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cccandpcc-my.sharepoint.com/personal/martin_wade_cambridgeshire_gov_uk/Documents/Desktop/"/>
    </mc:Choice>
  </mc:AlternateContent>
  <xr:revisionPtr revIDLastSave="0" documentId="8_{2FB836EF-7631-4E47-BD8C-BB7945FA93B1}" xr6:coauthVersionLast="47" xr6:coauthVersionMax="47" xr10:uidLastSave="{00000000-0000-0000-0000-000000000000}"/>
  <bookViews>
    <workbookView xWindow="-28920" yWindow="-1425" windowWidth="29040" windowHeight="15720" xr2:uid="{1D697E33-1500-480D-A8CD-F86E74A8BB24}"/>
  </bookViews>
  <sheets>
    <sheet name="Instructions" sheetId="10" r:id="rId1"/>
    <sheet name="Proforma" sheetId="1" r:id="rId2"/>
    <sheet name="Sheet2" sheetId="13" state="veryHidden" r:id="rId3"/>
    <sheet name="Evidence - claim" sheetId="7" r:id="rId4"/>
    <sheet name="Proforma - claim 2" sheetId="8" state="veryHidden" r:id="rId5"/>
    <sheet name="Evidence - claim 2" sheetId="9" state="veryHidden" r:id="rId6"/>
    <sheet name="Data" sheetId="2" state="veryHidden" r:id="rId7"/>
    <sheet name="Sheet3" sheetId="3" state="veryHidden" r:id="rId8"/>
    <sheet name="Sheet1" sheetId="11" state="veryHidden" r:id="rId9"/>
    <sheet name="Buy Ins as at 29.4.24" sheetId="12" state="veryHidden" r:id="rId10"/>
    <sheet name="FTE Calculator" sheetId="4" state="veryHidden" r:id="rId11"/>
    <sheet name="Phased Return Calculator" sheetId="5" state="veryHidden" r:id="rId12"/>
    <sheet name="Prev year rates" sheetId="6" state="veryHidden" r:id="rId13"/>
  </sheets>
  <externalReferences>
    <externalReference r:id="rId1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1" l="1"/>
  <c r="K87" i="11" l="1"/>
  <c r="AD11" i="11" l="1"/>
  <c r="AD3" i="11"/>
  <c r="AD2" i="11"/>
  <c r="X36" i="1"/>
  <c r="U36" i="1"/>
  <c r="Z11" i="1"/>
  <c r="AC22" i="1"/>
  <c r="Y25" i="1"/>
  <c r="Y11" i="1"/>
  <c r="U22" i="1"/>
  <c r="B6" i="1"/>
  <c r="T14" i="1" l="1"/>
  <c r="U14" i="1" s="1"/>
  <c r="R31" i="2"/>
  <c r="Q31" i="2"/>
  <c r="P31" i="2"/>
  <c r="O31" i="2"/>
  <c r="N31" i="2"/>
  <c r="M31" i="2"/>
  <c r="P77" i="2"/>
  <c r="Q77" i="2"/>
  <c r="R77" i="2"/>
  <c r="S77" i="2"/>
  <c r="N58" i="11"/>
  <c r="D77" i="2" s="1"/>
  <c r="O58" i="11"/>
  <c r="P58" i="11"/>
  <c r="D76" i="2"/>
  <c r="E76" i="2"/>
  <c r="F76" i="2"/>
  <c r="E77" i="2"/>
  <c r="F77" i="2"/>
  <c r="D78" i="2"/>
  <c r="E78" i="2"/>
  <c r="F78" i="2"/>
  <c r="D79" i="2"/>
  <c r="E79" i="2"/>
  <c r="F79" i="2"/>
  <c r="L77" i="2"/>
  <c r="M77" i="2"/>
  <c r="N77" i="2"/>
  <c r="O77" i="2"/>
  <c r="L31" i="2"/>
  <c r="N52" i="11"/>
  <c r="O52" i="11"/>
  <c r="P52" i="11"/>
  <c r="Q52" i="11"/>
  <c r="N53" i="11"/>
  <c r="O53" i="11"/>
  <c r="P53" i="11"/>
  <c r="Q53" i="11"/>
  <c r="N54" i="11"/>
  <c r="O54" i="11"/>
  <c r="E58" i="2" s="1"/>
  <c r="P54" i="11"/>
  <c r="Q54" i="11"/>
  <c r="L54" i="11"/>
  <c r="D58" i="2"/>
  <c r="F58" i="2"/>
  <c r="G58" i="2"/>
  <c r="AE3" i="11"/>
  <c r="AF3" i="11"/>
  <c r="AG3" i="11"/>
  <c r="AH3" i="11"/>
  <c r="AI3" i="11"/>
  <c r="AJ3" i="11"/>
  <c r="AK3" i="11"/>
  <c r="AL3" i="11"/>
  <c r="AM3" i="11"/>
  <c r="AD4" i="11"/>
  <c r="AE4" i="11"/>
  <c r="AF4" i="11"/>
  <c r="AG4" i="11"/>
  <c r="AH4" i="11"/>
  <c r="AI4" i="11"/>
  <c r="AJ4" i="11"/>
  <c r="AK4" i="11"/>
  <c r="AL4" i="11"/>
  <c r="AM4" i="11"/>
  <c r="AD5" i="11"/>
  <c r="AE5" i="11"/>
  <c r="AF5" i="11"/>
  <c r="AG5" i="11"/>
  <c r="AH5" i="11"/>
  <c r="AI5" i="11"/>
  <c r="AJ5" i="11"/>
  <c r="AK5" i="11"/>
  <c r="AL5" i="11"/>
  <c r="AM5" i="11"/>
  <c r="AD6" i="11"/>
  <c r="AE6" i="11"/>
  <c r="AF6" i="11"/>
  <c r="AG6" i="11"/>
  <c r="AH6" i="11"/>
  <c r="AI6" i="11"/>
  <c r="AJ6" i="11"/>
  <c r="AK6" i="11"/>
  <c r="AL6" i="11"/>
  <c r="AM6" i="11"/>
  <c r="AD7" i="11"/>
  <c r="AE7" i="11"/>
  <c r="AF7" i="11"/>
  <c r="AG7" i="11"/>
  <c r="AH7" i="11"/>
  <c r="AI7" i="11"/>
  <c r="AJ7" i="11"/>
  <c r="AK7" i="11"/>
  <c r="AL7" i="11"/>
  <c r="AM7" i="11"/>
  <c r="AD8" i="11"/>
  <c r="AE8" i="11"/>
  <c r="AF8" i="11"/>
  <c r="AG8" i="11"/>
  <c r="AH8" i="11"/>
  <c r="AI8" i="11"/>
  <c r="AJ8" i="11"/>
  <c r="AK8" i="11"/>
  <c r="AL8" i="11"/>
  <c r="AM8" i="11"/>
  <c r="AD9" i="11"/>
  <c r="AE9" i="11"/>
  <c r="AF9" i="11"/>
  <c r="AG9" i="11"/>
  <c r="AH9" i="11"/>
  <c r="AI9" i="11"/>
  <c r="AJ9" i="11"/>
  <c r="AK9" i="11"/>
  <c r="AL9" i="11"/>
  <c r="AM9" i="11"/>
  <c r="AD10" i="11"/>
  <c r="AE10" i="11"/>
  <c r="AF10" i="11"/>
  <c r="AG10" i="11"/>
  <c r="AH10" i="11"/>
  <c r="AI10" i="11"/>
  <c r="AJ10" i="11"/>
  <c r="AK10" i="11"/>
  <c r="AL10" i="11"/>
  <c r="AM10" i="11"/>
  <c r="AE11" i="11"/>
  <c r="AF11" i="11"/>
  <c r="AG11" i="11"/>
  <c r="AH11" i="11"/>
  <c r="AI11" i="11"/>
  <c r="AJ11" i="11"/>
  <c r="AK11" i="11"/>
  <c r="AL11" i="11"/>
  <c r="AM11" i="11"/>
  <c r="AD12" i="11"/>
  <c r="AE12" i="11"/>
  <c r="AF12" i="11"/>
  <c r="AG12" i="11"/>
  <c r="AH12" i="11"/>
  <c r="AI12" i="11"/>
  <c r="AJ12" i="11"/>
  <c r="AK12" i="11"/>
  <c r="AL12" i="11"/>
  <c r="AM12" i="11"/>
  <c r="AD13" i="11"/>
  <c r="AE13" i="11"/>
  <c r="AF13" i="11"/>
  <c r="AG13" i="11"/>
  <c r="AH13" i="11"/>
  <c r="AI13" i="11"/>
  <c r="AJ13" i="11"/>
  <c r="AK13" i="11"/>
  <c r="AL13" i="11"/>
  <c r="AM13" i="11"/>
  <c r="AD14" i="11"/>
  <c r="AE14" i="11"/>
  <c r="AF14" i="11"/>
  <c r="AG14" i="11"/>
  <c r="AH14" i="11"/>
  <c r="AI14" i="11"/>
  <c r="AJ14" i="11"/>
  <c r="AK14" i="11"/>
  <c r="AL14" i="11"/>
  <c r="AM14" i="11"/>
  <c r="AD15" i="11"/>
  <c r="AE15" i="11"/>
  <c r="AF15" i="11"/>
  <c r="AG15" i="11"/>
  <c r="AH15" i="11"/>
  <c r="AI15" i="11"/>
  <c r="AJ15" i="11"/>
  <c r="AK15" i="11"/>
  <c r="AL15" i="11"/>
  <c r="AM15" i="11"/>
  <c r="AD16" i="11"/>
  <c r="AE16" i="11"/>
  <c r="AF16" i="11"/>
  <c r="AG16" i="11"/>
  <c r="AH16" i="11"/>
  <c r="AI16" i="11"/>
  <c r="AJ16" i="11"/>
  <c r="AK16" i="11"/>
  <c r="AL16" i="11"/>
  <c r="AM16" i="11"/>
  <c r="AD17" i="11"/>
  <c r="AE17" i="11"/>
  <c r="AF17" i="11"/>
  <c r="AG17" i="11"/>
  <c r="AH17" i="11"/>
  <c r="AI17" i="11"/>
  <c r="AJ17" i="11"/>
  <c r="AK17" i="11"/>
  <c r="AL17" i="11"/>
  <c r="AM17" i="11"/>
  <c r="AD18" i="11"/>
  <c r="AE18" i="11"/>
  <c r="AF18" i="11"/>
  <c r="AG18" i="11"/>
  <c r="AH18" i="11"/>
  <c r="AI18" i="11"/>
  <c r="AJ18" i="11"/>
  <c r="AK18" i="11"/>
  <c r="AL18" i="11"/>
  <c r="AM18" i="11"/>
  <c r="AD19" i="11"/>
  <c r="AE19" i="11"/>
  <c r="AF19" i="11"/>
  <c r="AG19" i="11"/>
  <c r="AH19" i="11"/>
  <c r="AI19" i="11"/>
  <c r="AJ19" i="11"/>
  <c r="AK19" i="11"/>
  <c r="AL19" i="11"/>
  <c r="AM19" i="11"/>
  <c r="AD20" i="11"/>
  <c r="AE20" i="11"/>
  <c r="AF20" i="11"/>
  <c r="AG20" i="11"/>
  <c r="AH20" i="11"/>
  <c r="AI20" i="11"/>
  <c r="AJ20" i="11"/>
  <c r="AK20" i="11"/>
  <c r="AL20" i="11"/>
  <c r="AM20" i="11"/>
  <c r="AD21" i="11"/>
  <c r="AE21" i="11"/>
  <c r="AF21" i="11"/>
  <c r="AG21" i="11"/>
  <c r="AH21" i="11"/>
  <c r="AI21" i="11"/>
  <c r="AJ21" i="11"/>
  <c r="AK21" i="11"/>
  <c r="AL21" i="11"/>
  <c r="AM21" i="11"/>
  <c r="AD22" i="11"/>
  <c r="AE22" i="11"/>
  <c r="AF22" i="11"/>
  <c r="AG22" i="11"/>
  <c r="AH22" i="11"/>
  <c r="AI22" i="11"/>
  <c r="AJ22" i="11"/>
  <c r="AK22" i="11"/>
  <c r="AL22" i="11"/>
  <c r="AM22" i="11"/>
  <c r="AD23" i="11"/>
  <c r="AE23" i="11"/>
  <c r="AF23" i="11"/>
  <c r="AG23" i="11"/>
  <c r="AH23" i="11"/>
  <c r="AI23" i="11"/>
  <c r="AJ23" i="11"/>
  <c r="AK23" i="11"/>
  <c r="AL23" i="11"/>
  <c r="AM23" i="11"/>
  <c r="AD24" i="11"/>
  <c r="AE24" i="11"/>
  <c r="AF24" i="11"/>
  <c r="AG24" i="11"/>
  <c r="AH24" i="11"/>
  <c r="AI24" i="11"/>
  <c r="AJ24" i="11"/>
  <c r="AK24" i="11"/>
  <c r="AL24" i="11"/>
  <c r="AM24" i="11"/>
  <c r="AD25" i="11"/>
  <c r="AE25" i="11"/>
  <c r="AF25" i="11"/>
  <c r="AG25" i="11"/>
  <c r="AH25" i="11"/>
  <c r="AI25" i="11"/>
  <c r="AJ25" i="11"/>
  <c r="AK25" i="11"/>
  <c r="AL25" i="11"/>
  <c r="AM25" i="11"/>
  <c r="AD26" i="11"/>
  <c r="AE26" i="11"/>
  <c r="AF26" i="11"/>
  <c r="AG26" i="11"/>
  <c r="AH26" i="11"/>
  <c r="AI26" i="11"/>
  <c r="AJ26" i="11"/>
  <c r="AK26" i="11"/>
  <c r="AL26" i="11"/>
  <c r="AM26" i="11"/>
  <c r="AD27" i="11"/>
  <c r="AE27" i="11"/>
  <c r="AF27" i="11"/>
  <c r="AG27" i="11"/>
  <c r="AH27" i="11"/>
  <c r="AI27" i="11"/>
  <c r="AJ27" i="11"/>
  <c r="AK27" i="11"/>
  <c r="AL27" i="11"/>
  <c r="AM27" i="11"/>
  <c r="AD28" i="11"/>
  <c r="AE28" i="11"/>
  <c r="AF28" i="11"/>
  <c r="AG28" i="11"/>
  <c r="AH28" i="11"/>
  <c r="AI28" i="11"/>
  <c r="AJ28" i="11"/>
  <c r="AK28" i="11"/>
  <c r="AL28" i="11"/>
  <c r="AM28" i="11"/>
  <c r="AD29" i="11"/>
  <c r="AE29" i="11"/>
  <c r="AF29" i="11"/>
  <c r="AG29" i="11"/>
  <c r="AH29" i="11"/>
  <c r="AI29" i="11"/>
  <c r="AJ29" i="11"/>
  <c r="AK29" i="11"/>
  <c r="AL29" i="11"/>
  <c r="AM29" i="11"/>
  <c r="AD30" i="11"/>
  <c r="AE30" i="11"/>
  <c r="AF30" i="11"/>
  <c r="AG30" i="11"/>
  <c r="AH30" i="11"/>
  <c r="AI30" i="11"/>
  <c r="AJ30" i="11"/>
  <c r="AK30" i="11"/>
  <c r="AL30" i="11"/>
  <c r="AM30" i="11"/>
  <c r="AD31" i="11"/>
  <c r="AE31" i="11"/>
  <c r="AF31" i="11"/>
  <c r="AG31" i="11"/>
  <c r="AH31" i="11"/>
  <c r="AI31" i="11"/>
  <c r="AJ31" i="11"/>
  <c r="AK31" i="11"/>
  <c r="AL31" i="11"/>
  <c r="AM31" i="11"/>
  <c r="AD32" i="11"/>
  <c r="AE32" i="11"/>
  <c r="AF32" i="11"/>
  <c r="AG32" i="11"/>
  <c r="AH32" i="11"/>
  <c r="AI32" i="11"/>
  <c r="AJ32" i="11"/>
  <c r="AK32" i="11"/>
  <c r="AL32" i="11"/>
  <c r="AM32" i="11"/>
  <c r="AD33" i="11"/>
  <c r="AE33" i="11"/>
  <c r="AF33" i="11"/>
  <c r="AG33" i="11"/>
  <c r="AH33" i="11"/>
  <c r="AI33" i="11"/>
  <c r="AJ33" i="11"/>
  <c r="AK33" i="11"/>
  <c r="AL33" i="11"/>
  <c r="AM33" i="11"/>
  <c r="AD34" i="11"/>
  <c r="AE34" i="11"/>
  <c r="AF34" i="11"/>
  <c r="AG34" i="11"/>
  <c r="AH34" i="11"/>
  <c r="AI34" i="11"/>
  <c r="AJ34" i="11"/>
  <c r="AK34" i="11"/>
  <c r="AL34" i="11"/>
  <c r="AM34" i="11"/>
  <c r="AD35" i="11"/>
  <c r="AE35" i="11"/>
  <c r="AF35" i="11"/>
  <c r="AG35" i="11"/>
  <c r="AH35" i="11"/>
  <c r="AI35" i="11"/>
  <c r="AJ35" i="11"/>
  <c r="AK35" i="11"/>
  <c r="AL35" i="11"/>
  <c r="AM35" i="11"/>
  <c r="AD36" i="11"/>
  <c r="AE36" i="11"/>
  <c r="AF36" i="11"/>
  <c r="AG36" i="11"/>
  <c r="AH36" i="11"/>
  <c r="AI36" i="11"/>
  <c r="AJ36" i="11"/>
  <c r="AK36" i="11"/>
  <c r="AL36" i="11"/>
  <c r="AM36" i="11"/>
  <c r="AD37" i="11"/>
  <c r="AE37" i="11"/>
  <c r="AF37" i="11"/>
  <c r="AG37" i="11"/>
  <c r="AH37" i="11"/>
  <c r="AI37" i="11"/>
  <c r="AJ37" i="11"/>
  <c r="AK37" i="11"/>
  <c r="AL37" i="11"/>
  <c r="AM37" i="11"/>
  <c r="AD38" i="11"/>
  <c r="AE38" i="11"/>
  <c r="AF38" i="11"/>
  <c r="AG38" i="11"/>
  <c r="AH38" i="11"/>
  <c r="AI38" i="11"/>
  <c r="AJ38" i="11"/>
  <c r="AK38" i="11"/>
  <c r="AL38" i="11"/>
  <c r="AM38" i="11"/>
  <c r="AD39" i="11"/>
  <c r="AE39" i="11"/>
  <c r="AF39" i="11"/>
  <c r="AG39" i="11"/>
  <c r="AH39" i="11"/>
  <c r="AI39" i="11"/>
  <c r="AJ39" i="11"/>
  <c r="AK39" i="11"/>
  <c r="AL39" i="11"/>
  <c r="AM39" i="11"/>
  <c r="AD40" i="11"/>
  <c r="AE40" i="11"/>
  <c r="AF40" i="11"/>
  <c r="AG40" i="11"/>
  <c r="AH40" i="11"/>
  <c r="AI40" i="11"/>
  <c r="AJ40" i="11"/>
  <c r="AK40" i="11"/>
  <c r="AL40" i="11"/>
  <c r="AM40" i="11"/>
  <c r="AD41" i="11"/>
  <c r="AE41" i="11"/>
  <c r="AF41" i="11"/>
  <c r="AG41" i="11"/>
  <c r="AH41" i="11"/>
  <c r="AI41" i="11"/>
  <c r="AJ41" i="11"/>
  <c r="AK41" i="11"/>
  <c r="AL41" i="11"/>
  <c r="AM41" i="11"/>
  <c r="AD42" i="11"/>
  <c r="AE42" i="11"/>
  <c r="AF42" i="11"/>
  <c r="AG42" i="11"/>
  <c r="AH42" i="11"/>
  <c r="AI42" i="11"/>
  <c r="AJ42" i="11"/>
  <c r="AK42" i="11"/>
  <c r="AL42" i="11"/>
  <c r="AM42" i="11"/>
  <c r="AD43" i="11"/>
  <c r="AE43" i="11"/>
  <c r="AF43" i="11"/>
  <c r="AG43" i="11"/>
  <c r="AH43" i="11"/>
  <c r="AI43" i="11"/>
  <c r="AJ43" i="11"/>
  <c r="AK43" i="11"/>
  <c r="AL43" i="11"/>
  <c r="AM43" i="11"/>
  <c r="AD44" i="11"/>
  <c r="AE44" i="11"/>
  <c r="AF44" i="11"/>
  <c r="AG44" i="11"/>
  <c r="AH44" i="11"/>
  <c r="AI44" i="11"/>
  <c r="AJ44" i="11"/>
  <c r="AK44" i="11"/>
  <c r="AL44" i="11"/>
  <c r="AM44" i="11"/>
  <c r="AD45" i="11"/>
  <c r="AE45" i="11"/>
  <c r="AF45" i="11"/>
  <c r="AG45" i="11"/>
  <c r="AH45" i="11"/>
  <c r="AI45" i="11"/>
  <c r="AJ45" i="11"/>
  <c r="AK45" i="11"/>
  <c r="AL45" i="11"/>
  <c r="AM45" i="11"/>
  <c r="AD46" i="11"/>
  <c r="AE46" i="11"/>
  <c r="AF46" i="11"/>
  <c r="AG46" i="11"/>
  <c r="AH46" i="11"/>
  <c r="AI46" i="11"/>
  <c r="AJ46" i="11"/>
  <c r="AK46" i="11"/>
  <c r="AL46" i="11"/>
  <c r="AM46" i="11"/>
  <c r="AD47" i="11"/>
  <c r="AE47" i="11"/>
  <c r="AF47" i="11"/>
  <c r="AG47" i="11"/>
  <c r="AH47" i="11"/>
  <c r="AI47" i="11"/>
  <c r="AJ47" i="11"/>
  <c r="AK47" i="11"/>
  <c r="AL47" i="11"/>
  <c r="AM47" i="11"/>
  <c r="AD48" i="11"/>
  <c r="AE48" i="11"/>
  <c r="AF48" i="11"/>
  <c r="AG48" i="11"/>
  <c r="AH48" i="11"/>
  <c r="AI48" i="11"/>
  <c r="AJ48" i="11"/>
  <c r="AK48" i="11"/>
  <c r="AL48" i="11"/>
  <c r="AM48" i="11"/>
  <c r="AD49" i="11"/>
  <c r="AE49" i="11"/>
  <c r="AF49" i="11"/>
  <c r="AG49" i="11"/>
  <c r="AH49" i="11"/>
  <c r="AI49" i="11"/>
  <c r="AJ49" i="11"/>
  <c r="AK49" i="11"/>
  <c r="AL49" i="11"/>
  <c r="AM49" i="11"/>
  <c r="AD50" i="11"/>
  <c r="AE50" i="11"/>
  <c r="AF50" i="11"/>
  <c r="AG50" i="11"/>
  <c r="AH50" i="11"/>
  <c r="AI50" i="11"/>
  <c r="AJ50" i="11"/>
  <c r="AK50" i="11"/>
  <c r="AL50" i="11"/>
  <c r="AM50" i="11"/>
  <c r="AD51" i="11"/>
  <c r="AE51" i="11"/>
  <c r="AF51" i="11"/>
  <c r="AG51" i="11"/>
  <c r="AH51" i="11"/>
  <c r="AI51" i="11"/>
  <c r="AJ51" i="11"/>
  <c r="AK51" i="11"/>
  <c r="AL51" i="11"/>
  <c r="AM51" i="11"/>
  <c r="AD52" i="11"/>
  <c r="AE52" i="11"/>
  <c r="AF52" i="11"/>
  <c r="AG52" i="11"/>
  <c r="AH52" i="11"/>
  <c r="AI52" i="11"/>
  <c r="AJ52" i="11"/>
  <c r="AK52" i="11"/>
  <c r="AL52" i="11"/>
  <c r="AM52" i="11"/>
  <c r="AD53" i="11"/>
  <c r="AE53" i="11"/>
  <c r="AF53" i="11"/>
  <c r="AG53" i="11"/>
  <c r="AH53" i="11"/>
  <c r="AI53" i="11"/>
  <c r="AJ53" i="11"/>
  <c r="AK53" i="11"/>
  <c r="AL53" i="11"/>
  <c r="AM53" i="11"/>
  <c r="AD54" i="11"/>
  <c r="AE54" i="11"/>
  <c r="AF54" i="11"/>
  <c r="AG54" i="11"/>
  <c r="AH54" i="11"/>
  <c r="AI54" i="11"/>
  <c r="AJ54" i="11"/>
  <c r="AK54" i="11"/>
  <c r="AL54" i="11"/>
  <c r="AM54" i="11"/>
  <c r="AD55" i="11"/>
  <c r="AE55" i="11"/>
  <c r="AF55" i="11"/>
  <c r="AG55" i="11"/>
  <c r="AH55" i="11"/>
  <c r="AI55" i="11"/>
  <c r="AJ55" i="11"/>
  <c r="AK55" i="11"/>
  <c r="AL55" i="11"/>
  <c r="AM55" i="11"/>
  <c r="AD56" i="11"/>
  <c r="AE56" i="11"/>
  <c r="AF56" i="11"/>
  <c r="AG56" i="11"/>
  <c r="AH56" i="11"/>
  <c r="AI56" i="11"/>
  <c r="AJ56" i="11"/>
  <c r="AK56" i="11"/>
  <c r="AL56" i="11"/>
  <c r="AM56" i="11"/>
  <c r="AD57" i="11"/>
  <c r="AE57" i="11"/>
  <c r="AF57" i="11"/>
  <c r="AG57" i="11"/>
  <c r="AH57" i="11"/>
  <c r="AI57" i="11"/>
  <c r="AJ57" i="11"/>
  <c r="AK57" i="11"/>
  <c r="AL57" i="11"/>
  <c r="AM57" i="11"/>
  <c r="AD58" i="11"/>
  <c r="AE58" i="11"/>
  <c r="AF58" i="11"/>
  <c r="AG58" i="11"/>
  <c r="AH58" i="11"/>
  <c r="AI58" i="11"/>
  <c r="AJ58" i="11"/>
  <c r="AK58" i="11"/>
  <c r="AL58" i="11"/>
  <c r="AM58" i="11"/>
  <c r="AD59" i="11"/>
  <c r="AE59" i="11"/>
  <c r="AF59" i="11"/>
  <c r="AG59" i="11"/>
  <c r="AH59" i="11"/>
  <c r="AI59" i="11"/>
  <c r="AJ59" i="11"/>
  <c r="AK59" i="11"/>
  <c r="AL59" i="11"/>
  <c r="AM59" i="11"/>
  <c r="AD60" i="11"/>
  <c r="AE60" i="11"/>
  <c r="AF60" i="11"/>
  <c r="AG60" i="11"/>
  <c r="AH60" i="11"/>
  <c r="AI60" i="11"/>
  <c r="AJ60" i="11"/>
  <c r="AK60" i="11"/>
  <c r="AL60" i="11"/>
  <c r="AM60" i="11"/>
  <c r="AD61" i="11"/>
  <c r="AE61" i="11"/>
  <c r="AF61" i="11"/>
  <c r="AG61" i="11"/>
  <c r="AH61" i="11"/>
  <c r="AI61" i="11"/>
  <c r="AJ61" i="11"/>
  <c r="AK61" i="11"/>
  <c r="AL61" i="11"/>
  <c r="AM61" i="11"/>
  <c r="AD62" i="11"/>
  <c r="AE62" i="11"/>
  <c r="AF62" i="11"/>
  <c r="AG62" i="11"/>
  <c r="AH62" i="11"/>
  <c r="AI62" i="11"/>
  <c r="AJ62" i="11"/>
  <c r="AK62" i="11"/>
  <c r="AL62" i="11"/>
  <c r="AM62" i="11"/>
  <c r="AD63" i="11"/>
  <c r="AE63" i="11"/>
  <c r="AF63" i="11"/>
  <c r="AG63" i="11"/>
  <c r="AH63" i="11"/>
  <c r="AI63" i="11"/>
  <c r="AJ63" i="11"/>
  <c r="AK63" i="11"/>
  <c r="AL63" i="11"/>
  <c r="AM63" i="11"/>
  <c r="AD64" i="11"/>
  <c r="AE64" i="11"/>
  <c r="AF64" i="11"/>
  <c r="AG64" i="11"/>
  <c r="AH64" i="11"/>
  <c r="AI64" i="11"/>
  <c r="AJ64" i="11"/>
  <c r="AK64" i="11"/>
  <c r="AL64" i="11"/>
  <c r="AM64" i="11"/>
  <c r="AD65" i="11"/>
  <c r="AE65" i="11"/>
  <c r="AF65" i="11"/>
  <c r="AG65" i="11"/>
  <c r="AH65" i="11"/>
  <c r="AI65" i="11"/>
  <c r="AJ65" i="11"/>
  <c r="AK65" i="11"/>
  <c r="AL65" i="11"/>
  <c r="AM65" i="11"/>
  <c r="AD66" i="11"/>
  <c r="AE66" i="11"/>
  <c r="AF66" i="11"/>
  <c r="AG66" i="11"/>
  <c r="AH66" i="11"/>
  <c r="AI66" i="11"/>
  <c r="AJ66" i="11"/>
  <c r="AK66" i="11"/>
  <c r="AL66" i="11"/>
  <c r="AM66" i="11"/>
  <c r="AD67" i="11"/>
  <c r="AE67" i="11"/>
  <c r="AF67" i="11"/>
  <c r="AG67" i="11"/>
  <c r="AH67" i="11"/>
  <c r="AI67" i="11"/>
  <c r="AJ67" i="11"/>
  <c r="AK67" i="11"/>
  <c r="AL67" i="11"/>
  <c r="AM67" i="11"/>
  <c r="AD68" i="11"/>
  <c r="AE68" i="11"/>
  <c r="AF68" i="11"/>
  <c r="AG68" i="11"/>
  <c r="AH68" i="11"/>
  <c r="AI68" i="11"/>
  <c r="AJ68" i="11"/>
  <c r="AK68" i="11"/>
  <c r="AL68" i="11"/>
  <c r="AM68" i="11"/>
  <c r="AD69" i="11"/>
  <c r="AE69" i="11"/>
  <c r="AF69" i="11"/>
  <c r="AG69" i="11"/>
  <c r="AH69" i="11"/>
  <c r="AI69" i="11"/>
  <c r="AJ69" i="11"/>
  <c r="AK69" i="11"/>
  <c r="AL69" i="11"/>
  <c r="AM69" i="11"/>
  <c r="AD70" i="11"/>
  <c r="AE70" i="11"/>
  <c r="AF70" i="11"/>
  <c r="AG70" i="11"/>
  <c r="AH70" i="11"/>
  <c r="AI70" i="11"/>
  <c r="AJ70" i="11"/>
  <c r="AK70" i="11"/>
  <c r="AL70" i="11"/>
  <c r="AM70" i="11"/>
  <c r="AD71" i="11"/>
  <c r="AE71" i="11"/>
  <c r="AF71" i="11"/>
  <c r="AG71" i="11"/>
  <c r="AH71" i="11"/>
  <c r="AI71" i="11"/>
  <c r="AJ71" i="11"/>
  <c r="AK71" i="11"/>
  <c r="AL71" i="11"/>
  <c r="AM71" i="11"/>
  <c r="AD72" i="11"/>
  <c r="AE72" i="11"/>
  <c r="AF72" i="11"/>
  <c r="AG72" i="11"/>
  <c r="AH72" i="11"/>
  <c r="AI72" i="11"/>
  <c r="AJ72" i="11"/>
  <c r="AK72" i="11"/>
  <c r="AL72" i="11"/>
  <c r="AM72" i="11"/>
  <c r="AD73" i="11"/>
  <c r="AE73" i="11"/>
  <c r="AF73" i="11"/>
  <c r="AG73" i="11"/>
  <c r="AH73" i="11"/>
  <c r="AI73" i="11"/>
  <c r="AJ73" i="11"/>
  <c r="AK73" i="11"/>
  <c r="AL73" i="11"/>
  <c r="AM73" i="11"/>
  <c r="AD74" i="11"/>
  <c r="AE74" i="11"/>
  <c r="AF74" i="11"/>
  <c r="AG74" i="11"/>
  <c r="AH74" i="11"/>
  <c r="AI74" i="11"/>
  <c r="AJ74" i="11"/>
  <c r="AK74" i="11"/>
  <c r="AL74" i="11"/>
  <c r="AM74" i="11"/>
  <c r="AD75" i="11"/>
  <c r="AE75" i="11"/>
  <c r="AF75" i="11"/>
  <c r="AG75" i="11"/>
  <c r="AH75" i="11"/>
  <c r="AI75" i="11"/>
  <c r="AJ75" i="11"/>
  <c r="AK75" i="11"/>
  <c r="AL75" i="11"/>
  <c r="AM75" i="11"/>
  <c r="AD76" i="11"/>
  <c r="AE76" i="11"/>
  <c r="AF76" i="11"/>
  <c r="AG76" i="11"/>
  <c r="AH76" i="11"/>
  <c r="AI76" i="11"/>
  <c r="AJ76" i="11"/>
  <c r="AK76" i="11"/>
  <c r="AL76" i="11"/>
  <c r="AM76" i="11"/>
  <c r="AD77" i="11"/>
  <c r="AE77" i="11"/>
  <c r="AF77" i="11"/>
  <c r="AG77" i="11"/>
  <c r="AH77" i="11"/>
  <c r="AI77" i="11"/>
  <c r="AJ77" i="11"/>
  <c r="AK77" i="11"/>
  <c r="AL77" i="11"/>
  <c r="AM77" i="11"/>
  <c r="AD78" i="11"/>
  <c r="AE78" i="11"/>
  <c r="AF78" i="11"/>
  <c r="AG78" i="11"/>
  <c r="AH78" i="11"/>
  <c r="AI78" i="11"/>
  <c r="AJ78" i="11"/>
  <c r="AK78" i="11"/>
  <c r="AL78" i="11"/>
  <c r="AM78" i="11"/>
  <c r="AD79" i="11"/>
  <c r="AE79" i="11"/>
  <c r="AF79" i="11"/>
  <c r="AG79" i="11"/>
  <c r="AH79" i="11"/>
  <c r="AI79" i="11"/>
  <c r="AJ79" i="11"/>
  <c r="AK79" i="11"/>
  <c r="AL79" i="11"/>
  <c r="AM79" i="11"/>
  <c r="AD80" i="11"/>
  <c r="AE80" i="11"/>
  <c r="AF80" i="11"/>
  <c r="AG80" i="11"/>
  <c r="AH80" i="11"/>
  <c r="AI80" i="11"/>
  <c r="AJ80" i="11"/>
  <c r="AK80" i="11"/>
  <c r="AL80" i="11"/>
  <c r="AM80" i="11"/>
  <c r="AD81" i="11"/>
  <c r="AE81" i="11"/>
  <c r="AF81" i="11"/>
  <c r="AG81" i="11"/>
  <c r="AH81" i="11"/>
  <c r="AI81" i="11"/>
  <c r="AJ81" i="11"/>
  <c r="AK81" i="11"/>
  <c r="AL81" i="11"/>
  <c r="AM81" i="11"/>
  <c r="AD82" i="11"/>
  <c r="AE82" i="11"/>
  <c r="AF82" i="11"/>
  <c r="AG82" i="11"/>
  <c r="AH82" i="11"/>
  <c r="AI82" i="11"/>
  <c r="AJ82" i="11"/>
  <c r="AK82" i="11"/>
  <c r="AL82" i="11"/>
  <c r="AM82" i="11"/>
  <c r="AD83" i="11"/>
  <c r="AE83" i="11"/>
  <c r="AF83" i="11"/>
  <c r="AG83" i="11"/>
  <c r="AH83" i="11"/>
  <c r="AI83" i="11"/>
  <c r="AJ83" i="11"/>
  <c r="AK83" i="11"/>
  <c r="AL83" i="11"/>
  <c r="AM83" i="11"/>
  <c r="AD84" i="11"/>
  <c r="AE84" i="11"/>
  <c r="AF84" i="11"/>
  <c r="AG84" i="11"/>
  <c r="AH84" i="11"/>
  <c r="AI84" i="11"/>
  <c r="AJ84" i="11"/>
  <c r="AK84" i="11"/>
  <c r="AL84" i="11"/>
  <c r="AM84" i="11"/>
  <c r="AD85" i="11"/>
  <c r="AE85" i="11"/>
  <c r="AF85" i="11"/>
  <c r="AG85" i="11"/>
  <c r="AH85" i="11"/>
  <c r="AI85" i="11"/>
  <c r="AJ85" i="11"/>
  <c r="AK85" i="11"/>
  <c r="AL85" i="11"/>
  <c r="AM85" i="11"/>
  <c r="AD86" i="11"/>
  <c r="AE86" i="11"/>
  <c r="AF86" i="11"/>
  <c r="AG86" i="11"/>
  <c r="AH86" i="11"/>
  <c r="AI86" i="11"/>
  <c r="AJ86" i="11"/>
  <c r="AK86" i="11"/>
  <c r="AL86" i="11"/>
  <c r="AM86" i="11"/>
  <c r="AD87" i="11"/>
  <c r="AE87" i="11"/>
  <c r="AF87" i="11"/>
  <c r="AG87" i="11"/>
  <c r="AH87" i="11"/>
  <c r="AI87" i="11"/>
  <c r="AJ87" i="11"/>
  <c r="AK87" i="11"/>
  <c r="AL87" i="11"/>
  <c r="AM87" i="11"/>
  <c r="AD88" i="11"/>
  <c r="AE88" i="11"/>
  <c r="AF88" i="11"/>
  <c r="AG88" i="11"/>
  <c r="AH88" i="11"/>
  <c r="AI88" i="11"/>
  <c r="AJ88" i="11"/>
  <c r="AK88" i="11"/>
  <c r="AL88" i="11"/>
  <c r="AM88" i="11"/>
  <c r="AD89" i="11"/>
  <c r="AE89" i="11"/>
  <c r="AF89" i="11"/>
  <c r="AG89" i="11"/>
  <c r="AH89" i="11"/>
  <c r="AI89" i="11"/>
  <c r="AJ89" i="11"/>
  <c r="AK89" i="11"/>
  <c r="AL89" i="11"/>
  <c r="AM89" i="11"/>
  <c r="AD90" i="11"/>
  <c r="AE90" i="11"/>
  <c r="AF90" i="11"/>
  <c r="AG90" i="11"/>
  <c r="AH90" i="11"/>
  <c r="AI90" i="11"/>
  <c r="AJ90" i="11"/>
  <c r="AK90" i="11"/>
  <c r="AL90" i="11"/>
  <c r="AM90" i="11"/>
  <c r="AD91" i="11"/>
  <c r="AE91" i="11"/>
  <c r="AF91" i="11"/>
  <c r="AG91" i="11"/>
  <c r="AH91" i="11"/>
  <c r="AI91" i="11"/>
  <c r="AJ91" i="11"/>
  <c r="AK91" i="11"/>
  <c r="AL91" i="11"/>
  <c r="AM91" i="11"/>
  <c r="AD92" i="11"/>
  <c r="AE92" i="11"/>
  <c r="AF92" i="11"/>
  <c r="AG92" i="11"/>
  <c r="AH92" i="11"/>
  <c r="AI92" i="11"/>
  <c r="AJ92" i="11"/>
  <c r="AK92" i="11"/>
  <c r="AL92" i="11"/>
  <c r="AM92" i="11"/>
  <c r="AD93" i="11"/>
  <c r="AE93" i="11"/>
  <c r="AF93" i="11"/>
  <c r="AG93" i="11"/>
  <c r="AH93" i="11"/>
  <c r="AI93" i="11"/>
  <c r="AJ93" i="11"/>
  <c r="AK93" i="11"/>
  <c r="AL93" i="11"/>
  <c r="AM93" i="11"/>
  <c r="AD94" i="11"/>
  <c r="AE94" i="11"/>
  <c r="AF94" i="11"/>
  <c r="AG94" i="11"/>
  <c r="AH94" i="11"/>
  <c r="AI94" i="11"/>
  <c r="AJ94" i="11"/>
  <c r="AK94" i="11"/>
  <c r="AL94" i="11"/>
  <c r="AM94" i="11"/>
  <c r="AD95" i="11"/>
  <c r="AE95" i="11"/>
  <c r="AF95" i="11"/>
  <c r="AG95" i="11"/>
  <c r="AH95" i="11"/>
  <c r="AI95" i="11"/>
  <c r="AJ95" i="11"/>
  <c r="AK95" i="11"/>
  <c r="AL95" i="11"/>
  <c r="AM95" i="11"/>
  <c r="AD96" i="11"/>
  <c r="AE96" i="11"/>
  <c r="AF96" i="11"/>
  <c r="AG96" i="11"/>
  <c r="AH96" i="11"/>
  <c r="AI96" i="11"/>
  <c r="AJ96" i="11"/>
  <c r="AK96" i="11"/>
  <c r="AL96" i="11"/>
  <c r="AM96" i="11"/>
  <c r="AD97" i="11"/>
  <c r="AE97" i="11"/>
  <c r="AF97" i="11"/>
  <c r="AG97" i="11"/>
  <c r="AH97" i="11"/>
  <c r="AI97" i="11"/>
  <c r="AJ97" i="11"/>
  <c r="AK97" i="11"/>
  <c r="AL97" i="11"/>
  <c r="AM97" i="11"/>
  <c r="AD98" i="11"/>
  <c r="AE98" i="11"/>
  <c r="AF98" i="11"/>
  <c r="AG98" i="11"/>
  <c r="AH98" i="11"/>
  <c r="AI98" i="11"/>
  <c r="AJ98" i="11"/>
  <c r="AK98" i="11"/>
  <c r="AL98" i="11"/>
  <c r="AM98" i="11"/>
  <c r="AD99" i="11"/>
  <c r="AE99" i="11"/>
  <c r="AF99" i="11"/>
  <c r="AG99" i="11"/>
  <c r="AH99" i="11"/>
  <c r="AI99" i="11"/>
  <c r="AJ99" i="11"/>
  <c r="AK99" i="11"/>
  <c r="AL99" i="11"/>
  <c r="AM99" i="11"/>
  <c r="AD100" i="11"/>
  <c r="AE100" i="11"/>
  <c r="AF100" i="11"/>
  <c r="AG100" i="11"/>
  <c r="AH100" i="11"/>
  <c r="AI100" i="11"/>
  <c r="AJ100" i="11"/>
  <c r="AK100" i="11"/>
  <c r="AL100" i="11"/>
  <c r="AM100" i="11"/>
  <c r="AD101" i="11"/>
  <c r="AE101" i="11"/>
  <c r="AF101" i="11"/>
  <c r="AG101" i="11"/>
  <c r="AH101" i="11"/>
  <c r="AI101" i="11"/>
  <c r="AJ101" i="11"/>
  <c r="AK101" i="11"/>
  <c r="AL101" i="11"/>
  <c r="AM101" i="11"/>
  <c r="AD102" i="11"/>
  <c r="AE102" i="11"/>
  <c r="AF102" i="11"/>
  <c r="AG102" i="11"/>
  <c r="AH102" i="11"/>
  <c r="AI102" i="11"/>
  <c r="AJ102" i="11"/>
  <c r="AK102" i="11"/>
  <c r="AL102" i="11"/>
  <c r="AM102" i="11"/>
  <c r="AD103" i="11"/>
  <c r="AE103" i="11"/>
  <c r="AF103" i="11"/>
  <c r="AG103" i="11"/>
  <c r="AH103" i="11"/>
  <c r="AI103" i="11"/>
  <c r="AJ103" i="11"/>
  <c r="AK103" i="11"/>
  <c r="AL103" i="11"/>
  <c r="AM103" i="11"/>
  <c r="AD104" i="11"/>
  <c r="AE104" i="11"/>
  <c r="AF104" i="11"/>
  <c r="AG104" i="11"/>
  <c r="AH104" i="11"/>
  <c r="AI104" i="11"/>
  <c r="AJ104" i="11"/>
  <c r="AK104" i="11"/>
  <c r="AL104" i="11"/>
  <c r="AM104" i="11"/>
  <c r="AD105" i="11"/>
  <c r="AE105" i="11"/>
  <c r="AF105" i="11"/>
  <c r="AG105" i="11"/>
  <c r="AH105" i="11"/>
  <c r="AI105" i="11"/>
  <c r="AJ105" i="11"/>
  <c r="AK105" i="11"/>
  <c r="AL105" i="11"/>
  <c r="AM105" i="11"/>
  <c r="AD106" i="11"/>
  <c r="AE106" i="11"/>
  <c r="AF106" i="11"/>
  <c r="AG106" i="11"/>
  <c r="AH106" i="11"/>
  <c r="AI106" i="11"/>
  <c r="AJ106" i="11"/>
  <c r="AK106" i="11"/>
  <c r="AL106" i="11"/>
  <c r="AM106" i="11"/>
  <c r="AD107" i="11"/>
  <c r="AE107" i="11"/>
  <c r="AF107" i="11"/>
  <c r="AG107" i="11"/>
  <c r="AH107" i="11"/>
  <c r="AI107" i="11"/>
  <c r="AJ107" i="11"/>
  <c r="AK107" i="11"/>
  <c r="AL107" i="11"/>
  <c r="AM107" i="11"/>
  <c r="AD108" i="11"/>
  <c r="AE108" i="11"/>
  <c r="AF108" i="11"/>
  <c r="AG108" i="11"/>
  <c r="AH108" i="11"/>
  <c r="AI108" i="11"/>
  <c r="AJ108" i="11"/>
  <c r="AK108" i="11"/>
  <c r="AL108" i="11"/>
  <c r="AM108" i="11"/>
  <c r="AD109" i="11"/>
  <c r="AE109" i="11"/>
  <c r="AF109" i="11"/>
  <c r="AG109" i="11"/>
  <c r="AH109" i="11"/>
  <c r="AI109" i="11"/>
  <c r="AJ109" i="11"/>
  <c r="AK109" i="11"/>
  <c r="AL109" i="11"/>
  <c r="AM109" i="11"/>
  <c r="AD110" i="11"/>
  <c r="AE110" i="11"/>
  <c r="AF110" i="11"/>
  <c r="AG110" i="11"/>
  <c r="AH110" i="11"/>
  <c r="AI110" i="11"/>
  <c r="AJ110" i="11"/>
  <c r="AK110" i="11"/>
  <c r="AL110" i="11"/>
  <c r="AM110" i="11"/>
  <c r="AD111" i="11"/>
  <c r="AE111" i="11"/>
  <c r="AF111" i="11"/>
  <c r="AG111" i="11"/>
  <c r="AH111" i="11"/>
  <c r="AI111" i="11"/>
  <c r="AJ111" i="11"/>
  <c r="AK111" i="11"/>
  <c r="AL111" i="11"/>
  <c r="AM111" i="11"/>
  <c r="AD112" i="11"/>
  <c r="AE112" i="11"/>
  <c r="AF112" i="11"/>
  <c r="AG112" i="11"/>
  <c r="AH112" i="11"/>
  <c r="AI112" i="11"/>
  <c r="AJ112" i="11"/>
  <c r="AK112" i="11"/>
  <c r="AL112" i="11"/>
  <c r="AM112" i="11"/>
  <c r="AM2" i="11"/>
  <c r="AL2" i="11"/>
  <c r="AK2" i="11"/>
  <c r="AJ2" i="11"/>
  <c r="AI2" i="11"/>
  <c r="AH2" i="11"/>
  <c r="AG2" i="11"/>
  <c r="AF2" i="11"/>
  <c r="AE2" i="11"/>
  <c r="N55" i="11"/>
  <c r="N111" i="11"/>
  <c r="O111" i="11"/>
  <c r="P111" i="11"/>
  <c r="Q111" i="11"/>
  <c r="N112" i="11"/>
  <c r="O112" i="11"/>
  <c r="P112" i="11"/>
  <c r="Q112" i="11"/>
  <c r="O110" i="11"/>
  <c r="N110" i="11"/>
  <c r="L112" i="11"/>
  <c r="L111" i="11"/>
  <c r="P110" i="11" l="1"/>
  <c r="Q110" i="11"/>
  <c r="L110" i="11"/>
  <c r="N107" i="11"/>
  <c r="O107" i="11"/>
  <c r="P107" i="11"/>
  <c r="Q107" i="11"/>
  <c r="N108" i="11"/>
  <c r="O108" i="11"/>
  <c r="P108" i="11"/>
  <c r="Q108" i="11"/>
  <c r="N109" i="11"/>
  <c r="O109" i="11"/>
  <c r="P109" i="11"/>
  <c r="Q109" i="11"/>
  <c r="L108" i="11"/>
  <c r="L109" i="11"/>
  <c r="L107" i="11"/>
  <c r="L106" i="11"/>
  <c r="O106" i="11"/>
  <c r="P106" i="11"/>
  <c r="Q106" i="11"/>
  <c r="N106" i="11"/>
  <c r="D1" i="1"/>
  <c r="D6" i="1" s="1"/>
  <c r="D11" i="1" l="1"/>
  <c r="D298" i="1"/>
  <c r="D175" i="1"/>
  <c r="D346" i="1"/>
  <c r="D340" i="1"/>
  <c r="D170" i="1"/>
  <c r="D303" i="1"/>
  <c r="D132" i="1"/>
  <c r="D127" i="1"/>
  <c r="D260" i="1"/>
  <c r="D90" i="1"/>
  <c r="D255" i="1"/>
  <c r="D84" i="1"/>
  <c r="D218" i="1"/>
  <c r="D42" i="1"/>
  <c r="D212" i="1"/>
  <c r="D34" i="1"/>
  <c r="D361" i="1"/>
  <c r="D316" i="1"/>
  <c r="D274" i="1"/>
  <c r="D233" i="1"/>
  <c r="D188" i="1"/>
  <c r="D146" i="1"/>
  <c r="D105" i="1"/>
  <c r="D58" i="1"/>
  <c r="D356" i="1"/>
  <c r="D314" i="1"/>
  <c r="D271" i="1"/>
  <c r="D228" i="1"/>
  <c r="D186" i="1"/>
  <c r="D143" i="1"/>
  <c r="D100" i="1"/>
  <c r="D57" i="1"/>
  <c r="D338" i="1"/>
  <c r="D297" i="1"/>
  <c r="D252" i="1"/>
  <c r="D210" i="1"/>
  <c r="D169" i="1"/>
  <c r="D124" i="1"/>
  <c r="D82" i="1"/>
  <c r="D31" i="1"/>
  <c r="D335" i="1"/>
  <c r="D292" i="1"/>
  <c r="D250" i="1"/>
  <c r="D207" i="1"/>
  <c r="D164" i="1"/>
  <c r="D122" i="1"/>
  <c r="D79" i="1"/>
  <c r="D28" i="1"/>
  <c r="D367" i="1"/>
  <c r="D324" i="1"/>
  <c r="D282" i="1"/>
  <c r="D239" i="1"/>
  <c r="D196" i="1"/>
  <c r="D154" i="1"/>
  <c r="D111" i="1"/>
  <c r="D66" i="1"/>
  <c r="D15" i="1"/>
  <c r="D362" i="1"/>
  <c r="D319" i="1"/>
  <c r="D276" i="1"/>
  <c r="D234" i="1"/>
  <c r="D191" i="1"/>
  <c r="D148" i="1"/>
  <c r="D106" i="1"/>
  <c r="D60" i="1"/>
  <c r="D10" i="1"/>
  <c r="D354" i="1"/>
  <c r="D332" i="1"/>
  <c r="D313" i="1"/>
  <c r="D290" i="1"/>
  <c r="D268" i="1"/>
  <c r="D249" i="1"/>
  <c r="D226" i="1"/>
  <c r="D204" i="1"/>
  <c r="D185" i="1"/>
  <c r="D162" i="1"/>
  <c r="D140" i="1"/>
  <c r="D121" i="1"/>
  <c r="D98" i="1"/>
  <c r="D76" i="1"/>
  <c r="D50" i="1"/>
  <c r="D26" i="1"/>
  <c r="D8" i="1"/>
  <c r="D351" i="1"/>
  <c r="D330" i="1"/>
  <c r="D308" i="1"/>
  <c r="D287" i="1"/>
  <c r="D266" i="1"/>
  <c r="D244" i="1"/>
  <c r="D223" i="1"/>
  <c r="D202" i="1"/>
  <c r="D180" i="1"/>
  <c r="D159" i="1"/>
  <c r="D138" i="1"/>
  <c r="D116" i="1"/>
  <c r="D95" i="1"/>
  <c r="D74" i="1"/>
  <c r="D47" i="1"/>
  <c r="D25" i="1"/>
  <c r="D348" i="1"/>
  <c r="D329" i="1"/>
  <c r="D306" i="1"/>
  <c r="D284" i="1"/>
  <c r="D265" i="1"/>
  <c r="D242" i="1"/>
  <c r="D220" i="1"/>
  <c r="D201" i="1"/>
  <c r="D178" i="1"/>
  <c r="D156" i="1"/>
  <c r="D137" i="1"/>
  <c r="D114" i="1"/>
  <c r="D92" i="1"/>
  <c r="D73" i="1"/>
  <c r="D44" i="1"/>
  <c r="D18" i="1"/>
  <c r="D364" i="1"/>
  <c r="D345" i="1"/>
  <c r="D322" i="1"/>
  <c r="D300" i="1"/>
  <c r="D281" i="1"/>
  <c r="D258" i="1"/>
  <c r="D236" i="1"/>
  <c r="D217" i="1"/>
  <c r="D194" i="1"/>
  <c r="D172" i="1"/>
  <c r="D153" i="1"/>
  <c r="D130" i="1"/>
  <c r="D108" i="1"/>
  <c r="D89" i="1"/>
  <c r="D63" i="1"/>
  <c r="D41" i="1"/>
  <c r="D12" i="1"/>
  <c r="D359" i="1"/>
  <c r="D343" i="1"/>
  <c r="D327" i="1"/>
  <c r="D311" i="1"/>
  <c r="D295" i="1"/>
  <c r="D279" i="1"/>
  <c r="D263" i="1"/>
  <c r="D247" i="1"/>
  <c r="D231" i="1"/>
  <c r="D215" i="1"/>
  <c r="D199" i="1"/>
  <c r="D183" i="1"/>
  <c r="D167" i="1"/>
  <c r="D151" i="1"/>
  <c r="D135" i="1"/>
  <c r="D119" i="1"/>
  <c r="D103" i="1"/>
  <c r="D87" i="1"/>
  <c r="D71" i="1"/>
  <c r="D55" i="1"/>
  <c r="D39" i="1"/>
  <c r="D23" i="1"/>
  <c r="D68" i="1"/>
  <c r="D52" i="1"/>
  <c r="D36" i="1"/>
  <c r="D20" i="1"/>
  <c r="D369" i="1"/>
  <c r="D353" i="1"/>
  <c r="D337" i="1"/>
  <c r="D321" i="1"/>
  <c r="D305" i="1"/>
  <c r="D289" i="1"/>
  <c r="D273" i="1"/>
  <c r="D257" i="1"/>
  <c r="D241" i="1"/>
  <c r="D225" i="1"/>
  <c r="D209" i="1"/>
  <c r="D193" i="1"/>
  <c r="D177" i="1"/>
  <c r="D161" i="1"/>
  <c r="D145" i="1"/>
  <c r="D129" i="1"/>
  <c r="D113" i="1"/>
  <c r="D97" i="1"/>
  <c r="D81" i="1"/>
  <c r="D65" i="1"/>
  <c r="D49" i="1"/>
  <c r="D33" i="1"/>
  <c r="D17" i="1"/>
  <c r="D368" i="1"/>
  <c r="D360" i="1"/>
  <c r="D352" i="1"/>
  <c r="D344" i="1"/>
  <c r="D336" i="1"/>
  <c r="D328" i="1"/>
  <c r="D320" i="1"/>
  <c r="D312" i="1"/>
  <c r="D304" i="1"/>
  <c r="D296" i="1"/>
  <c r="D288" i="1"/>
  <c r="D280" i="1"/>
  <c r="D272" i="1"/>
  <c r="D264" i="1"/>
  <c r="D256" i="1"/>
  <c r="D248" i="1"/>
  <c r="D240" i="1"/>
  <c r="D232" i="1"/>
  <c r="D224" i="1"/>
  <c r="D216" i="1"/>
  <c r="D208" i="1"/>
  <c r="D200" i="1"/>
  <c r="D192" i="1"/>
  <c r="D184" i="1"/>
  <c r="D176" i="1"/>
  <c r="D168" i="1"/>
  <c r="D160" i="1"/>
  <c r="D152" i="1"/>
  <c r="D144" i="1"/>
  <c r="D136" i="1"/>
  <c r="D128" i="1"/>
  <c r="D120" i="1"/>
  <c r="D112" i="1"/>
  <c r="D104" i="1"/>
  <c r="D96" i="1"/>
  <c r="D88" i="1"/>
  <c r="D80" i="1"/>
  <c r="D72" i="1"/>
  <c r="D64" i="1"/>
  <c r="D56" i="1"/>
  <c r="D48" i="1"/>
  <c r="D40" i="1"/>
  <c r="D32" i="1"/>
  <c r="D24" i="1"/>
  <c r="D16" i="1"/>
  <c r="D366" i="1"/>
  <c r="D358" i="1"/>
  <c r="D350" i="1"/>
  <c r="D342" i="1"/>
  <c r="D334" i="1"/>
  <c r="D326" i="1"/>
  <c r="D318" i="1"/>
  <c r="D310" i="1"/>
  <c r="D302" i="1"/>
  <c r="D294" i="1"/>
  <c r="D286" i="1"/>
  <c r="D278" i="1"/>
  <c r="D270" i="1"/>
  <c r="D262" i="1"/>
  <c r="D254" i="1"/>
  <c r="D246" i="1"/>
  <c r="D238" i="1"/>
  <c r="D230" i="1"/>
  <c r="D222" i="1"/>
  <c r="D214" i="1"/>
  <c r="D206" i="1"/>
  <c r="D198" i="1"/>
  <c r="D190" i="1"/>
  <c r="D182" i="1"/>
  <c r="D174" i="1"/>
  <c r="D166" i="1"/>
  <c r="D158" i="1"/>
  <c r="D150" i="1"/>
  <c r="D142" i="1"/>
  <c r="D134" i="1"/>
  <c r="D126" i="1"/>
  <c r="D118" i="1"/>
  <c r="D110" i="1"/>
  <c r="D102" i="1"/>
  <c r="D94" i="1"/>
  <c r="D86" i="1"/>
  <c r="D78" i="1"/>
  <c r="D70" i="1"/>
  <c r="D62" i="1"/>
  <c r="D54" i="1"/>
  <c r="D46" i="1"/>
  <c r="D38" i="1"/>
  <c r="D30" i="1"/>
  <c r="D22" i="1"/>
  <c r="D14" i="1"/>
  <c r="D9" i="1"/>
  <c r="D365" i="1"/>
  <c r="D357" i="1"/>
  <c r="D349" i="1"/>
  <c r="D341" i="1"/>
  <c r="D333" i="1"/>
  <c r="D325" i="1"/>
  <c r="D317" i="1"/>
  <c r="D309" i="1"/>
  <c r="D301" i="1"/>
  <c r="D293" i="1"/>
  <c r="D285" i="1"/>
  <c r="D277" i="1"/>
  <c r="D269" i="1"/>
  <c r="D261" i="1"/>
  <c r="D253" i="1"/>
  <c r="D245" i="1"/>
  <c r="D237" i="1"/>
  <c r="D229" i="1"/>
  <c r="D221" i="1"/>
  <c r="D213" i="1"/>
  <c r="D205" i="1"/>
  <c r="D197" i="1"/>
  <c r="D189" i="1"/>
  <c r="D181" i="1"/>
  <c r="D173" i="1"/>
  <c r="D165" i="1"/>
  <c r="D157" i="1"/>
  <c r="D149" i="1"/>
  <c r="D141" i="1"/>
  <c r="D133" i="1"/>
  <c r="D125" i="1"/>
  <c r="D117" i="1"/>
  <c r="D109" i="1"/>
  <c r="D101" i="1"/>
  <c r="D93" i="1"/>
  <c r="D85" i="1"/>
  <c r="D77" i="1"/>
  <c r="D69" i="1"/>
  <c r="D61" i="1"/>
  <c r="D53" i="1"/>
  <c r="D45" i="1"/>
  <c r="D37" i="1"/>
  <c r="D29" i="1"/>
  <c r="D21" i="1"/>
  <c r="D13" i="1"/>
  <c r="D7" i="1"/>
  <c r="D363" i="1"/>
  <c r="D355" i="1"/>
  <c r="D347" i="1"/>
  <c r="D339" i="1"/>
  <c r="D331" i="1"/>
  <c r="D323" i="1"/>
  <c r="D315" i="1"/>
  <c r="D307" i="1"/>
  <c r="D299" i="1"/>
  <c r="D291" i="1"/>
  <c r="D283" i="1"/>
  <c r="D275" i="1"/>
  <c r="D267" i="1"/>
  <c r="D259" i="1"/>
  <c r="D251" i="1"/>
  <c r="D243" i="1"/>
  <c r="D235" i="1"/>
  <c r="D227" i="1"/>
  <c r="D219" i="1"/>
  <c r="D211" i="1"/>
  <c r="D203" i="1"/>
  <c r="D195" i="1"/>
  <c r="D187" i="1"/>
  <c r="D179" i="1"/>
  <c r="D171" i="1"/>
  <c r="D163" i="1"/>
  <c r="D155" i="1"/>
  <c r="D147" i="1"/>
  <c r="D139" i="1"/>
  <c r="D131" i="1"/>
  <c r="D123" i="1"/>
  <c r="D115" i="1"/>
  <c r="D107" i="1"/>
  <c r="D99" i="1"/>
  <c r="D91" i="1"/>
  <c r="D83" i="1"/>
  <c r="D75" i="1"/>
  <c r="D67" i="1"/>
  <c r="D59" i="1"/>
  <c r="D51" i="1"/>
  <c r="D43" i="1"/>
  <c r="D35" i="1"/>
  <c r="D27" i="1"/>
  <c r="D19" i="1"/>
  <c r="O105" i="11" l="1"/>
  <c r="P105" i="11"/>
  <c r="Q105" i="11"/>
  <c r="N105" i="11"/>
  <c r="L105" i="11" l="1"/>
  <c r="G32" i="2"/>
  <c r="G47" i="2"/>
  <c r="G50" i="2"/>
  <c r="G59" i="2"/>
  <c r="G60" i="2"/>
  <c r="G62" i="2"/>
  <c r="G67" i="2"/>
  <c r="G68" i="2"/>
  <c r="G70" i="2"/>
  <c r="G71" i="2"/>
  <c r="G82" i="2"/>
  <c r="G83" i="2"/>
  <c r="G84" i="2"/>
  <c r="G86" i="2"/>
  <c r="G89" i="2"/>
  <c r="G98" i="2"/>
  <c r="G114" i="2"/>
  <c r="G117" i="2"/>
  <c r="G122" i="2"/>
  <c r="AF1" i="11"/>
  <c r="AG1" i="11"/>
  <c r="AH1" i="11"/>
  <c r="AI1" i="11"/>
  <c r="AJ1" i="11"/>
  <c r="AK1" i="11"/>
  <c r="AL1" i="11"/>
  <c r="AM1" i="11"/>
  <c r="AE1" i="11"/>
  <c r="N104" i="11"/>
  <c r="O55" i="11"/>
  <c r="P55" i="11"/>
  <c r="Q55" i="11"/>
  <c r="G100" i="2" s="1"/>
  <c r="N56" i="11"/>
  <c r="O56" i="11"/>
  <c r="P56" i="11"/>
  <c r="Q56" i="11"/>
  <c r="G97" i="2" s="1"/>
  <c r="N57" i="11"/>
  <c r="O57" i="11"/>
  <c r="P57" i="11"/>
  <c r="Q57" i="11"/>
  <c r="G44" i="2" s="1"/>
  <c r="Q58" i="11"/>
  <c r="N59" i="11"/>
  <c r="O59" i="11"/>
  <c r="P59" i="11"/>
  <c r="Q59" i="11"/>
  <c r="G134" i="2" s="1"/>
  <c r="N60" i="11"/>
  <c r="O60" i="11"/>
  <c r="P60" i="11"/>
  <c r="Q60" i="11"/>
  <c r="N61" i="11"/>
  <c r="O61" i="11"/>
  <c r="P61" i="11"/>
  <c r="Q61" i="11"/>
  <c r="G92" i="2" s="1"/>
  <c r="N62" i="11"/>
  <c r="O62" i="11"/>
  <c r="P62" i="11"/>
  <c r="Q62" i="11"/>
  <c r="G113" i="2" s="1"/>
  <c r="N63" i="11"/>
  <c r="O63" i="11"/>
  <c r="P63" i="11"/>
  <c r="Q63" i="11"/>
  <c r="G108" i="2" s="1"/>
  <c r="N64" i="11"/>
  <c r="O64" i="11"/>
  <c r="P64" i="11"/>
  <c r="Q64" i="11"/>
  <c r="G93" i="2" s="1"/>
  <c r="N65" i="11"/>
  <c r="O65" i="11"/>
  <c r="P65" i="11"/>
  <c r="Q65" i="11"/>
  <c r="G96" i="2" s="1"/>
  <c r="N66" i="11"/>
  <c r="O66" i="11"/>
  <c r="P66" i="11"/>
  <c r="Q66" i="11"/>
  <c r="G72" i="2" s="1"/>
  <c r="N67" i="11"/>
  <c r="O67" i="11"/>
  <c r="P67" i="11"/>
  <c r="Q67" i="11"/>
  <c r="G136" i="2" s="1"/>
  <c r="N68" i="11"/>
  <c r="O68" i="11"/>
  <c r="P68" i="11"/>
  <c r="Q68" i="11"/>
  <c r="G121" i="2" s="1"/>
  <c r="N69" i="11"/>
  <c r="O69" i="11"/>
  <c r="P69" i="11"/>
  <c r="Q69" i="11"/>
  <c r="G135" i="2" s="1"/>
  <c r="N70" i="11"/>
  <c r="O70" i="11"/>
  <c r="P70" i="11"/>
  <c r="Q70" i="11"/>
  <c r="G107" i="2" s="1"/>
  <c r="N71" i="11"/>
  <c r="O71" i="11"/>
  <c r="P71" i="11"/>
  <c r="Q71" i="11"/>
  <c r="G81" i="2" s="1"/>
  <c r="N72" i="11"/>
  <c r="O72" i="11"/>
  <c r="P72" i="11"/>
  <c r="Q72" i="11"/>
  <c r="G103" i="2" s="1"/>
  <c r="N73" i="11"/>
  <c r="O73" i="11"/>
  <c r="P73" i="11"/>
  <c r="Q73" i="11"/>
  <c r="G76" i="2" s="1"/>
  <c r="N74" i="11"/>
  <c r="O74" i="11"/>
  <c r="P74" i="11"/>
  <c r="Q74" i="11"/>
  <c r="G124" i="2" s="1"/>
  <c r="N75" i="11"/>
  <c r="O75" i="11"/>
  <c r="P75" i="11"/>
  <c r="Q75" i="11"/>
  <c r="G43" i="2" s="1"/>
  <c r="N76" i="11"/>
  <c r="O76" i="11"/>
  <c r="P76" i="11"/>
  <c r="Q76" i="11"/>
  <c r="G33" i="2" s="1"/>
  <c r="N77" i="11"/>
  <c r="O77" i="11"/>
  <c r="P77" i="11"/>
  <c r="Q77" i="11"/>
  <c r="N78" i="11"/>
  <c r="O78" i="11"/>
  <c r="P78" i="11"/>
  <c r="Q78" i="11"/>
  <c r="G133" i="2" s="1"/>
  <c r="N79" i="11"/>
  <c r="O79" i="11"/>
  <c r="P79" i="11"/>
  <c r="Q79" i="11"/>
  <c r="G49" i="2" s="1"/>
  <c r="N80" i="11"/>
  <c r="O80" i="11"/>
  <c r="P80" i="11"/>
  <c r="Q80" i="11"/>
  <c r="G48" i="2" s="1"/>
  <c r="N81" i="11"/>
  <c r="O81" i="11"/>
  <c r="P81" i="11"/>
  <c r="Q81" i="11"/>
  <c r="G130" i="2" s="1"/>
  <c r="N82" i="11"/>
  <c r="O82" i="11"/>
  <c r="P82" i="11"/>
  <c r="Q82" i="11"/>
  <c r="G40" i="2" s="1"/>
  <c r="N83" i="11"/>
  <c r="O83" i="11"/>
  <c r="P83" i="11"/>
  <c r="Q83" i="11"/>
  <c r="G102" i="2" s="1"/>
  <c r="N84" i="11"/>
  <c r="O84" i="11"/>
  <c r="P84" i="11"/>
  <c r="Q84" i="11"/>
  <c r="G123" i="2" s="1"/>
  <c r="N85" i="11"/>
  <c r="O85" i="11"/>
  <c r="P85" i="11"/>
  <c r="Q85" i="11"/>
  <c r="G37" i="2" s="1"/>
  <c r="N86" i="11"/>
  <c r="O86" i="11"/>
  <c r="P86" i="11"/>
  <c r="Q86" i="11"/>
  <c r="G119" i="2" s="1"/>
  <c r="N87" i="11"/>
  <c r="O87" i="11"/>
  <c r="P87" i="11"/>
  <c r="Q87" i="11"/>
  <c r="G106" i="2" s="1"/>
  <c r="N88" i="11"/>
  <c r="O88" i="11"/>
  <c r="P88" i="11"/>
  <c r="Q88" i="11"/>
  <c r="G56" i="2" s="1"/>
  <c r="N89" i="11"/>
  <c r="O89" i="11"/>
  <c r="P89" i="11"/>
  <c r="Q89" i="11"/>
  <c r="G125" i="2" s="1"/>
  <c r="N90" i="11"/>
  <c r="O90" i="11"/>
  <c r="P90" i="11"/>
  <c r="Q90" i="11"/>
  <c r="G39" i="2" s="1"/>
  <c r="N91" i="11"/>
  <c r="D31" i="2" s="1"/>
  <c r="O91" i="11"/>
  <c r="P91" i="11"/>
  <c r="Q91" i="11"/>
  <c r="G31" i="2" s="1"/>
  <c r="N92" i="11"/>
  <c r="O92" i="11"/>
  <c r="P92" i="11"/>
  <c r="Q92" i="11"/>
  <c r="G95" i="2" s="1"/>
  <c r="N93" i="11"/>
  <c r="O93" i="11"/>
  <c r="P93" i="11"/>
  <c r="Q93" i="11"/>
  <c r="G57" i="2" s="1"/>
  <c r="N94" i="11"/>
  <c r="O94" i="11"/>
  <c r="P94" i="11"/>
  <c r="Q94" i="11"/>
  <c r="G137" i="2" s="1"/>
  <c r="N95" i="11"/>
  <c r="O95" i="11"/>
  <c r="P95" i="11"/>
  <c r="Q95" i="11"/>
  <c r="G109" i="2" s="1"/>
  <c r="N96" i="11"/>
  <c r="O96" i="11"/>
  <c r="P96" i="11"/>
  <c r="Q96" i="11"/>
  <c r="N97" i="11"/>
  <c r="O97" i="11"/>
  <c r="P97" i="11"/>
  <c r="Q97" i="11"/>
  <c r="G46" i="2" s="1"/>
  <c r="N98" i="11"/>
  <c r="O98" i="11"/>
  <c r="P98" i="11"/>
  <c r="Q98" i="11"/>
  <c r="G54" i="2" s="1"/>
  <c r="N99" i="11"/>
  <c r="O99" i="11"/>
  <c r="P99" i="11"/>
  <c r="Q99" i="11"/>
  <c r="G110" i="2" s="1"/>
  <c r="N100" i="11"/>
  <c r="O100" i="11"/>
  <c r="P100" i="11"/>
  <c r="Q100" i="11"/>
  <c r="G115" i="2" s="1"/>
  <c r="N101" i="11"/>
  <c r="O101" i="11"/>
  <c r="P101" i="11"/>
  <c r="Q101" i="11"/>
  <c r="G116" i="2" s="1"/>
  <c r="N102" i="11"/>
  <c r="O102" i="11"/>
  <c r="P102" i="11"/>
  <c r="Q102" i="11"/>
  <c r="G126" i="2" s="1"/>
  <c r="N103" i="11"/>
  <c r="O103" i="11"/>
  <c r="P103" i="11"/>
  <c r="Q103" i="11"/>
  <c r="G132" i="2" s="1"/>
  <c r="O104" i="11"/>
  <c r="P104" i="11"/>
  <c r="Q104" i="11"/>
  <c r="G111" i="2" s="1"/>
  <c r="N51" i="11"/>
  <c r="L52" i="11" l="1"/>
  <c r="L4" i="11"/>
  <c r="L5" i="11"/>
  <c r="L6" i="11"/>
  <c r="L7" i="11"/>
  <c r="L8" i="11"/>
  <c r="L9" i="11"/>
  <c r="L10" i="11"/>
  <c r="L11" i="11"/>
  <c r="L12" i="11"/>
  <c r="L13" i="11"/>
  <c r="L14" i="11"/>
  <c r="L15" i="11"/>
  <c r="L16" i="11"/>
  <c r="L17" i="11"/>
  <c r="L18" i="11"/>
  <c r="L19" i="11"/>
  <c r="L20" i="11"/>
  <c r="L21" i="11"/>
  <c r="L22" i="11"/>
  <c r="L23" i="11"/>
  <c r="L24" i="11"/>
  <c r="L26" i="11"/>
  <c r="L27" i="11"/>
  <c r="L30" i="11"/>
  <c r="L31" i="11"/>
  <c r="L32" i="11"/>
  <c r="L33" i="11"/>
  <c r="L34" i="11"/>
  <c r="L35" i="11"/>
  <c r="L36" i="11"/>
  <c r="L37" i="11"/>
  <c r="L38" i="11"/>
  <c r="L39" i="11"/>
  <c r="L40" i="11"/>
  <c r="L41" i="11"/>
  <c r="L42" i="11"/>
  <c r="L43" i="11"/>
  <c r="L44" i="11"/>
  <c r="L45" i="11"/>
  <c r="L46" i="11"/>
  <c r="L48" i="11"/>
  <c r="L49" i="11"/>
  <c r="L50" i="11"/>
  <c r="L51"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S116" i="12"/>
  <c r="I116" i="12"/>
  <c r="J116" i="12"/>
  <c r="K116" i="12"/>
  <c r="L116" i="12"/>
  <c r="M116" i="12"/>
  <c r="N116" i="12"/>
  <c r="O116" i="12"/>
  <c r="P116" i="12"/>
  <c r="Q116" i="12"/>
  <c r="R116" i="12"/>
  <c r="T116" i="12"/>
  <c r="G116" i="12"/>
  <c r="H116" i="12"/>
  <c r="N32" i="11"/>
  <c r="F161" i="1"/>
  <c r="G9" i="1"/>
  <c r="G6" i="1"/>
  <c r="H6" i="1" s="1"/>
  <c r="F17" i="1"/>
  <c r="M34" i="2" l="1"/>
  <c r="L34" i="2"/>
  <c r="D124" i="2"/>
  <c r="E124" i="2"/>
  <c r="F124" i="2"/>
  <c r="D125" i="2"/>
  <c r="E125" i="2"/>
  <c r="F125" i="2"/>
  <c r="D126" i="2"/>
  <c r="E126" i="2"/>
  <c r="F126" i="2"/>
  <c r="D130" i="2"/>
  <c r="E130" i="2"/>
  <c r="F130" i="2"/>
  <c r="D132" i="2"/>
  <c r="E132" i="2"/>
  <c r="F132" i="2"/>
  <c r="D133" i="2"/>
  <c r="E133" i="2"/>
  <c r="F133" i="2"/>
  <c r="D134" i="2"/>
  <c r="E134" i="2"/>
  <c r="F134" i="2"/>
  <c r="D135" i="2"/>
  <c r="E135" i="2"/>
  <c r="F135" i="2"/>
  <c r="D136" i="2"/>
  <c r="E136" i="2"/>
  <c r="F136" i="2"/>
  <c r="D137" i="2"/>
  <c r="E137" i="2"/>
  <c r="F137" i="2"/>
  <c r="D89" i="2"/>
  <c r="E89" i="2"/>
  <c r="F89" i="2"/>
  <c r="D92" i="2"/>
  <c r="E92" i="2"/>
  <c r="F92" i="2"/>
  <c r="D93" i="2"/>
  <c r="E93" i="2"/>
  <c r="F93" i="2"/>
  <c r="D95" i="2"/>
  <c r="E95" i="2"/>
  <c r="F95" i="2"/>
  <c r="D96" i="2"/>
  <c r="E96" i="2"/>
  <c r="F96" i="2"/>
  <c r="D97" i="2"/>
  <c r="E97" i="2"/>
  <c r="F97" i="2"/>
  <c r="D98" i="2"/>
  <c r="E98" i="2"/>
  <c r="F98" i="2"/>
  <c r="D100" i="2"/>
  <c r="E100" i="2"/>
  <c r="F100" i="2"/>
  <c r="D102" i="2"/>
  <c r="E102" i="2"/>
  <c r="F102" i="2"/>
  <c r="D103" i="2"/>
  <c r="E103" i="2"/>
  <c r="F103" i="2"/>
  <c r="D104" i="2"/>
  <c r="D106" i="2"/>
  <c r="E106" i="2"/>
  <c r="F106" i="2"/>
  <c r="D107" i="2"/>
  <c r="E107" i="2"/>
  <c r="F107" i="2"/>
  <c r="D108" i="2"/>
  <c r="E108" i="2"/>
  <c r="F108" i="2"/>
  <c r="D109" i="2"/>
  <c r="E109" i="2"/>
  <c r="F109" i="2"/>
  <c r="D110" i="2"/>
  <c r="E110" i="2"/>
  <c r="F110" i="2"/>
  <c r="D111" i="2"/>
  <c r="E111" i="2"/>
  <c r="F111" i="2"/>
  <c r="D113" i="2"/>
  <c r="E113" i="2"/>
  <c r="F113" i="2"/>
  <c r="D114" i="2"/>
  <c r="E114" i="2"/>
  <c r="F114" i="2"/>
  <c r="D115" i="2"/>
  <c r="E115" i="2"/>
  <c r="F115" i="2"/>
  <c r="D116" i="2"/>
  <c r="E116" i="2"/>
  <c r="F116" i="2"/>
  <c r="D117" i="2"/>
  <c r="E117" i="2"/>
  <c r="F117" i="2"/>
  <c r="D119" i="2"/>
  <c r="E119" i="2"/>
  <c r="F119" i="2"/>
  <c r="D121" i="2"/>
  <c r="E121" i="2"/>
  <c r="F121" i="2"/>
  <c r="D122" i="2"/>
  <c r="E122" i="2"/>
  <c r="F122" i="2"/>
  <c r="D123" i="2"/>
  <c r="E123" i="2"/>
  <c r="F123" i="2"/>
  <c r="D56" i="2"/>
  <c r="E56" i="2"/>
  <c r="F56" i="2"/>
  <c r="D57" i="2"/>
  <c r="E57" i="2"/>
  <c r="F57" i="2"/>
  <c r="D59" i="2"/>
  <c r="E59" i="2"/>
  <c r="F59" i="2"/>
  <c r="D60" i="2"/>
  <c r="E60" i="2"/>
  <c r="F60" i="2"/>
  <c r="D62" i="2"/>
  <c r="E62" i="2"/>
  <c r="F62" i="2"/>
  <c r="D67" i="2"/>
  <c r="E67" i="2"/>
  <c r="F67" i="2"/>
  <c r="D68" i="2"/>
  <c r="E68" i="2"/>
  <c r="F68" i="2"/>
  <c r="D70" i="2"/>
  <c r="E70" i="2"/>
  <c r="F70" i="2"/>
  <c r="D71" i="2"/>
  <c r="E71" i="2"/>
  <c r="F71" i="2"/>
  <c r="D72" i="2"/>
  <c r="E72" i="2"/>
  <c r="F72" i="2"/>
  <c r="D81" i="2"/>
  <c r="E81" i="2"/>
  <c r="F81" i="2"/>
  <c r="D82" i="2"/>
  <c r="E82" i="2"/>
  <c r="F82" i="2"/>
  <c r="D83" i="2"/>
  <c r="E83" i="2"/>
  <c r="F83" i="2"/>
  <c r="D84" i="2"/>
  <c r="E84" i="2"/>
  <c r="F84" i="2"/>
  <c r="D86" i="2"/>
  <c r="E86" i="2"/>
  <c r="F86" i="2"/>
  <c r="D32" i="2"/>
  <c r="E32" i="2"/>
  <c r="F32" i="2"/>
  <c r="D33" i="2"/>
  <c r="E33" i="2"/>
  <c r="F33" i="2"/>
  <c r="D37" i="2"/>
  <c r="E37" i="2"/>
  <c r="F37" i="2"/>
  <c r="D39" i="2"/>
  <c r="E39" i="2"/>
  <c r="F39" i="2"/>
  <c r="D40" i="2"/>
  <c r="E40" i="2"/>
  <c r="F40" i="2"/>
  <c r="D43" i="2"/>
  <c r="E43" i="2"/>
  <c r="F43" i="2"/>
  <c r="D44" i="2"/>
  <c r="E44" i="2"/>
  <c r="F44" i="2"/>
  <c r="D46" i="2"/>
  <c r="E46" i="2"/>
  <c r="F46" i="2"/>
  <c r="D47" i="2"/>
  <c r="E47" i="2"/>
  <c r="F47" i="2"/>
  <c r="D48" i="2"/>
  <c r="E48" i="2"/>
  <c r="F48" i="2"/>
  <c r="D49" i="2"/>
  <c r="E49" i="2"/>
  <c r="F49" i="2"/>
  <c r="D50" i="2"/>
  <c r="E50" i="2"/>
  <c r="F50" i="2"/>
  <c r="D54" i="2"/>
  <c r="E54" i="2"/>
  <c r="F54" i="2"/>
  <c r="E31" i="2"/>
  <c r="F31" i="2"/>
  <c r="Q3" i="11"/>
  <c r="G63" i="2" s="1"/>
  <c r="Q4" i="11"/>
  <c r="G78" i="2" s="1"/>
  <c r="Q5" i="11"/>
  <c r="G129" i="2" s="1"/>
  <c r="Q6" i="11"/>
  <c r="Q7" i="11"/>
  <c r="G128" i="2" s="1"/>
  <c r="Q8" i="11"/>
  <c r="Q9" i="11"/>
  <c r="G69" i="2" s="1"/>
  <c r="Q10" i="11"/>
  <c r="G51" i="2" s="1"/>
  <c r="Q11" i="11"/>
  <c r="G53" i="2" s="1"/>
  <c r="Q12" i="11"/>
  <c r="G120" i="2" s="1"/>
  <c r="Q13" i="11"/>
  <c r="G85" i="2" s="1"/>
  <c r="Q14" i="11"/>
  <c r="G42" i="2" s="1"/>
  <c r="Q15" i="11"/>
  <c r="G94" i="2" s="1"/>
  <c r="Q16" i="11"/>
  <c r="G64" i="2" s="1"/>
  <c r="Q17" i="11"/>
  <c r="G91" i="2" s="1"/>
  <c r="Q18" i="11"/>
  <c r="G138" i="2" s="1"/>
  <c r="Q19" i="11"/>
  <c r="G112" i="2" s="1"/>
  <c r="Q20" i="11"/>
  <c r="G45" i="2" s="1"/>
  <c r="Q21" i="11"/>
  <c r="G127" i="2" s="1"/>
  <c r="Q22" i="11"/>
  <c r="Q23" i="11"/>
  <c r="G74" i="2" s="1"/>
  <c r="Q24" i="11"/>
  <c r="Q25" i="11"/>
  <c r="Q26" i="11"/>
  <c r="G79" i="2" s="1"/>
  <c r="Q27" i="11"/>
  <c r="G38" i="2" s="1"/>
  <c r="Q28" i="11"/>
  <c r="Q29" i="11"/>
  <c r="Q30" i="11"/>
  <c r="G66" i="2" s="1"/>
  <c r="Q31" i="11"/>
  <c r="G55" i="2" s="1"/>
  <c r="Q32" i="11"/>
  <c r="G104" i="2" s="1"/>
  <c r="Q33" i="11"/>
  <c r="G36" i="2" s="1"/>
  <c r="Q34" i="11"/>
  <c r="G52" i="2" s="1"/>
  <c r="Q35" i="11"/>
  <c r="G34" i="2" s="1"/>
  <c r="Q36" i="11"/>
  <c r="G88" i="2" s="1"/>
  <c r="Q37" i="11"/>
  <c r="G87" i="2" s="1"/>
  <c r="Q38" i="11"/>
  <c r="G73" i="2" s="1"/>
  <c r="Q39" i="11"/>
  <c r="G118" i="2" s="1"/>
  <c r="Q40" i="11"/>
  <c r="G41" i="2" s="1"/>
  <c r="Q41" i="11"/>
  <c r="G65" i="2" s="1"/>
  <c r="Q42" i="11"/>
  <c r="G131" i="2" s="1"/>
  <c r="Q43" i="11"/>
  <c r="G139" i="2" s="1"/>
  <c r="Q44" i="11"/>
  <c r="G80" i="2" s="1"/>
  <c r="Q45" i="11"/>
  <c r="G99" i="2" s="1"/>
  <c r="Q46" i="11"/>
  <c r="G101" i="2" s="1"/>
  <c r="Q47" i="11"/>
  <c r="G75" i="2" s="1"/>
  <c r="Q48" i="11"/>
  <c r="Q49" i="11"/>
  <c r="G105" i="2" s="1"/>
  <c r="Q50" i="11"/>
  <c r="G61" i="2" s="1"/>
  <c r="Q51" i="11"/>
  <c r="G90" i="2" s="1"/>
  <c r="G35" i="2"/>
  <c r="P3" i="11"/>
  <c r="F63" i="2" s="1"/>
  <c r="P4" i="11"/>
  <c r="P5" i="11"/>
  <c r="F129" i="2" s="1"/>
  <c r="P6" i="11"/>
  <c r="P7" i="11"/>
  <c r="F128" i="2" s="1"/>
  <c r="P8" i="11"/>
  <c r="P9" i="11"/>
  <c r="F69" i="2" s="1"/>
  <c r="P10" i="11"/>
  <c r="F51" i="2" s="1"/>
  <c r="P11" i="11"/>
  <c r="F53" i="2" s="1"/>
  <c r="P12" i="11"/>
  <c r="F120" i="2" s="1"/>
  <c r="P13" i="11"/>
  <c r="F85" i="2" s="1"/>
  <c r="P14" i="11"/>
  <c r="F42" i="2" s="1"/>
  <c r="P15" i="11"/>
  <c r="F94" i="2" s="1"/>
  <c r="P16" i="11"/>
  <c r="F64" i="2" s="1"/>
  <c r="P17" i="11"/>
  <c r="F91" i="2" s="1"/>
  <c r="P18" i="11"/>
  <c r="F138" i="2" s="1"/>
  <c r="P19" i="11"/>
  <c r="F112" i="2" s="1"/>
  <c r="P20" i="11"/>
  <c r="F45" i="2" s="1"/>
  <c r="P21" i="11"/>
  <c r="F127" i="2" s="1"/>
  <c r="P22" i="11"/>
  <c r="P23" i="11"/>
  <c r="F74" i="2" s="1"/>
  <c r="P24" i="11"/>
  <c r="P25" i="11"/>
  <c r="P26" i="11"/>
  <c r="P27" i="11"/>
  <c r="F38" i="2" s="1"/>
  <c r="P28" i="11"/>
  <c r="P29" i="11"/>
  <c r="P30" i="11"/>
  <c r="F66" i="2" s="1"/>
  <c r="P31" i="11"/>
  <c r="F55" i="2" s="1"/>
  <c r="P32" i="11"/>
  <c r="F104" i="2" s="1"/>
  <c r="P33" i="11"/>
  <c r="F36" i="2" s="1"/>
  <c r="P34" i="11"/>
  <c r="F52" i="2" s="1"/>
  <c r="P35" i="11"/>
  <c r="F34" i="2" s="1"/>
  <c r="P36" i="11"/>
  <c r="F88" i="2" s="1"/>
  <c r="P37" i="11"/>
  <c r="F87" i="2" s="1"/>
  <c r="P38" i="11"/>
  <c r="F73" i="2" s="1"/>
  <c r="P39" i="11"/>
  <c r="F118" i="2" s="1"/>
  <c r="P40" i="11"/>
  <c r="F41" i="2" s="1"/>
  <c r="P41" i="11"/>
  <c r="F65" i="2" s="1"/>
  <c r="P42" i="11"/>
  <c r="F131" i="2" s="1"/>
  <c r="P43" i="11"/>
  <c r="F139" i="2" s="1"/>
  <c r="P44" i="11"/>
  <c r="F80" i="2" s="1"/>
  <c r="P45" i="11"/>
  <c r="F99" i="2" s="1"/>
  <c r="P46" i="11"/>
  <c r="F101" i="2" s="1"/>
  <c r="P47" i="11"/>
  <c r="F75" i="2" s="1"/>
  <c r="P48" i="11"/>
  <c r="P49" i="11"/>
  <c r="F105" i="2" s="1"/>
  <c r="P50" i="11"/>
  <c r="F61" i="2" s="1"/>
  <c r="P51" i="11"/>
  <c r="F90" i="2" s="1"/>
  <c r="F35" i="2"/>
  <c r="O3" i="11"/>
  <c r="E63" i="2" s="1"/>
  <c r="O4" i="11"/>
  <c r="O5" i="11"/>
  <c r="E129" i="2" s="1"/>
  <c r="O6" i="11"/>
  <c r="O7" i="11"/>
  <c r="E128" i="2" s="1"/>
  <c r="O8" i="11"/>
  <c r="O9" i="11"/>
  <c r="E69" i="2" s="1"/>
  <c r="O10" i="11"/>
  <c r="E51" i="2" s="1"/>
  <c r="O11" i="11"/>
  <c r="E53" i="2" s="1"/>
  <c r="O12" i="11"/>
  <c r="E120" i="2" s="1"/>
  <c r="O13" i="11"/>
  <c r="E85" i="2" s="1"/>
  <c r="O14" i="11"/>
  <c r="E42" i="2" s="1"/>
  <c r="O15" i="11"/>
  <c r="E94" i="2" s="1"/>
  <c r="O16" i="11"/>
  <c r="E64" i="2" s="1"/>
  <c r="O17" i="11"/>
  <c r="E91" i="2" s="1"/>
  <c r="O18" i="11"/>
  <c r="E138" i="2" s="1"/>
  <c r="O19" i="11"/>
  <c r="E112" i="2" s="1"/>
  <c r="O20" i="11"/>
  <c r="E45" i="2" s="1"/>
  <c r="O21" i="11"/>
  <c r="E127" i="2" s="1"/>
  <c r="O22" i="11"/>
  <c r="E35" i="2" s="1"/>
  <c r="O23" i="11"/>
  <c r="E74" i="2" s="1"/>
  <c r="O24" i="11"/>
  <c r="O25" i="11"/>
  <c r="O26" i="11"/>
  <c r="O27" i="11"/>
  <c r="E38" i="2" s="1"/>
  <c r="O28" i="11"/>
  <c r="O29" i="11"/>
  <c r="O30" i="11"/>
  <c r="E66" i="2" s="1"/>
  <c r="O31" i="11"/>
  <c r="E55" i="2" s="1"/>
  <c r="O32" i="11"/>
  <c r="E104" i="2" s="1"/>
  <c r="O33" i="11"/>
  <c r="E36" i="2" s="1"/>
  <c r="O34" i="11"/>
  <c r="E52" i="2" s="1"/>
  <c r="O35" i="11"/>
  <c r="E34" i="2" s="1"/>
  <c r="O36" i="11"/>
  <c r="E88" i="2" s="1"/>
  <c r="O37" i="11"/>
  <c r="E87" i="2" s="1"/>
  <c r="O38" i="11"/>
  <c r="E73" i="2" s="1"/>
  <c r="O39" i="11"/>
  <c r="E118" i="2" s="1"/>
  <c r="O40" i="11"/>
  <c r="E41" i="2" s="1"/>
  <c r="O41" i="11"/>
  <c r="E65" i="2" s="1"/>
  <c r="O42" i="11"/>
  <c r="E131" i="2" s="1"/>
  <c r="O43" i="11"/>
  <c r="E139" i="2" s="1"/>
  <c r="O44" i="11"/>
  <c r="E80" i="2" s="1"/>
  <c r="O45" i="11"/>
  <c r="E99" i="2" s="1"/>
  <c r="O46" i="11"/>
  <c r="E101" i="2" s="1"/>
  <c r="O47" i="11"/>
  <c r="E75" i="2" s="1"/>
  <c r="O48" i="11"/>
  <c r="O49" i="11"/>
  <c r="E105" i="2" s="1"/>
  <c r="O50" i="11"/>
  <c r="E61" i="2" s="1"/>
  <c r="O51" i="11"/>
  <c r="E90" i="2" s="1"/>
  <c r="N3" i="11"/>
  <c r="D63" i="2" s="1"/>
  <c r="N4" i="11"/>
  <c r="N5" i="11"/>
  <c r="D129" i="2" s="1"/>
  <c r="N6" i="11"/>
  <c r="N7" i="11"/>
  <c r="D128" i="2" s="1"/>
  <c r="N8" i="11"/>
  <c r="N9" i="11"/>
  <c r="D69" i="2" s="1"/>
  <c r="N10" i="11"/>
  <c r="D51" i="2" s="1"/>
  <c r="N11" i="11"/>
  <c r="D53" i="2" s="1"/>
  <c r="N12" i="11"/>
  <c r="D120" i="2" s="1"/>
  <c r="N13" i="11"/>
  <c r="D85" i="2" s="1"/>
  <c r="N14" i="11"/>
  <c r="D42" i="2" s="1"/>
  <c r="N15" i="11"/>
  <c r="D94" i="2" s="1"/>
  <c r="N16" i="11"/>
  <c r="D64" i="2" s="1"/>
  <c r="N17" i="11"/>
  <c r="D91" i="2" s="1"/>
  <c r="N18" i="11"/>
  <c r="D138" i="2" s="1"/>
  <c r="N19" i="11"/>
  <c r="D112" i="2" s="1"/>
  <c r="N20" i="11"/>
  <c r="D45" i="2" s="1"/>
  <c r="N21" i="11"/>
  <c r="D127" i="2" s="1"/>
  <c r="N22" i="11"/>
  <c r="D35" i="2" s="1"/>
  <c r="N23" i="11"/>
  <c r="D74" i="2" s="1"/>
  <c r="N24" i="11"/>
  <c r="N25" i="11"/>
  <c r="N26" i="11"/>
  <c r="N27" i="11"/>
  <c r="D38" i="2" s="1"/>
  <c r="N28" i="11"/>
  <c r="N29" i="11"/>
  <c r="N30" i="11"/>
  <c r="D66" i="2" s="1"/>
  <c r="N31" i="11"/>
  <c r="D55" i="2" s="1"/>
  <c r="N33" i="11"/>
  <c r="D36" i="2" s="1"/>
  <c r="N34" i="11"/>
  <c r="D52" i="2" s="1"/>
  <c r="N35" i="11"/>
  <c r="D34" i="2" s="1"/>
  <c r="P34" i="2" s="1"/>
  <c r="N36" i="11"/>
  <c r="D88" i="2" s="1"/>
  <c r="N37" i="11"/>
  <c r="D87" i="2" s="1"/>
  <c r="N38" i="11"/>
  <c r="D73" i="2" s="1"/>
  <c r="N39" i="11"/>
  <c r="D118" i="2" s="1"/>
  <c r="N40" i="11"/>
  <c r="D41" i="2" s="1"/>
  <c r="N41" i="11"/>
  <c r="D65" i="2" s="1"/>
  <c r="N42" i="11"/>
  <c r="D131" i="2" s="1"/>
  <c r="N43" i="11"/>
  <c r="D139" i="2" s="1"/>
  <c r="N44" i="11"/>
  <c r="D80" i="2" s="1"/>
  <c r="N45" i="11"/>
  <c r="D99" i="2" s="1"/>
  <c r="N46" i="11"/>
  <c r="D101" i="2" s="1"/>
  <c r="N47" i="11"/>
  <c r="N48" i="11"/>
  <c r="N49" i="11"/>
  <c r="D105" i="2" s="1"/>
  <c r="N50" i="11"/>
  <c r="D61" i="2" s="1"/>
  <c r="D90" i="2"/>
  <c r="D75" i="2" l="1"/>
  <c r="K5" i="4"/>
  <c r="U6" i="8"/>
  <c r="U24" i="8" s="1"/>
  <c r="U2" i="8"/>
  <c r="U3" i="8" s="1"/>
  <c r="AH19" i="1"/>
  <c r="AJ24" i="1" s="1"/>
  <c r="AI24" i="1" s="1"/>
  <c r="AK24" i="1" s="1"/>
  <c r="AH8" i="1"/>
  <c r="AJ10" i="1" s="1"/>
  <c r="Z3" i="8"/>
  <c r="Z2" i="8"/>
  <c r="N369" i="8"/>
  <c r="M369" i="8"/>
  <c r="L369" i="8"/>
  <c r="G368" i="8"/>
  <c r="H368" i="8" s="1"/>
  <c r="F368" i="8"/>
  <c r="D368" i="8"/>
  <c r="B368" i="8"/>
  <c r="G367" i="8"/>
  <c r="H367" i="8" s="1"/>
  <c r="F367" i="8"/>
  <c r="D367" i="8"/>
  <c r="B367" i="8"/>
  <c r="G366" i="8"/>
  <c r="H366" i="8" s="1"/>
  <c r="F366" i="8"/>
  <c r="D366" i="8"/>
  <c r="B366" i="8"/>
  <c r="G365" i="8"/>
  <c r="H365" i="8" s="1"/>
  <c r="F365" i="8"/>
  <c r="D365" i="8"/>
  <c r="B365" i="8"/>
  <c r="G364" i="8"/>
  <c r="H364" i="8" s="1"/>
  <c r="F364" i="8"/>
  <c r="D364" i="8"/>
  <c r="B364" i="8"/>
  <c r="G363" i="8"/>
  <c r="H363" i="8" s="1"/>
  <c r="F363" i="8"/>
  <c r="D363" i="8"/>
  <c r="B363" i="8"/>
  <c r="G362" i="8"/>
  <c r="H362" i="8" s="1"/>
  <c r="F362" i="8"/>
  <c r="D362" i="8"/>
  <c r="B362" i="8"/>
  <c r="G361" i="8"/>
  <c r="H361" i="8" s="1"/>
  <c r="F361" i="8"/>
  <c r="D361" i="8"/>
  <c r="B361" i="8"/>
  <c r="G360" i="8"/>
  <c r="H360" i="8" s="1"/>
  <c r="F360" i="8"/>
  <c r="D360" i="8"/>
  <c r="B360" i="8"/>
  <c r="G359" i="8"/>
  <c r="H359" i="8" s="1"/>
  <c r="F359" i="8"/>
  <c r="D359" i="8"/>
  <c r="B359" i="8"/>
  <c r="G358" i="8"/>
  <c r="H358" i="8" s="1"/>
  <c r="F358" i="8"/>
  <c r="D358" i="8"/>
  <c r="B358" i="8"/>
  <c r="G357" i="8"/>
  <c r="H357" i="8" s="1"/>
  <c r="F357" i="8"/>
  <c r="D357" i="8"/>
  <c r="B357" i="8"/>
  <c r="G356" i="8"/>
  <c r="H356" i="8" s="1"/>
  <c r="F356" i="8"/>
  <c r="D356" i="8"/>
  <c r="B356" i="8"/>
  <c r="G355" i="8"/>
  <c r="H355" i="8" s="1"/>
  <c r="F355" i="8"/>
  <c r="D355" i="8"/>
  <c r="B355" i="8"/>
  <c r="G354" i="8"/>
  <c r="H354" i="8" s="1"/>
  <c r="F354" i="8"/>
  <c r="D354" i="8"/>
  <c r="B354" i="8"/>
  <c r="G353" i="8"/>
  <c r="H353" i="8" s="1"/>
  <c r="F353" i="8"/>
  <c r="D353" i="8"/>
  <c r="B353" i="8"/>
  <c r="G352" i="8"/>
  <c r="H352" i="8" s="1"/>
  <c r="F352" i="8"/>
  <c r="D352" i="8"/>
  <c r="B352" i="8"/>
  <c r="G351" i="8"/>
  <c r="H351" i="8" s="1"/>
  <c r="F351" i="8"/>
  <c r="D351" i="8"/>
  <c r="B351" i="8"/>
  <c r="G350" i="8"/>
  <c r="H350" i="8" s="1"/>
  <c r="F350" i="8"/>
  <c r="D350" i="8"/>
  <c r="B350" i="8"/>
  <c r="G349" i="8"/>
  <c r="H349" i="8" s="1"/>
  <c r="F349" i="8"/>
  <c r="D349" i="8"/>
  <c r="B349" i="8"/>
  <c r="G348" i="8"/>
  <c r="H348" i="8" s="1"/>
  <c r="F348" i="8"/>
  <c r="D348" i="8"/>
  <c r="B348" i="8"/>
  <c r="G347" i="8"/>
  <c r="H347" i="8" s="1"/>
  <c r="F347" i="8"/>
  <c r="D347" i="8"/>
  <c r="B347" i="8"/>
  <c r="G346" i="8"/>
  <c r="H346" i="8" s="1"/>
  <c r="F346" i="8"/>
  <c r="D346" i="8"/>
  <c r="B346" i="8"/>
  <c r="G345" i="8"/>
  <c r="H345" i="8" s="1"/>
  <c r="F345" i="8"/>
  <c r="D345" i="8"/>
  <c r="B345" i="8"/>
  <c r="G344" i="8"/>
  <c r="H344" i="8" s="1"/>
  <c r="F344" i="8"/>
  <c r="D344" i="8"/>
  <c r="B344" i="8"/>
  <c r="G343" i="8"/>
  <c r="H343" i="8" s="1"/>
  <c r="F343" i="8"/>
  <c r="D343" i="8"/>
  <c r="B343" i="8"/>
  <c r="G342" i="8"/>
  <c r="H342" i="8" s="1"/>
  <c r="F342" i="8"/>
  <c r="D342" i="8"/>
  <c r="B342" i="8"/>
  <c r="G341" i="8"/>
  <c r="H341" i="8" s="1"/>
  <c r="F341" i="8"/>
  <c r="D341" i="8"/>
  <c r="B341" i="8"/>
  <c r="G340" i="8"/>
  <c r="H340" i="8" s="1"/>
  <c r="F340" i="8"/>
  <c r="D340" i="8"/>
  <c r="B340" i="8"/>
  <c r="G339" i="8"/>
  <c r="H339" i="8" s="1"/>
  <c r="F339" i="8"/>
  <c r="D339" i="8"/>
  <c r="B339" i="8"/>
  <c r="G338" i="8"/>
  <c r="H338" i="8" s="1"/>
  <c r="F338" i="8"/>
  <c r="D338" i="8"/>
  <c r="B338" i="8"/>
  <c r="G337" i="8"/>
  <c r="H337" i="8" s="1"/>
  <c r="F337" i="8"/>
  <c r="D337" i="8"/>
  <c r="B337" i="8"/>
  <c r="G336" i="8"/>
  <c r="H336" i="8" s="1"/>
  <c r="F336" i="8"/>
  <c r="D336" i="8"/>
  <c r="B336" i="8"/>
  <c r="G335" i="8"/>
  <c r="H335" i="8" s="1"/>
  <c r="F335" i="8"/>
  <c r="D335" i="8"/>
  <c r="B335" i="8"/>
  <c r="G334" i="8"/>
  <c r="H334" i="8" s="1"/>
  <c r="F334" i="8"/>
  <c r="D334" i="8"/>
  <c r="B334" i="8"/>
  <c r="G333" i="8"/>
  <c r="H333" i="8" s="1"/>
  <c r="F333" i="8"/>
  <c r="D333" i="8"/>
  <c r="B333" i="8"/>
  <c r="H332" i="8"/>
  <c r="G332" i="8"/>
  <c r="F332" i="8"/>
  <c r="D332" i="8"/>
  <c r="B332" i="8"/>
  <c r="G331" i="8"/>
  <c r="H331" i="8" s="1"/>
  <c r="F331" i="8"/>
  <c r="D331" i="8"/>
  <c r="B331" i="8"/>
  <c r="G330" i="8"/>
  <c r="H330" i="8" s="1"/>
  <c r="F330" i="8"/>
  <c r="D330" i="8"/>
  <c r="B330" i="8"/>
  <c r="G329" i="8"/>
  <c r="H329" i="8" s="1"/>
  <c r="F329" i="8"/>
  <c r="D329" i="8"/>
  <c r="B329" i="8"/>
  <c r="G328" i="8"/>
  <c r="H328" i="8" s="1"/>
  <c r="F328" i="8"/>
  <c r="D328" i="8"/>
  <c r="B328" i="8"/>
  <c r="G327" i="8"/>
  <c r="H327" i="8" s="1"/>
  <c r="F327" i="8"/>
  <c r="D327" i="8"/>
  <c r="B327" i="8"/>
  <c r="G326" i="8"/>
  <c r="H326" i="8" s="1"/>
  <c r="F326" i="8"/>
  <c r="D326" i="8"/>
  <c r="B326" i="8"/>
  <c r="G325" i="8"/>
  <c r="H325" i="8" s="1"/>
  <c r="F325" i="8"/>
  <c r="D325" i="8"/>
  <c r="B325" i="8"/>
  <c r="G324" i="8"/>
  <c r="H324" i="8" s="1"/>
  <c r="F324" i="8"/>
  <c r="D324" i="8"/>
  <c r="B324" i="8"/>
  <c r="G323" i="8"/>
  <c r="H323" i="8" s="1"/>
  <c r="F323" i="8"/>
  <c r="D323" i="8"/>
  <c r="B323" i="8"/>
  <c r="G322" i="8"/>
  <c r="H322" i="8" s="1"/>
  <c r="F322" i="8"/>
  <c r="D322" i="8"/>
  <c r="B322" i="8"/>
  <c r="G321" i="8"/>
  <c r="H321" i="8" s="1"/>
  <c r="F321" i="8"/>
  <c r="D321" i="8"/>
  <c r="B321" i="8"/>
  <c r="G320" i="8"/>
  <c r="H320" i="8" s="1"/>
  <c r="F320" i="8"/>
  <c r="D320" i="8"/>
  <c r="B320" i="8"/>
  <c r="G319" i="8"/>
  <c r="H319" i="8" s="1"/>
  <c r="F319" i="8"/>
  <c r="D319" i="8"/>
  <c r="B319" i="8"/>
  <c r="G318" i="8"/>
  <c r="H318" i="8" s="1"/>
  <c r="F318" i="8"/>
  <c r="D318" i="8"/>
  <c r="B318" i="8"/>
  <c r="G317" i="8"/>
  <c r="H317" i="8" s="1"/>
  <c r="F317" i="8"/>
  <c r="D317" i="8"/>
  <c r="B317" i="8"/>
  <c r="H316" i="8"/>
  <c r="G316" i="8"/>
  <c r="F316" i="8"/>
  <c r="D316" i="8"/>
  <c r="B316" i="8"/>
  <c r="G315" i="8"/>
  <c r="H315" i="8" s="1"/>
  <c r="F315" i="8"/>
  <c r="D315" i="8"/>
  <c r="B315" i="8"/>
  <c r="G314" i="8"/>
  <c r="H314" i="8" s="1"/>
  <c r="F314" i="8"/>
  <c r="D314" i="8"/>
  <c r="B314" i="8"/>
  <c r="G313" i="8"/>
  <c r="H313" i="8" s="1"/>
  <c r="F313" i="8"/>
  <c r="D313" i="8"/>
  <c r="B313" i="8"/>
  <c r="G312" i="8"/>
  <c r="H312" i="8" s="1"/>
  <c r="F312" i="8"/>
  <c r="D312" i="8"/>
  <c r="B312" i="8"/>
  <c r="G311" i="8"/>
  <c r="H311" i="8" s="1"/>
  <c r="F311" i="8"/>
  <c r="D311" i="8"/>
  <c r="B311" i="8"/>
  <c r="G310" i="8"/>
  <c r="H310" i="8" s="1"/>
  <c r="F310" i="8"/>
  <c r="D310" i="8"/>
  <c r="B310" i="8"/>
  <c r="G309" i="8"/>
  <c r="H309" i="8" s="1"/>
  <c r="F309" i="8"/>
  <c r="D309" i="8"/>
  <c r="B309" i="8"/>
  <c r="G308" i="8"/>
  <c r="H308" i="8" s="1"/>
  <c r="F308" i="8"/>
  <c r="D308" i="8"/>
  <c r="B308" i="8"/>
  <c r="G307" i="8"/>
  <c r="H307" i="8" s="1"/>
  <c r="F307" i="8"/>
  <c r="D307" i="8"/>
  <c r="B307" i="8"/>
  <c r="G306" i="8"/>
  <c r="H306" i="8" s="1"/>
  <c r="F306" i="8"/>
  <c r="D306" i="8"/>
  <c r="B306" i="8"/>
  <c r="G305" i="8"/>
  <c r="H305" i="8" s="1"/>
  <c r="F305" i="8"/>
  <c r="D305" i="8"/>
  <c r="B305" i="8"/>
  <c r="G304" i="8"/>
  <c r="H304" i="8" s="1"/>
  <c r="F304" i="8"/>
  <c r="D304" i="8"/>
  <c r="B304" i="8"/>
  <c r="G303" i="8"/>
  <c r="H303" i="8" s="1"/>
  <c r="F303" i="8"/>
  <c r="D303" i="8"/>
  <c r="B303" i="8"/>
  <c r="G302" i="8"/>
  <c r="H302" i="8" s="1"/>
  <c r="F302" i="8"/>
  <c r="D302" i="8"/>
  <c r="B302" i="8"/>
  <c r="G301" i="8"/>
  <c r="H301" i="8" s="1"/>
  <c r="F301" i="8"/>
  <c r="D301" i="8"/>
  <c r="B301" i="8"/>
  <c r="G300" i="8"/>
  <c r="H300" i="8" s="1"/>
  <c r="F300" i="8"/>
  <c r="D300" i="8"/>
  <c r="B300" i="8"/>
  <c r="G299" i="8"/>
  <c r="H299" i="8" s="1"/>
  <c r="F299" i="8"/>
  <c r="D299" i="8"/>
  <c r="B299" i="8"/>
  <c r="G298" i="8"/>
  <c r="H298" i="8" s="1"/>
  <c r="F298" i="8"/>
  <c r="D298" i="8"/>
  <c r="B298" i="8"/>
  <c r="G297" i="8"/>
  <c r="H297" i="8" s="1"/>
  <c r="F297" i="8"/>
  <c r="D297" i="8"/>
  <c r="B297" i="8"/>
  <c r="G296" i="8"/>
  <c r="H296" i="8" s="1"/>
  <c r="F296" i="8"/>
  <c r="D296" i="8"/>
  <c r="B296" i="8"/>
  <c r="G295" i="8"/>
  <c r="H295" i="8" s="1"/>
  <c r="F295" i="8"/>
  <c r="D295" i="8"/>
  <c r="B295" i="8"/>
  <c r="G294" i="8"/>
  <c r="H294" i="8" s="1"/>
  <c r="F294" i="8"/>
  <c r="D294" i="8"/>
  <c r="B294" i="8"/>
  <c r="G293" i="8"/>
  <c r="H293" i="8" s="1"/>
  <c r="F293" i="8"/>
  <c r="D293" i="8"/>
  <c r="B293" i="8"/>
  <c r="G292" i="8"/>
  <c r="H292" i="8" s="1"/>
  <c r="F292" i="8"/>
  <c r="D292" i="8"/>
  <c r="B292" i="8"/>
  <c r="G291" i="8"/>
  <c r="H291" i="8" s="1"/>
  <c r="F291" i="8"/>
  <c r="D291" i="8"/>
  <c r="B291" i="8"/>
  <c r="G290" i="8"/>
  <c r="H290" i="8" s="1"/>
  <c r="F290" i="8"/>
  <c r="D290" i="8"/>
  <c r="B290" i="8"/>
  <c r="G289" i="8"/>
  <c r="H289" i="8" s="1"/>
  <c r="F289" i="8"/>
  <c r="D289" i="8"/>
  <c r="B289" i="8"/>
  <c r="G288" i="8"/>
  <c r="H288" i="8" s="1"/>
  <c r="F288" i="8"/>
  <c r="D288" i="8"/>
  <c r="B288" i="8"/>
  <c r="G287" i="8"/>
  <c r="H287" i="8" s="1"/>
  <c r="F287" i="8"/>
  <c r="D287" i="8"/>
  <c r="B287" i="8"/>
  <c r="G286" i="8"/>
  <c r="H286" i="8" s="1"/>
  <c r="F286" i="8"/>
  <c r="D286" i="8"/>
  <c r="B286" i="8"/>
  <c r="G285" i="8"/>
  <c r="H285" i="8" s="1"/>
  <c r="F285" i="8"/>
  <c r="D285" i="8"/>
  <c r="B285" i="8"/>
  <c r="G284" i="8"/>
  <c r="H284" i="8" s="1"/>
  <c r="F284" i="8"/>
  <c r="D284" i="8"/>
  <c r="B284" i="8"/>
  <c r="G283" i="8"/>
  <c r="H283" i="8" s="1"/>
  <c r="F283" i="8"/>
  <c r="D283" i="8"/>
  <c r="B283" i="8"/>
  <c r="G282" i="8"/>
  <c r="H282" i="8" s="1"/>
  <c r="F282" i="8"/>
  <c r="D282" i="8"/>
  <c r="B282" i="8"/>
  <c r="G281" i="8"/>
  <c r="H281" i="8" s="1"/>
  <c r="F281" i="8"/>
  <c r="D281" i="8"/>
  <c r="B281" i="8"/>
  <c r="G280" i="8"/>
  <c r="H280" i="8" s="1"/>
  <c r="F280" i="8"/>
  <c r="D280" i="8"/>
  <c r="B280" i="8"/>
  <c r="G279" i="8"/>
  <c r="H279" i="8" s="1"/>
  <c r="F279" i="8"/>
  <c r="D279" i="8"/>
  <c r="B279" i="8"/>
  <c r="G278" i="8"/>
  <c r="H278" i="8" s="1"/>
  <c r="F278" i="8"/>
  <c r="D278" i="8"/>
  <c r="B278" i="8"/>
  <c r="G277" i="8"/>
  <c r="H277" i="8" s="1"/>
  <c r="F277" i="8"/>
  <c r="D277" i="8"/>
  <c r="B277" i="8"/>
  <c r="G276" i="8"/>
  <c r="H276" i="8" s="1"/>
  <c r="F276" i="8"/>
  <c r="D276" i="8"/>
  <c r="B276" i="8"/>
  <c r="G275" i="8"/>
  <c r="H275" i="8" s="1"/>
  <c r="F275" i="8"/>
  <c r="D275" i="8"/>
  <c r="B275" i="8"/>
  <c r="G274" i="8"/>
  <c r="H274" i="8" s="1"/>
  <c r="F274" i="8"/>
  <c r="D274" i="8"/>
  <c r="B274" i="8"/>
  <c r="G273" i="8"/>
  <c r="H273" i="8" s="1"/>
  <c r="F273" i="8"/>
  <c r="D273" i="8"/>
  <c r="B273" i="8"/>
  <c r="G272" i="8"/>
  <c r="H272" i="8" s="1"/>
  <c r="F272" i="8"/>
  <c r="D272" i="8"/>
  <c r="B272" i="8"/>
  <c r="G271" i="8"/>
  <c r="H271" i="8" s="1"/>
  <c r="F271" i="8"/>
  <c r="D271" i="8"/>
  <c r="B271" i="8"/>
  <c r="G270" i="8"/>
  <c r="H270" i="8" s="1"/>
  <c r="F270" i="8"/>
  <c r="D270" i="8"/>
  <c r="B270" i="8"/>
  <c r="G269" i="8"/>
  <c r="H269" i="8" s="1"/>
  <c r="F269" i="8"/>
  <c r="D269" i="8"/>
  <c r="B269" i="8"/>
  <c r="G268" i="8"/>
  <c r="H268" i="8" s="1"/>
  <c r="F268" i="8"/>
  <c r="D268" i="8"/>
  <c r="B268" i="8"/>
  <c r="G267" i="8"/>
  <c r="H267" i="8" s="1"/>
  <c r="F267" i="8"/>
  <c r="D267" i="8"/>
  <c r="B267" i="8"/>
  <c r="G266" i="8"/>
  <c r="H266" i="8" s="1"/>
  <c r="F266" i="8"/>
  <c r="D266" i="8"/>
  <c r="B266" i="8"/>
  <c r="G265" i="8"/>
  <c r="H265" i="8" s="1"/>
  <c r="F265" i="8"/>
  <c r="D265" i="8"/>
  <c r="B265" i="8"/>
  <c r="G264" i="8"/>
  <c r="H264" i="8" s="1"/>
  <c r="F264" i="8"/>
  <c r="D264" i="8"/>
  <c r="B264" i="8"/>
  <c r="G263" i="8"/>
  <c r="H263" i="8" s="1"/>
  <c r="F263" i="8"/>
  <c r="D263" i="8"/>
  <c r="B263" i="8"/>
  <c r="G262" i="8"/>
  <c r="H262" i="8" s="1"/>
  <c r="F262" i="8"/>
  <c r="D262" i="8"/>
  <c r="B262" i="8"/>
  <c r="G261" i="8"/>
  <c r="H261" i="8" s="1"/>
  <c r="F261" i="8"/>
  <c r="D261" i="8"/>
  <c r="B261" i="8"/>
  <c r="G260" i="8"/>
  <c r="H260" i="8" s="1"/>
  <c r="F260" i="8"/>
  <c r="D260" i="8"/>
  <c r="B260" i="8"/>
  <c r="G259" i="8"/>
  <c r="H259" i="8" s="1"/>
  <c r="F259" i="8"/>
  <c r="D259" i="8"/>
  <c r="B259" i="8"/>
  <c r="G258" i="8"/>
  <c r="H258" i="8" s="1"/>
  <c r="F258" i="8"/>
  <c r="D258" i="8"/>
  <c r="B258" i="8"/>
  <c r="G257" i="8"/>
  <c r="H257" i="8" s="1"/>
  <c r="F257" i="8"/>
  <c r="D257" i="8"/>
  <c r="B257" i="8"/>
  <c r="G256" i="8"/>
  <c r="H256" i="8" s="1"/>
  <c r="F256" i="8"/>
  <c r="D256" i="8"/>
  <c r="B256" i="8"/>
  <c r="G255" i="8"/>
  <c r="H255" i="8" s="1"/>
  <c r="F255" i="8"/>
  <c r="D255" i="8"/>
  <c r="B255" i="8"/>
  <c r="G254" i="8"/>
  <c r="H254" i="8" s="1"/>
  <c r="F254" i="8"/>
  <c r="D254" i="8"/>
  <c r="B254" i="8"/>
  <c r="G253" i="8"/>
  <c r="H253" i="8" s="1"/>
  <c r="F253" i="8"/>
  <c r="D253" i="8"/>
  <c r="B253" i="8"/>
  <c r="G252" i="8"/>
  <c r="H252" i="8" s="1"/>
  <c r="F252" i="8"/>
  <c r="D252" i="8"/>
  <c r="B252" i="8"/>
  <c r="G251" i="8"/>
  <c r="H251" i="8" s="1"/>
  <c r="F251" i="8"/>
  <c r="D251" i="8"/>
  <c r="B251" i="8"/>
  <c r="G250" i="8"/>
  <c r="H250" i="8" s="1"/>
  <c r="F250" i="8"/>
  <c r="D250" i="8"/>
  <c r="B250" i="8"/>
  <c r="G249" i="8"/>
  <c r="H249" i="8" s="1"/>
  <c r="F249" i="8"/>
  <c r="D249" i="8"/>
  <c r="B249" i="8"/>
  <c r="G248" i="8"/>
  <c r="H248" i="8" s="1"/>
  <c r="F248" i="8"/>
  <c r="D248" i="8"/>
  <c r="B248" i="8"/>
  <c r="G247" i="8"/>
  <c r="H247" i="8" s="1"/>
  <c r="F247" i="8"/>
  <c r="D247" i="8"/>
  <c r="B247" i="8"/>
  <c r="G246" i="8"/>
  <c r="H246" i="8" s="1"/>
  <c r="F246" i="8"/>
  <c r="D246" i="8"/>
  <c r="B246" i="8"/>
  <c r="G245" i="8"/>
  <c r="H245" i="8" s="1"/>
  <c r="F245" i="8"/>
  <c r="D245" i="8"/>
  <c r="B245" i="8"/>
  <c r="G244" i="8"/>
  <c r="H244" i="8" s="1"/>
  <c r="F244" i="8"/>
  <c r="D244" i="8"/>
  <c r="B244" i="8"/>
  <c r="G243" i="8"/>
  <c r="H243" i="8" s="1"/>
  <c r="F243" i="8"/>
  <c r="D243" i="8"/>
  <c r="B243" i="8"/>
  <c r="G242" i="8"/>
  <c r="H242" i="8" s="1"/>
  <c r="F242" i="8"/>
  <c r="D242" i="8"/>
  <c r="B242" i="8"/>
  <c r="G241" i="8"/>
  <c r="H241" i="8" s="1"/>
  <c r="F241" i="8"/>
  <c r="D241" i="8"/>
  <c r="B241" i="8"/>
  <c r="G240" i="8"/>
  <c r="H240" i="8" s="1"/>
  <c r="F240" i="8"/>
  <c r="D240" i="8"/>
  <c r="B240" i="8"/>
  <c r="G239" i="8"/>
  <c r="H239" i="8" s="1"/>
  <c r="F239" i="8"/>
  <c r="D239" i="8"/>
  <c r="B239" i="8"/>
  <c r="G238" i="8"/>
  <c r="H238" i="8" s="1"/>
  <c r="F238" i="8"/>
  <c r="D238" i="8"/>
  <c r="B238" i="8"/>
  <c r="G237" i="8"/>
  <c r="H237" i="8" s="1"/>
  <c r="F237" i="8"/>
  <c r="D237" i="8"/>
  <c r="B237" i="8"/>
  <c r="G236" i="8"/>
  <c r="H236" i="8" s="1"/>
  <c r="F236" i="8"/>
  <c r="D236" i="8"/>
  <c r="B236" i="8"/>
  <c r="G235" i="8"/>
  <c r="H235" i="8" s="1"/>
  <c r="F235" i="8"/>
  <c r="D235" i="8"/>
  <c r="B235" i="8"/>
  <c r="G234" i="8"/>
  <c r="H234" i="8" s="1"/>
  <c r="F234" i="8"/>
  <c r="D234" i="8"/>
  <c r="B234" i="8"/>
  <c r="G233" i="8"/>
  <c r="H233" i="8" s="1"/>
  <c r="F233" i="8"/>
  <c r="D233" i="8"/>
  <c r="B233" i="8"/>
  <c r="G232" i="8"/>
  <c r="H232" i="8" s="1"/>
  <c r="F232" i="8"/>
  <c r="D232" i="8"/>
  <c r="B232" i="8"/>
  <c r="G231" i="8"/>
  <c r="H231" i="8" s="1"/>
  <c r="F231" i="8"/>
  <c r="D231" i="8"/>
  <c r="B231" i="8"/>
  <c r="G230" i="8"/>
  <c r="H230" i="8" s="1"/>
  <c r="F230" i="8"/>
  <c r="D230" i="8"/>
  <c r="B230" i="8"/>
  <c r="G229" i="8"/>
  <c r="H229" i="8" s="1"/>
  <c r="F229" i="8"/>
  <c r="D229" i="8"/>
  <c r="B229" i="8"/>
  <c r="G228" i="8"/>
  <c r="H228" i="8" s="1"/>
  <c r="F228" i="8"/>
  <c r="D228" i="8"/>
  <c r="B228" i="8"/>
  <c r="G227" i="8"/>
  <c r="H227" i="8" s="1"/>
  <c r="F227" i="8"/>
  <c r="D227" i="8"/>
  <c r="B227" i="8"/>
  <c r="G226" i="8"/>
  <c r="H226" i="8" s="1"/>
  <c r="F226" i="8"/>
  <c r="D226" i="8"/>
  <c r="B226" i="8"/>
  <c r="G225" i="8"/>
  <c r="H225" i="8" s="1"/>
  <c r="F225" i="8"/>
  <c r="D225" i="8"/>
  <c r="B225" i="8"/>
  <c r="G224" i="8"/>
  <c r="H224" i="8" s="1"/>
  <c r="F224" i="8"/>
  <c r="D224" i="8"/>
  <c r="B224" i="8"/>
  <c r="G223" i="8"/>
  <c r="H223" i="8" s="1"/>
  <c r="F223" i="8"/>
  <c r="D223" i="8"/>
  <c r="B223" i="8"/>
  <c r="G222" i="8"/>
  <c r="H222" i="8" s="1"/>
  <c r="F222" i="8"/>
  <c r="D222" i="8"/>
  <c r="B222" i="8"/>
  <c r="G221" i="8"/>
  <c r="H221" i="8" s="1"/>
  <c r="F221" i="8"/>
  <c r="D221" i="8"/>
  <c r="B221" i="8"/>
  <c r="G220" i="8"/>
  <c r="H220" i="8" s="1"/>
  <c r="F220" i="8"/>
  <c r="D220" i="8"/>
  <c r="B220" i="8"/>
  <c r="G219" i="8"/>
  <c r="H219" i="8" s="1"/>
  <c r="F219" i="8"/>
  <c r="D219" i="8"/>
  <c r="B219" i="8"/>
  <c r="G218" i="8"/>
  <c r="H218" i="8" s="1"/>
  <c r="F218" i="8"/>
  <c r="D218" i="8"/>
  <c r="B218" i="8"/>
  <c r="G217" i="8"/>
  <c r="H217" i="8" s="1"/>
  <c r="F217" i="8"/>
  <c r="D217" i="8"/>
  <c r="B217" i="8"/>
  <c r="G216" i="8"/>
  <c r="H216" i="8" s="1"/>
  <c r="F216" i="8"/>
  <c r="D216" i="8"/>
  <c r="B216" i="8"/>
  <c r="G215" i="8"/>
  <c r="H215" i="8" s="1"/>
  <c r="F215" i="8"/>
  <c r="D215" i="8"/>
  <c r="B215" i="8"/>
  <c r="G214" i="8"/>
  <c r="H214" i="8" s="1"/>
  <c r="F214" i="8"/>
  <c r="D214" i="8"/>
  <c r="B214" i="8"/>
  <c r="G213" i="8"/>
  <c r="H213" i="8" s="1"/>
  <c r="F213" i="8"/>
  <c r="D213" i="8"/>
  <c r="B213" i="8"/>
  <c r="G212" i="8"/>
  <c r="H212" i="8" s="1"/>
  <c r="F212" i="8"/>
  <c r="D212" i="8"/>
  <c r="B212" i="8"/>
  <c r="H211" i="8"/>
  <c r="G211" i="8"/>
  <c r="F211" i="8"/>
  <c r="D211" i="8"/>
  <c r="B211" i="8"/>
  <c r="G210" i="8"/>
  <c r="H210" i="8" s="1"/>
  <c r="F210" i="8"/>
  <c r="D210" i="8"/>
  <c r="B210" i="8"/>
  <c r="G209" i="8"/>
  <c r="H209" i="8" s="1"/>
  <c r="F209" i="8"/>
  <c r="D209" i="8"/>
  <c r="B209" i="8"/>
  <c r="G208" i="8"/>
  <c r="H208" i="8" s="1"/>
  <c r="F208" i="8"/>
  <c r="D208" i="8"/>
  <c r="B208" i="8"/>
  <c r="G207" i="8"/>
  <c r="H207" i="8" s="1"/>
  <c r="F207" i="8"/>
  <c r="D207" i="8"/>
  <c r="B207" i="8"/>
  <c r="G206" i="8"/>
  <c r="H206" i="8" s="1"/>
  <c r="F206" i="8"/>
  <c r="D206" i="8"/>
  <c r="B206" i="8"/>
  <c r="G205" i="8"/>
  <c r="H205" i="8" s="1"/>
  <c r="F205" i="8"/>
  <c r="D205" i="8"/>
  <c r="B205" i="8"/>
  <c r="G204" i="8"/>
  <c r="H204" i="8" s="1"/>
  <c r="F204" i="8"/>
  <c r="D204" i="8"/>
  <c r="B204" i="8"/>
  <c r="G203" i="8"/>
  <c r="H203" i="8" s="1"/>
  <c r="F203" i="8"/>
  <c r="D203" i="8"/>
  <c r="B203" i="8"/>
  <c r="G202" i="8"/>
  <c r="H202" i="8" s="1"/>
  <c r="F202" i="8"/>
  <c r="D202" i="8"/>
  <c r="B202" i="8"/>
  <c r="G201" i="8"/>
  <c r="H201" i="8" s="1"/>
  <c r="F201" i="8"/>
  <c r="D201" i="8"/>
  <c r="B201" i="8"/>
  <c r="G200" i="8"/>
  <c r="H200" i="8" s="1"/>
  <c r="F200" i="8"/>
  <c r="D200" i="8"/>
  <c r="B200" i="8"/>
  <c r="G199" i="8"/>
  <c r="H199" i="8" s="1"/>
  <c r="F199" i="8"/>
  <c r="D199" i="8"/>
  <c r="B199" i="8"/>
  <c r="G198" i="8"/>
  <c r="H198" i="8" s="1"/>
  <c r="F198" i="8"/>
  <c r="D198" i="8"/>
  <c r="B198" i="8"/>
  <c r="G197" i="8"/>
  <c r="H197" i="8" s="1"/>
  <c r="F197" i="8"/>
  <c r="D197" i="8"/>
  <c r="B197" i="8"/>
  <c r="G196" i="8"/>
  <c r="H196" i="8" s="1"/>
  <c r="F196" i="8"/>
  <c r="D196" i="8"/>
  <c r="B196" i="8"/>
  <c r="G195" i="8"/>
  <c r="H195" i="8" s="1"/>
  <c r="F195" i="8"/>
  <c r="D195" i="8"/>
  <c r="B195" i="8"/>
  <c r="G194" i="8"/>
  <c r="H194" i="8" s="1"/>
  <c r="F194" i="8"/>
  <c r="D194" i="8"/>
  <c r="B194" i="8"/>
  <c r="G193" i="8"/>
  <c r="H193" i="8" s="1"/>
  <c r="F193" i="8"/>
  <c r="D193" i="8"/>
  <c r="B193" i="8"/>
  <c r="G192" i="8"/>
  <c r="H192" i="8" s="1"/>
  <c r="F192" i="8"/>
  <c r="D192" i="8"/>
  <c r="B192" i="8"/>
  <c r="G191" i="8"/>
  <c r="H191" i="8" s="1"/>
  <c r="F191" i="8"/>
  <c r="D191" i="8"/>
  <c r="B191" i="8"/>
  <c r="G190" i="8"/>
  <c r="H190" i="8" s="1"/>
  <c r="F190" i="8"/>
  <c r="D190" i="8"/>
  <c r="B190" i="8"/>
  <c r="G189" i="8"/>
  <c r="H189" i="8" s="1"/>
  <c r="F189" i="8"/>
  <c r="D189" i="8"/>
  <c r="B189" i="8"/>
  <c r="G188" i="8"/>
  <c r="H188" i="8" s="1"/>
  <c r="F188" i="8"/>
  <c r="D188" i="8"/>
  <c r="B188" i="8"/>
  <c r="G187" i="8"/>
  <c r="H187" i="8" s="1"/>
  <c r="F187" i="8"/>
  <c r="D187" i="8"/>
  <c r="B187" i="8"/>
  <c r="G186" i="8"/>
  <c r="H186" i="8" s="1"/>
  <c r="F186" i="8"/>
  <c r="D186" i="8"/>
  <c r="B186" i="8"/>
  <c r="G185" i="8"/>
  <c r="H185" i="8" s="1"/>
  <c r="F185" i="8"/>
  <c r="D185" i="8"/>
  <c r="B185" i="8"/>
  <c r="G184" i="8"/>
  <c r="H184" i="8" s="1"/>
  <c r="F184" i="8"/>
  <c r="D184" i="8"/>
  <c r="B184" i="8"/>
  <c r="G183" i="8"/>
  <c r="H183" i="8" s="1"/>
  <c r="F183" i="8"/>
  <c r="D183" i="8"/>
  <c r="B183" i="8"/>
  <c r="G182" i="8"/>
  <c r="H182" i="8" s="1"/>
  <c r="F182" i="8"/>
  <c r="D182" i="8"/>
  <c r="B182" i="8"/>
  <c r="G181" i="8"/>
  <c r="H181" i="8" s="1"/>
  <c r="F181" i="8"/>
  <c r="D181" i="8"/>
  <c r="B181" i="8"/>
  <c r="G180" i="8"/>
  <c r="H180" i="8" s="1"/>
  <c r="F180" i="8"/>
  <c r="D180" i="8"/>
  <c r="B180" i="8"/>
  <c r="G179" i="8"/>
  <c r="H179" i="8" s="1"/>
  <c r="F179" i="8"/>
  <c r="D179" i="8"/>
  <c r="B179" i="8"/>
  <c r="G178" i="8"/>
  <c r="H178" i="8" s="1"/>
  <c r="F178" i="8"/>
  <c r="D178" i="8"/>
  <c r="B178" i="8"/>
  <c r="G177" i="8"/>
  <c r="H177" i="8" s="1"/>
  <c r="F177" i="8"/>
  <c r="D177" i="8"/>
  <c r="B177" i="8"/>
  <c r="G176" i="8"/>
  <c r="H176" i="8" s="1"/>
  <c r="F176" i="8"/>
  <c r="D176" i="8"/>
  <c r="B176" i="8"/>
  <c r="G175" i="8"/>
  <c r="H175" i="8" s="1"/>
  <c r="F175" i="8"/>
  <c r="D175" i="8"/>
  <c r="B175" i="8"/>
  <c r="G174" i="8"/>
  <c r="H174" i="8" s="1"/>
  <c r="F174" i="8"/>
  <c r="D174" i="8"/>
  <c r="B174" i="8"/>
  <c r="G173" i="8"/>
  <c r="H173" i="8" s="1"/>
  <c r="F173" i="8"/>
  <c r="D173" i="8"/>
  <c r="B173" i="8"/>
  <c r="G172" i="8"/>
  <c r="H172" i="8" s="1"/>
  <c r="F172" i="8"/>
  <c r="D172" i="8"/>
  <c r="B172" i="8"/>
  <c r="G171" i="8"/>
  <c r="H171" i="8" s="1"/>
  <c r="F171" i="8"/>
  <c r="D171" i="8"/>
  <c r="B171" i="8"/>
  <c r="G170" i="8"/>
  <c r="H170" i="8" s="1"/>
  <c r="F170" i="8"/>
  <c r="D170" i="8"/>
  <c r="B170" i="8"/>
  <c r="G169" i="8"/>
  <c r="H169" i="8" s="1"/>
  <c r="F169" i="8"/>
  <c r="D169" i="8"/>
  <c r="B169" i="8"/>
  <c r="G168" i="8"/>
  <c r="H168" i="8" s="1"/>
  <c r="F168" i="8"/>
  <c r="D168" i="8"/>
  <c r="B168" i="8"/>
  <c r="G167" i="8"/>
  <c r="H167" i="8" s="1"/>
  <c r="F167" i="8"/>
  <c r="D167" i="8"/>
  <c r="B167" i="8"/>
  <c r="G166" i="8"/>
  <c r="H166" i="8" s="1"/>
  <c r="F166" i="8"/>
  <c r="D166" i="8"/>
  <c r="B166" i="8"/>
  <c r="G165" i="8"/>
  <c r="H165" i="8" s="1"/>
  <c r="F165" i="8"/>
  <c r="D165" i="8"/>
  <c r="B165" i="8"/>
  <c r="H164" i="8"/>
  <c r="G164" i="8"/>
  <c r="F164" i="8"/>
  <c r="D164" i="8"/>
  <c r="B164" i="8"/>
  <c r="G163" i="8"/>
  <c r="H163" i="8" s="1"/>
  <c r="F163" i="8"/>
  <c r="D163" i="8"/>
  <c r="B163" i="8"/>
  <c r="G162" i="8"/>
  <c r="H162" i="8" s="1"/>
  <c r="F162" i="8"/>
  <c r="D162" i="8"/>
  <c r="B162" i="8"/>
  <c r="G161" i="8"/>
  <c r="H161" i="8" s="1"/>
  <c r="F161" i="8"/>
  <c r="D161" i="8"/>
  <c r="B161" i="8"/>
  <c r="G160" i="8"/>
  <c r="H160" i="8" s="1"/>
  <c r="F160" i="8"/>
  <c r="D160" i="8"/>
  <c r="B160" i="8"/>
  <c r="G159" i="8"/>
  <c r="H159" i="8" s="1"/>
  <c r="F159" i="8"/>
  <c r="D159" i="8"/>
  <c r="B159" i="8"/>
  <c r="G158" i="8"/>
  <c r="H158" i="8" s="1"/>
  <c r="F158" i="8"/>
  <c r="D158" i="8"/>
  <c r="B158" i="8"/>
  <c r="G157" i="8"/>
  <c r="H157" i="8" s="1"/>
  <c r="F157" i="8"/>
  <c r="D157" i="8"/>
  <c r="B157" i="8"/>
  <c r="G156" i="8"/>
  <c r="H156" i="8" s="1"/>
  <c r="F156" i="8"/>
  <c r="D156" i="8"/>
  <c r="B156" i="8"/>
  <c r="G155" i="8"/>
  <c r="H155" i="8" s="1"/>
  <c r="F155" i="8"/>
  <c r="D155" i="8"/>
  <c r="B155" i="8"/>
  <c r="G154" i="8"/>
  <c r="H154" i="8" s="1"/>
  <c r="F154" i="8"/>
  <c r="D154" i="8"/>
  <c r="B154" i="8"/>
  <c r="G153" i="8"/>
  <c r="H153" i="8" s="1"/>
  <c r="F153" i="8"/>
  <c r="D153" i="8"/>
  <c r="B153" i="8"/>
  <c r="G152" i="8"/>
  <c r="H152" i="8" s="1"/>
  <c r="F152" i="8"/>
  <c r="D152" i="8"/>
  <c r="B152" i="8"/>
  <c r="G151" i="8"/>
  <c r="H151" i="8" s="1"/>
  <c r="F151" i="8"/>
  <c r="D151" i="8"/>
  <c r="B151" i="8"/>
  <c r="G150" i="8"/>
  <c r="H150" i="8" s="1"/>
  <c r="F150" i="8"/>
  <c r="D150" i="8"/>
  <c r="B150" i="8"/>
  <c r="G149" i="8"/>
  <c r="H149" i="8" s="1"/>
  <c r="F149" i="8"/>
  <c r="D149" i="8"/>
  <c r="B149" i="8"/>
  <c r="G148" i="8"/>
  <c r="H148" i="8" s="1"/>
  <c r="F148" i="8"/>
  <c r="D148" i="8"/>
  <c r="B148" i="8"/>
  <c r="G147" i="8"/>
  <c r="H147" i="8" s="1"/>
  <c r="F147" i="8"/>
  <c r="D147" i="8"/>
  <c r="B147" i="8"/>
  <c r="G146" i="8"/>
  <c r="H146" i="8" s="1"/>
  <c r="F146" i="8"/>
  <c r="D146" i="8"/>
  <c r="B146" i="8"/>
  <c r="G145" i="8"/>
  <c r="H145" i="8" s="1"/>
  <c r="F145" i="8"/>
  <c r="D145" i="8"/>
  <c r="B145" i="8"/>
  <c r="G144" i="8"/>
  <c r="H144" i="8" s="1"/>
  <c r="F144" i="8"/>
  <c r="D144" i="8"/>
  <c r="B144" i="8"/>
  <c r="G143" i="8"/>
  <c r="H143" i="8" s="1"/>
  <c r="F143" i="8"/>
  <c r="D143" i="8"/>
  <c r="B143" i="8"/>
  <c r="G142" i="8"/>
  <c r="H142" i="8" s="1"/>
  <c r="F142" i="8"/>
  <c r="D142" i="8"/>
  <c r="B142" i="8"/>
  <c r="G141" i="8"/>
  <c r="H141" i="8" s="1"/>
  <c r="F141" i="8"/>
  <c r="D141" i="8"/>
  <c r="B141" i="8"/>
  <c r="G140" i="8"/>
  <c r="H140" i="8" s="1"/>
  <c r="F140" i="8"/>
  <c r="D140" i="8"/>
  <c r="B140" i="8"/>
  <c r="G139" i="8"/>
  <c r="H139" i="8" s="1"/>
  <c r="F139" i="8"/>
  <c r="D139" i="8"/>
  <c r="B139" i="8"/>
  <c r="G138" i="8"/>
  <c r="H138" i="8" s="1"/>
  <c r="F138" i="8"/>
  <c r="D138" i="8"/>
  <c r="B138" i="8"/>
  <c r="G137" i="8"/>
  <c r="H137" i="8" s="1"/>
  <c r="F137" i="8"/>
  <c r="D137" i="8"/>
  <c r="B137" i="8"/>
  <c r="G136" i="8"/>
  <c r="H136" i="8" s="1"/>
  <c r="F136" i="8"/>
  <c r="D136" i="8"/>
  <c r="B136" i="8"/>
  <c r="G135" i="8"/>
  <c r="H135" i="8" s="1"/>
  <c r="F135" i="8"/>
  <c r="D135" i="8"/>
  <c r="B135" i="8"/>
  <c r="G134" i="8"/>
  <c r="H134" i="8" s="1"/>
  <c r="F134" i="8"/>
  <c r="D134" i="8"/>
  <c r="B134" i="8"/>
  <c r="G133" i="8"/>
  <c r="H133" i="8" s="1"/>
  <c r="F133" i="8"/>
  <c r="D133" i="8"/>
  <c r="B133" i="8"/>
  <c r="G132" i="8"/>
  <c r="H132" i="8" s="1"/>
  <c r="F132" i="8"/>
  <c r="D132" i="8"/>
  <c r="B132" i="8"/>
  <c r="G131" i="8"/>
  <c r="H131" i="8" s="1"/>
  <c r="F131" i="8"/>
  <c r="D131" i="8"/>
  <c r="B131" i="8"/>
  <c r="G130" i="8"/>
  <c r="H130" i="8" s="1"/>
  <c r="F130" i="8"/>
  <c r="D130" i="8"/>
  <c r="B130" i="8"/>
  <c r="G129" i="8"/>
  <c r="H129" i="8" s="1"/>
  <c r="F129" i="8"/>
  <c r="D129" i="8"/>
  <c r="B129" i="8"/>
  <c r="G128" i="8"/>
  <c r="H128" i="8" s="1"/>
  <c r="F128" i="8"/>
  <c r="D128" i="8"/>
  <c r="B128" i="8"/>
  <c r="G127" i="8"/>
  <c r="H127" i="8" s="1"/>
  <c r="F127" i="8"/>
  <c r="D127" i="8"/>
  <c r="B127" i="8"/>
  <c r="G126" i="8"/>
  <c r="H126" i="8" s="1"/>
  <c r="F126" i="8"/>
  <c r="D126" i="8"/>
  <c r="B126" i="8"/>
  <c r="G125" i="8"/>
  <c r="H125" i="8" s="1"/>
  <c r="F125" i="8"/>
  <c r="D125" i="8"/>
  <c r="B125" i="8"/>
  <c r="G124" i="8"/>
  <c r="H124" i="8" s="1"/>
  <c r="F124" i="8"/>
  <c r="D124" i="8"/>
  <c r="B124" i="8"/>
  <c r="G123" i="8"/>
  <c r="H123" i="8" s="1"/>
  <c r="F123" i="8"/>
  <c r="D123" i="8"/>
  <c r="B123" i="8"/>
  <c r="G122" i="8"/>
  <c r="H122" i="8" s="1"/>
  <c r="F122" i="8"/>
  <c r="D122" i="8"/>
  <c r="B122" i="8"/>
  <c r="G121" i="8"/>
  <c r="H121" i="8" s="1"/>
  <c r="F121" i="8"/>
  <c r="D121" i="8"/>
  <c r="B121" i="8"/>
  <c r="G120" i="8"/>
  <c r="H120" i="8" s="1"/>
  <c r="F120" i="8"/>
  <c r="D120" i="8"/>
  <c r="B120" i="8"/>
  <c r="G119" i="8"/>
  <c r="H119" i="8" s="1"/>
  <c r="F119" i="8"/>
  <c r="D119" i="8"/>
  <c r="B119" i="8"/>
  <c r="G118" i="8"/>
  <c r="H118" i="8" s="1"/>
  <c r="F118" i="8"/>
  <c r="D118" i="8"/>
  <c r="B118" i="8"/>
  <c r="G117" i="8"/>
  <c r="H117" i="8" s="1"/>
  <c r="F117" i="8"/>
  <c r="D117" i="8"/>
  <c r="B117" i="8"/>
  <c r="G116" i="8"/>
  <c r="H116" i="8" s="1"/>
  <c r="F116" i="8"/>
  <c r="D116" i="8"/>
  <c r="B116" i="8"/>
  <c r="G115" i="8"/>
  <c r="H115" i="8" s="1"/>
  <c r="F115" i="8"/>
  <c r="D115" i="8"/>
  <c r="B115" i="8"/>
  <c r="G114" i="8"/>
  <c r="H114" i="8" s="1"/>
  <c r="F114" i="8"/>
  <c r="D114" i="8"/>
  <c r="B114" i="8"/>
  <c r="G113" i="8"/>
  <c r="H113" i="8" s="1"/>
  <c r="F113" i="8"/>
  <c r="D113" i="8"/>
  <c r="B113" i="8"/>
  <c r="H112" i="8"/>
  <c r="G112" i="8"/>
  <c r="F112" i="8"/>
  <c r="D112" i="8"/>
  <c r="B112" i="8"/>
  <c r="G111" i="8"/>
  <c r="H111" i="8" s="1"/>
  <c r="F111" i="8"/>
  <c r="D111" i="8"/>
  <c r="B111" i="8"/>
  <c r="G110" i="8"/>
  <c r="H110" i="8" s="1"/>
  <c r="F110" i="8"/>
  <c r="D110" i="8"/>
  <c r="B110" i="8"/>
  <c r="G109" i="8"/>
  <c r="H109" i="8" s="1"/>
  <c r="F109" i="8"/>
  <c r="D109" i="8"/>
  <c r="B109" i="8"/>
  <c r="G108" i="8"/>
  <c r="H108" i="8" s="1"/>
  <c r="F108" i="8"/>
  <c r="D108" i="8"/>
  <c r="B108" i="8"/>
  <c r="G107" i="8"/>
  <c r="H107" i="8" s="1"/>
  <c r="F107" i="8"/>
  <c r="D107" i="8"/>
  <c r="B107" i="8"/>
  <c r="G106" i="8"/>
  <c r="H106" i="8" s="1"/>
  <c r="F106" i="8"/>
  <c r="D106" i="8"/>
  <c r="B106" i="8"/>
  <c r="G105" i="8"/>
  <c r="H105" i="8" s="1"/>
  <c r="F105" i="8"/>
  <c r="D105" i="8"/>
  <c r="B105" i="8"/>
  <c r="G104" i="8"/>
  <c r="H104" i="8" s="1"/>
  <c r="F104" i="8"/>
  <c r="D104" i="8"/>
  <c r="B104" i="8"/>
  <c r="G103" i="8"/>
  <c r="H103" i="8" s="1"/>
  <c r="F103" i="8"/>
  <c r="D103" i="8"/>
  <c r="B103" i="8"/>
  <c r="G102" i="8"/>
  <c r="H102" i="8" s="1"/>
  <c r="F102" i="8"/>
  <c r="D102" i="8"/>
  <c r="B102" i="8"/>
  <c r="G101" i="8"/>
  <c r="H101" i="8" s="1"/>
  <c r="F101" i="8"/>
  <c r="D101" i="8"/>
  <c r="B101" i="8"/>
  <c r="G100" i="8"/>
  <c r="H100" i="8" s="1"/>
  <c r="F100" i="8"/>
  <c r="D100" i="8"/>
  <c r="B100" i="8"/>
  <c r="G99" i="8"/>
  <c r="H99" i="8" s="1"/>
  <c r="F99" i="8"/>
  <c r="D99" i="8"/>
  <c r="B99" i="8"/>
  <c r="G98" i="8"/>
  <c r="H98" i="8" s="1"/>
  <c r="F98" i="8"/>
  <c r="D98" i="8"/>
  <c r="B98" i="8"/>
  <c r="G97" i="8"/>
  <c r="H97" i="8" s="1"/>
  <c r="F97" i="8"/>
  <c r="D97" i="8"/>
  <c r="B97" i="8"/>
  <c r="G96" i="8"/>
  <c r="H96" i="8" s="1"/>
  <c r="F96" i="8"/>
  <c r="D96" i="8"/>
  <c r="B96" i="8"/>
  <c r="G95" i="8"/>
  <c r="H95" i="8" s="1"/>
  <c r="F95" i="8"/>
  <c r="D95" i="8"/>
  <c r="B95" i="8"/>
  <c r="G94" i="8"/>
  <c r="H94" i="8" s="1"/>
  <c r="F94" i="8"/>
  <c r="D94" i="8"/>
  <c r="B94" i="8"/>
  <c r="G93" i="8"/>
  <c r="H93" i="8" s="1"/>
  <c r="F93" i="8"/>
  <c r="D93" i="8"/>
  <c r="B93" i="8"/>
  <c r="G92" i="8"/>
  <c r="H92" i="8" s="1"/>
  <c r="F92" i="8"/>
  <c r="D92" i="8"/>
  <c r="B92" i="8"/>
  <c r="G91" i="8"/>
  <c r="H91" i="8" s="1"/>
  <c r="F91" i="8"/>
  <c r="D91" i="8"/>
  <c r="B91" i="8"/>
  <c r="G90" i="8"/>
  <c r="H90" i="8" s="1"/>
  <c r="F90" i="8"/>
  <c r="D90" i="8"/>
  <c r="B90" i="8"/>
  <c r="G89" i="8"/>
  <c r="H89" i="8" s="1"/>
  <c r="F89" i="8"/>
  <c r="D89" i="8"/>
  <c r="B89" i="8"/>
  <c r="G88" i="8"/>
  <c r="H88" i="8" s="1"/>
  <c r="F88" i="8"/>
  <c r="D88" i="8"/>
  <c r="B88" i="8"/>
  <c r="G87" i="8"/>
  <c r="H87" i="8" s="1"/>
  <c r="F87" i="8"/>
  <c r="D87" i="8"/>
  <c r="B87" i="8"/>
  <c r="G86" i="8"/>
  <c r="H86" i="8" s="1"/>
  <c r="F86" i="8"/>
  <c r="D86" i="8"/>
  <c r="B86" i="8"/>
  <c r="G85" i="8"/>
  <c r="H85" i="8" s="1"/>
  <c r="F85" i="8"/>
  <c r="D85" i="8"/>
  <c r="B85" i="8"/>
  <c r="G84" i="8"/>
  <c r="H84" i="8" s="1"/>
  <c r="F84" i="8"/>
  <c r="D84" i="8"/>
  <c r="B84" i="8"/>
  <c r="G83" i="8"/>
  <c r="H83" i="8" s="1"/>
  <c r="F83" i="8"/>
  <c r="D83" i="8"/>
  <c r="B83" i="8"/>
  <c r="G82" i="8"/>
  <c r="H82" i="8" s="1"/>
  <c r="F82" i="8"/>
  <c r="D82" i="8"/>
  <c r="B82" i="8"/>
  <c r="H81" i="8"/>
  <c r="G81" i="8"/>
  <c r="F81" i="8"/>
  <c r="D81" i="8"/>
  <c r="B81" i="8"/>
  <c r="G80" i="8"/>
  <c r="H80" i="8" s="1"/>
  <c r="F80" i="8"/>
  <c r="D80" i="8"/>
  <c r="B80" i="8"/>
  <c r="G79" i="8"/>
  <c r="H79" i="8" s="1"/>
  <c r="F79" i="8"/>
  <c r="D79" i="8"/>
  <c r="B79" i="8"/>
  <c r="G78" i="8"/>
  <c r="H78" i="8" s="1"/>
  <c r="F78" i="8"/>
  <c r="D78" i="8"/>
  <c r="B78" i="8"/>
  <c r="G77" i="8"/>
  <c r="H77" i="8" s="1"/>
  <c r="F77" i="8"/>
  <c r="D77" i="8"/>
  <c r="B77" i="8"/>
  <c r="G76" i="8"/>
  <c r="H76" i="8" s="1"/>
  <c r="F76" i="8"/>
  <c r="D76" i="8"/>
  <c r="B76" i="8"/>
  <c r="G75" i="8"/>
  <c r="H75" i="8" s="1"/>
  <c r="F75" i="8"/>
  <c r="D75" i="8"/>
  <c r="B75" i="8"/>
  <c r="G74" i="8"/>
  <c r="H74" i="8" s="1"/>
  <c r="F74" i="8"/>
  <c r="D74" i="8"/>
  <c r="B74" i="8"/>
  <c r="G73" i="8"/>
  <c r="H73" i="8" s="1"/>
  <c r="F73" i="8"/>
  <c r="D73" i="8"/>
  <c r="B73" i="8"/>
  <c r="G72" i="8"/>
  <c r="H72" i="8" s="1"/>
  <c r="F72" i="8"/>
  <c r="D72" i="8"/>
  <c r="B72" i="8"/>
  <c r="G71" i="8"/>
  <c r="H71" i="8" s="1"/>
  <c r="F71" i="8"/>
  <c r="D71" i="8"/>
  <c r="B71" i="8"/>
  <c r="G70" i="8"/>
  <c r="H70" i="8" s="1"/>
  <c r="F70" i="8"/>
  <c r="D70" i="8"/>
  <c r="B70" i="8"/>
  <c r="G69" i="8"/>
  <c r="H69" i="8" s="1"/>
  <c r="F69" i="8"/>
  <c r="D69" i="8"/>
  <c r="B69" i="8"/>
  <c r="G68" i="8"/>
  <c r="H68" i="8" s="1"/>
  <c r="F68" i="8"/>
  <c r="D68" i="8"/>
  <c r="B68" i="8"/>
  <c r="G67" i="8"/>
  <c r="H67" i="8" s="1"/>
  <c r="F67" i="8"/>
  <c r="D67" i="8"/>
  <c r="B67" i="8"/>
  <c r="G66" i="8"/>
  <c r="H66" i="8" s="1"/>
  <c r="F66" i="8"/>
  <c r="D66" i="8"/>
  <c r="B66" i="8"/>
  <c r="G65" i="8"/>
  <c r="H65" i="8" s="1"/>
  <c r="F65" i="8"/>
  <c r="D65" i="8"/>
  <c r="B65" i="8"/>
  <c r="G64" i="8"/>
  <c r="H64" i="8" s="1"/>
  <c r="F64" i="8"/>
  <c r="D64" i="8"/>
  <c r="B64" i="8"/>
  <c r="G63" i="8"/>
  <c r="H63" i="8" s="1"/>
  <c r="F63" i="8"/>
  <c r="D63" i="8"/>
  <c r="B63" i="8"/>
  <c r="G62" i="8"/>
  <c r="H62" i="8" s="1"/>
  <c r="F62" i="8"/>
  <c r="D62" i="8"/>
  <c r="B62" i="8"/>
  <c r="G61" i="8"/>
  <c r="H61" i="8" s="1"/>
  <c r="F61" i="8"/>
  <c r="D61" i="8"/>
  <c r="B61" i="8"/>
  <c r="G60" i="8"/>
  <c r="H60" i="8" s="1"/>
  <c r="F60" i="8"/>
  <c r="D60" i="8"/>
  <c r="B60" i="8"/>
  <c r="G59" i="8"/>
  <c r="H59" i="8" s="1"/>
  <c r="F59" i="8"/>
  <c r="D59" i="8"/>
  <c r="B59" i="8"/>
  <c r="G58" i="8"/>
  <c r="H58" i="8" s="1"/>
  <c r="F58" i="8"/>
  <c r="D58" i="8"/>
  <c r="B58" i="8"/>
  <c r="G57" i="8"/>
  <c r="H57" i="8" s="1"/>
  <c r="F57" i="8"/>
  <c r="D57" i="8"/>
  <c r="B57" i="8"/>
  <c r="G56" i="8"/>
  <c r="H56" i="8" s="1"/>
  <c r="F56" i="8"/>
  <c r="D56" i="8"/>
  <c r="B56" i="8"/>
  <c r="G55" i="8"/>
  <c r="H55" i="8" s="1"/>
  <c r="F55" i="8"/>
  <c r="D55" i="8"/>
  <c r="B55" i="8"/>
  <c r="G54" i="8"/>
  <c r="H54" i="8" s="1"/>
  <c r="F54" i="8"/>
  <c r="D54" i="8"/>
  <c r="B54" i="8"/>
  <c r="G53" i="8"/>
  <c r="H53" i="8" s="1"/>
  <c r="F53" i="8"/>
  <c r="D53" i="8"/>
  <c r="B53" i="8"/>
  <c r="G52" i="8"/>
  <c r="H52" i="8" s="1"/>
  <c r="F52" i="8"/>
  <c r="D52" i="8"/>
  <c r="B52" i="8"/>
  <c r="G51" i="8"/>
  <c r="H51" i="8" s="1"/>
  <c r="F51" i="8"/>
  <c r="D51" i="8"/>
  <c r="B51" i="8"/>
  <c r="G50" i="8"/>
  <c r="H50" i="8" s="1"/>
  <c r="F50" i="8"/>
  <c r="D50" i="8"/>
  <c r="B50" i="8"/>
  <c r="G49" i="8"/>
  <c r="H49" i="8" s="1"/>
  <c r="F49" i="8"/>
  <c r="D49" i="8"/>
  <c r="B49" i="8"/>
  <c r="G48" i="8"/>
  <c r="H48" i="8" s="1"/>
  <c r="F48" i="8"/>
  <c r="D48" i="8"/>
  <c r="B48" i="8"/>
  <c r="G47" i="8"/>
  <c r="H47" i="8" s="1"/>
  <c r="F47" i="8"/>
  <c r="D47" i="8"/>
  <c r="B47" i="8"/>
  <c r="G46" i="8"/>
  <c r="H46" i="8" s="1"/>
  <c r="F46" i="8"/>
  <c r="D46" i="8"/>
  <c r="B46" i="8"/>
  <c r="G45" i="8"/>
  <c r="H45" i="8" s="1"/>
  <c r="F45" i="8"/>
  <c r="D45" i="8"/>
  <c r="B45" i="8"/>
  <c r="G44" i="8"/>
  <c r="H44" i="8" s="1"/>
  <c r="F44" i="8"/>
  <c r="D44" i="8"/>
  <c r="B44" i="8"/>
  <c r="G43" i="8"/>
  <c r="H43" i="8" s="1"/>
  <c r="F43" i="8"/>
  <c r="D43" i="8"/>
  <c r="B43" i="8"/>
  <c r="G42" i="8"/>
  <c r="H42" i="8" s="1"/>
  <c r="F42" i="8"/>
  <c r="D42" i="8"/>
  <c r="B42" i="8"/>
  <c r="G41" i="8"/>
  <c r="H41" i="8" s="1"/>
  <c r="F41" i="8"/>
  <c r="D41" i="8"/>
  <c r="B41" i="8"/>
  <c r="G40" i="8"/>
  <c r="H40" i="8" s="1"/>
  <c r="F40" i="8"/>
  <c r="D40" i="8"/>
  <c r="B40" i="8"/>
  <c r="G39" i="8"/>
  <c r="H39" i="8" s="1"/>
  <c r="F39" i="8"/>
  <c r="D39" i="8"/>
  <c r="B39" i="8"/>
  <c r="G38" i="8"/>
  <c r="H38" i="8" s="1"/>
  <c r="F38" i="8"/>
  <c r="D38" i="8"/>
  <c r="B38" i="8"/>
  <c r="G37" i="8"/>
  <c r="H37" i="8" s="1"/>
  <c r="F37" i="8"/>
  <c r="D37" i="8"/>
  <c r="B37" i="8"/>
  <c r="G36" i="8"/>
  <c r="H36" i="8" s="1"/>
  <c r="F36" i="8"/>
  <c r="D36" i="8"/>
  <c r="B36" i="8"/>
  <c r="G35" i="8"/>
  <c r="H35" i="8" s="1"/>
  <c r="F35" i="8"/>
  <c r="D35" i="8"/>
  <c r="B35" i="8"/>
  <c r="G34" i="8"/>
  <c r="H34" i="8" s="1"/>
  <c r="F34" i="8"/>
  <c r="D34" i="8"/>
  <c r="B34" i="8"/>
  <c r="G33" i="8"/>
  <c r="H33" i="8" s="1"/>
  <c r="F33" i="8"/>
  <c r="D33" i="8"/>
  <c r="B33" i="8"/>
  <c r="V32" i="8"/>
  <c r="G32" i="8"/>
  <c r="H32" i="8" s="1"/>
  <c r="F32" i="8"/>
  <c r="D32" i="8"/>
  <c r="B32" i="8"/>
  <c r="G31" i="8"/>
  <c r="H31" i="8" s="1"/>
  <c r="F31" i="8"/>
  <c r="D31" i="8"/>
  <c r="B31" i="8"/>
  <c r="G30" i="8"/>
  <c r="H30" i="8" s="1"/>
  <c r="F30" i="8"/>
  <c r="D30" i="8"/>
  <c r="B30" i="8"/>
  <c r="AH29" i="8"/>
  <c r="G29" i="8"/>
  <c r="H29" i="8" s="1"/>
  <c r="F29" i="8"/>
  <c r="D29" i="8"/>
  <c r="B29" i="8"/>
  <c r="G28" i="8"/>
  <c r="H28" i="8" s="1"/>
  <c r="F28" i="8"/>
  <c r="D28" i="8"/>
  <c r="B28" i="8"/>
  <c r="AH27" i="8"/>
  <c r="AH26" i="8" s="1"/>
  <c r="G27" i="8"/>
  <c r="H27" i="8" s="1"/>
  <c r="F27" i="8"/>
  <c r="D27" i="8"/>
  <c r="B27" i="8"/>
  <c r="G26" i="8"/>
  <c r="H26" i="8" s="1"/>
  <c r="F26" i="8"/>
  <c r="D26" i="8"/>
  <c r="B26" i="8"/>
  <c r="G25" i="8"/>
  <c r="H25" i="8" s="1"/>
  <c r="F25" i="8"/>
  <c r="D25" i="8"/>
  <c r="B25" i="8"/>
  <c r="AK24" i="8"/>
  <c r="AI24" i="8"/>
  <c r="G24" i="8"/>
  <c r="H24" i="8" s="1"/>
  <c r="F24" i="8"/>
  <c r="D24" i="8"/>
  <c r="B24" i="8"/>
  <c r="AK23" i="8"/>
  <c r="AI23" i="8"/>
  <c r="G23" i="8"/>
  <c r="H23" i="8" s="1"/>
  <c r="F23" i="8"/>
  <c r="D23" i="8"/>
  <c r="B23" i="8"/>
  <c r="AK22" i="8"/>
  <c r="AI22" i="8"/>
  <c r="G22" i="8"/>
  <c r="H22" i="8" s="1"/>
  <c r="F22" i="8"/>
  <c r="D22" i="8"/>
  <c r="B22" i="8"/>
  <c r="AK21" i="8"/>
  <c r="AI21" i="8"/>
  <c r="G21" i="8"/>
  <c r="H21" i="8" s="1"/>
  <c r="F21" i="8"/>
  <c r="D21" i="8"/>
  <c r="B21" i="8"/>
  <c r="AK20" i="8"/>
  <c r="AI20" i="8"/>
  <c r="G20" i="8"/>
  <c r="H20" i="8" s="1"/>
  <c r="F20" i="8"/>
  <c r="D20" i="8"/>
  <c r="B20" i="8"/>
  <c r="Y19" i="8"/>
  <c r="G19" i="8"/>
  <c r="H19" i="8" s="1"/>
  <c r="F19" i="8"/>
  <c r="D19" i="8"/>
  <c r="B19" i="8"/>
  <c r="G18" i="8"/>
  <c r="H18" i="8" s="1"/>
  <c r="F18" i="8"/>
  <c r="D18" i="8"/>
  <c r="B18" i="8"/>
  <c r="G17" i="8"/>
  <c r="H17" i="8" s="1"/>
  <c r="F17" i="8"/>
  <c r="D17" i="8"/>
  <c r="B17" i="8"/>
  <c r="U16" i="8"/>
  <c r="G16" i="8"/>
  <c r="H16" i="8" s="1"/>
  <c r="F16" i="8"/>
  <c r="D16" i="8"/>
  <c r="B16" i="8"/>
  <c r="V15" i="8"/>
  <c r="W15" i="8" s="1"/>
  <c r="G15" i="8"/>
  <c r="H15" i="8" s="1"/>
  <c r="F15" i="8"/>
  <c r="D15" i="8"/>
  <c r="B15" i="8"/>
  <c r="AE14" i="8"/>
  <c r="G14" i="8"/>
  <c r="H14" i="8" s="1"/>
  <c r="F14" i="8"/>
  <c r="D14" i="8"/>
  <c r="B14" i="8"/>
  <c r="G13" i="8"/>
  <c r="H13" i="8" s="1"/>
  <c r="F13" i="8"/>
  <c r="D13" i="8"/>
  <c r="B13" i="8"/>
  <c r="G12" i="8"/>
  <c r="H12" i="8" s="1"/>
  <c r="F12" i="8"/>
  <c r="D12" i="8"/>
  <c r="B12" i="8"/>
  <c r="AE11" i="8"/>
  <c r="G11" i="8"/>
  <c r="H11" i="8" s="1"/>
  <c r="F11" i="8"/>
  <c r="D11" i="8"/>
  <c r="B11" i="8"/>
  <c r="G10" i="8"/>
  <c r="H10" i="8" s="1"/>
  <c r="F10" i="8"/>
  <c r="D10" i="8"/>
  <c r="B10" i="8"/>
  <c r="G9" i="8"/>
  <c r="H9" i="8" s="1"/>
  <c r="F9" i="8"/>
  <c r="D9" i="8"/>
  <c r="B9" i="8"/>
  <c r="AH8" i="8"/>
  <c r="G8" i="8"/>
  <c r="H8" i="8" s="1"/>
  <c r="F8" i="8"/>
  <c r="D8" i="8"/>
  <c r="B8" i="8"/>
  <c r="G7" i="8"/>
  <c r="H7" i="8" s="1"/>
  <c r="F7" i="8"/>
  <c r="D7" i="8"/>
  <c r="B7" i="8"/>
  <c r="G6" i="8"/>
  <c r="H6" i="8" s="1"/>
  <c r="F6" i="8"/>
  <c r="D6" i="8"/>
  <c r="B6" i="8"/>
  <c r="G5" i="8"/>
  <c r="H5" i="8" s="1"/>
  <c r="F5" i="8"/>
  <c r="D5" i="8"/>
  <c r="B5" i="8"/>
  <c r="G4" i="8"/>
  <c r="H4" i="8" s="1"/>
  <c r="F4" i="8"/>
  <c r="D4" i="8"/>
  <c r="B4" i="8"/>
  <c r="G3" i="8"/>
  <c r="H3" i="8" s="1"/>
  <c r="F3" i="8"/>
  <c r="D3" i="8"/>
  <c r="B3" i="8"/>
  <c r="AI34" i="1"/>
  <c r="AI32" i="1"/>
  <c r="AI31" i="1" s="1"/>
  <c r="AK29" i="1"/>
  <c r="AI29" i="1"/>
  <c r="AK28" i="1"/>
  <c r="AI28" i="1"/>
  <c r="AK27" i="1"/>
  <c r="AI27" i="1"/>
  <c r="AK26" i="1"/>
  <c r="AI26" i="1"/>
  <c r="AI25" i="1"/>
  <c r="AK25" i="1" s="1"/>
  <c r="I311" i="8" l="1"/>
  <c r="I198" i="8"/>
  <c r="I206" i="8"/>
  <c r="I210" i="8"/>
  <c r="I339" i="8"/>
  <c r="I347" i="8"/>
  <c r="I349" i="8"/>
  <c r="N349" i="8" s="1"/>
  <c r="I355" i="8"/>
  <c r="L355" i="8" s="1"/>
  <c r="I357" i="8"/>
  <c r="N357" i="8" s="1"/>
  <c r="I65" i="8"/>
  <c r="N65" i="8" s="1"/>
  <c r="I316" i="8"/>
  <c r="I185" i="8"/>
  <c r="L185" i="8" s="1"/>
  <c r="I279" i="8"/>
  <c r="I234" i="8"/>
  <c r="I360" i="8"/>
  <c r="L360" i="8" s="1"/>
  <c r="I26" i="8"/>
  <c r="N26" i="8" s="1"/>
  <c r="I158" i="8"/>
  <c r="L158" i="8" s="1"/>
  <c r="I278" i="8"/>
  <c r="M278" i="8" s="1"/>
  <c r="I27" i="8"/>
  <c r="I57" i="8"/>
  <c r="N57" i="8" s="1"/>
  <c r="I73" i="8"/>
  <c r="I110" i="8"/>
  <c r="M110" i="8" s="1"/>
  <c r="I217" i="8"/>
  <c r="N217" i="8" s="1"/>
  <c r="I321" i="8"/>
  <c r="L321" i="8" s="1"/>
  <c r="I107" i="8"/>
  <c r="M107" i="8" s="1"/>
  <c r="I194" i="8"/>
  <c r="N194" i="8" s="1"/>
  <c r="I256" i="8"/>
  <c r="I39" i="8"/>
  <c r="N39" i="8" s="1"/>
  <c r="I331" i="8"/>
  <c r="AN10" i="1"/>
  <c r="AH13" i="1" s="1"/>
  <c r="T9" i="8"/>
  <c r="U9" i="8" s="1"/>
  <c r="AC16" i="8" s="1"/>
  <c r="AH14" i="8"/>
  <c r="AJ19" i="8" s="1"/>
  <c r="AI19" i="8" s="1"/>
  <c r="AK19" i="8" s="1"/>
  <c r="AH3" i="8"/>
  <c r="AJ5" i="8" s="1"/>
  <c r="T8" i="8"/>
  <c r="V8" i="8" s="1"/>
  <c r="I33" i="8"/>
  <c r="I41" i="8"/>
  <c r="L41" i="8" s="1"/>
  <c r="I49" i="8"/>
  <c r="I82" i="8"/>
  <c r="I102" i="8"/>
  <c r="M102" i="8" s="1"/>
  <c r="I123" i="8"/>
  <c r="M123" i="8" s="1"/>
  <c r="I190" i="8"/>
  <c r="N190" i="8" s="1"/>
  <c r="I364" i="8"/>
  <c r="M364" i="8" s="1"/>
  <c r="I101" i="8"/>
  <c r="I139" i="8"/>
  <c r="M139" i="8" s="1"/>
  <c r="I129" i="8"/>
  <c r="I221" i="8"/>
  <c r="N221" i="8" s="1"/>
  <c r="I244" i="8"/>
  <c r="M244" i="8" s="1"/>
  <c r="I323" i="8"/>
  <c r="N323" i="8" s="1"/>
  <c r="I6" i="8"/>
  <c r="N6" i="8" s="1"/>
  <c r="I16" i="8"/>
  <c r="N16" i="8" s="1"/>
  <c r="I34" i="8"/>
  <c r="I40" i="8"/>
  <c r="N40" i="8" s="1"/>
  <c r="I42" i="8"/>
  <c r="N42" i="8" s="1"/>
  <c r="I48" i="8"/>
  <c r="I81" i="8"/>
  <c r="N81" i="8" s="1"/>
  <c r="I137" i="8"/>
  <c r="N137" i="8" s="1"/>
  <c r="I156" i="8"/>
  <c r="M156" i="8" s="1"/>
  <c r="I218" i="8"/>
  <c r="N218" i="8" s="1"/>
  <c r="I283" i="8"/>
  <c r="I287" i="8"/>
  <c r="M287" i="8" s="1"/>
  <c r="I295" i="8"/>
  <c r="L295" i="8" s="1"/>
  <c r="I326" i="8"/>
  <c r="I363" i="8"/>
  <c r="N363" i="8" s="1"/>
  <c r="I365" i="8"/>
  <c r="N365" i="8" s="1"/>
  <c r="I99" i="8"/>
  <c r="L99" i="8" s="1"/>
  <c r="I50" i="8"/>
  <c r="N50" i="8" s="1"/>
  <c r="I56" i="8"/>
  <c r="I145" i="8"/>
  <c r="L145" i="8" s="1"/>
  <c r="I214" i="8"/>
  <c r="L214" i="8" s="1"/>
  <c r="I243" i="8"/>
  <c r="I303" i="8"/>
  <c r="M303" i="8" s="1"/>
  <c r="I307" i="8"/>
  <c r="L307" i="8" s="1"/>
  <c r="I324" i="8"/>
  <c r="N324" i="8" s="1"/>
  <c r="I24" i="8"/>
  <c r="N24" i="8" s="1"/>
  <c r="I58" i="8"/>
  <c r="I103" i="8"/>
  <c r="L103" i="8" s="1"/>
  <c r="I115" i="8"/>
  <c r="M115" i="8" s="1"/>
  <c r="I174" i="8"/>
  <c r="I222" i="8"/>
  <c r="L222" i="8" s="1"/>
  <c r="I226" i="8"/>
  <c r="N226" i="8" s="1"/>
  <c r="I255" i="8"/>
  <c r="M255" i="8" s="1"/>
  <c r="I315" i="8"/>
  <c r="N315" i="8" s="1"/>
  <c r="I64" i="8"/>
  <c r="I66" i="8"/>
  <c r="N66" i="8" s="1"/>
  <c r="I72" i="8"/>
  <c r="N72" i="8" s="1"/>
  <c r="I74" i="8"/>
  <c r="I80" i="8"/>
  <c r="N80" i="8" s="1"/>
  <c r="I111" i="8"/>
  <c r="N111" i="8" s="1"/>
  <c r="I153" i="8"/>
  <c r="M153" i="8" s="1"/>
  <c r="I230" i="8"/>
  <c r="L230" i="8" s="1"/>
  <c r="I236" i="8"/>
  <c r="I332" i="8"/>
  <c r="M332" i="8" s="1"/>
  <c r="I340" i="8"/>
  <c r="M340" i="8" s="1"/>
  <c r="I348" i="8"/>
  <c r="I356" i="8"/>
  <c r="N356" i="8" s="1"/>
  <c r="I19" i="8"/>
  <c r="N19" i="8" s="1"/>
  <c r="I67" i="8"/>
  <c r="N67" i="8" s="1"/>
  <c r="I133" i="8"/>
  <c r="M133" i="8" s="1"/>
  <c r="I177" i="8"/>
  <c r="L177" i="8" s="1"/>
  <c r="I342" i="8"/>
  <c r="L342" i="8" s="1"/>
  <c r="I248" i="8"/>
  <c r="N248" i="8" s="1"/>
  <c r="I89" i="8"/>
  <c r="M89" i="8" s="1"/>
  <c r="I117" i="8"/>
  <c r="N117" i="8" s="1"/>
  <c r="I215" i="8"/>
  <c r="M215" i="8" s="1"/>
  <c r="I260" i="8"/>
  <c r="N260" i="8" s="1"/>
  <c r="I130" i="8"/>
  <c r="L130" i="8" s="1"/>
  <c r="I181" i="8"/>
  <c r="I358" i="8"/>
  <c r="N358" i="8" s="1"/>
  <c r="I233" i="8"/>
  <c r="N233" i="8" s="1"/>
  <c r="I285" i="8"/>
  <c r="I7" i="8"/>
  <c r="N7" i="8" s="1"/>
  <c r="I90" i="8"/>
  <c r="L90" i="8" s="1"/>
  <c r="I143" i="8"/>
  <c r="M143" i="8" s="1"/>
  <c r="I169" i="8"/>
  <c r="L169" i="8" s="1"/>
  <c r="I329" i="8"/>
  <c r="I142" i="8"/>
  <c r="M142" i="8" s="1"/>
  <c r="I4" i="8"/>
  <c r="M4" i="8" s="1"/>
  <c r="I54" i="8"/>
  <c r="N54" i="8" s="1"/>
  <c r="I94" i="8"/>
  <c r="M94" i="8" s="1"/>
  <c r="L221" i="8"/>
  <c r="I229" i="8"/>
  <c r="N229" i="8" s="1"/>
  <c r="I239" i="8"/>
  <c r="I280" i="8"/>
  <c r="M280" i="8" s="1"/>
  <c r="N56" i="8"/>
  <c r="M56" i="8"/>
  <c r="I13" i="8"/>
  <c r="M13" i="8" s="1"/>
  <c r="I105" i="8"/>
  <c r="N105" i="8" s="1"/>
  <c r="I114" i="8"/>
  <c r="L114" i="8" s="1"/>
  <c r="I125" i="8"/>
  <c r="N125" i="8" s="1"/>
  <c r="I135" i="8"/>
  <c r="N135" i="8" s="1"/>
  <c r="I165" i="8"/>
  <c r="N165" i="8" s="1"/>
  <c r="I182" i="8"/>
  <c r="N182" i="8" s="1"/>
  <c r="I195" i="8"/>
  <c r="N195" i="8" s="1"/>
  <c r="I205" i="8"/>
  <c r="M205" i="8" s="1"/>
  <c r="I207" i="8"/>
  <c r="L207" i="8" s="1"/>
  <c r="I235" i="8"/>
  <c r="N235" i="8" s="1"/>
  <c r="I362" i="8"/>
  <c r="L362" i="8" s="1"/>
  <c r="I22" i="8"/>
  <c r="N22" i="8" s="1"/>
  <c r="I62" i="8"/>
  <c r="N62" i="8" s="1"/>
  <c r="I98" i="8"/>
  <c r="N98" i="8" s="1"/>
  <c r="I109" i="8"/>
  <c r="L109" i="8" s="1"/>
  <c r="I124" i="8"/>
  <c r="I127" i="8"/>
  <c r="M127" i="8" s="1"/>
  <c r="I147" i="8"/>
  <c r="N147" i="8" s="1"/>
  <c r="I167" i="8"/>
  <c r="N167" i="8" s="1"/>
  <c r="I223" i="8"/>
  <c r="M223" i="8" s="1"/>
  <c r="I247" i="8"/>
  <c r="L247" i="8" s="1"/>
  <c r="I252" i="8"/>
  <c r="M252" i="8" s="1"/>
  <c r="I267" i="8"/>
  <c r="L267" i="8" s="1"/>
  <c r="I272" i="8"/>
  <c r="I277" i="8"/>
  <c r="N277" i="8" s="1"/>
  <c r="I284" i="8"/>
  <c r="N284" i="8" s="1"/>
  <c r="I296" i="8"/>
  <c r="M296" i="8" s="1"/>
  <c r="I308" i="8"/>
  <c r="N308" i="8" s="1"/>
  <c r="I18" i="8"/>
  <c r="M18" i="8" s="1"/>
  <c r="I44" i="8"/>
  <c r="N44" i="8" s="1"/>
  <c r="I60" i="8"/>
  <c r="L60" i="8" s="1"/>
  <c r="I83" i="8"/>
  <c r="N83" i="8" s="1"/>
  <c r="I134" i="8"/>
  <c r="M134" i="8" s="1"/>
  <c r="I144" i="8"/>
  <c r="M144" i="8" s="1"/>
  <c r="I152" i="8"/>
  <c r="M152" i="8" s="1"/>
  <c r="I202" i="8"/>
  <c r="N202" i="8" s="1"/>
  <c r="I211" i="8"/>
  <c r="N211" i="8" s="1"/>
  <c r="I262" i="8"/>
  <c r="I291" i="8"/>
  <c r="N291" i="8" s="1"/>
  <c r="I294" i="8"/>
  <c r="I9" i="8"/>
  <c r="N9" i="8" s="1"/>
  <c r="I12" i="8"/>
  <c r="N12" i="8" s="1"/>
  <c r="I108" i="8"/>
  <c r="M108" i="8" s="1"/>
  <c r="I119" i="8"/>
  <c r="N119" i="8" s="1"/>
  <c r="I227" i="8"/>
  <c r="M227" i="8" s="1"/>
  <c r="I276" i="8"/>
  <c r="N276" i="8" s="1"/>
  <c r="I300" i="8"/>
  <c r="N300" i="8" s="1"/>
  <c r="I361" i="8"/>
  <c r="N361" i="8" s="1"/>
  <c r="I299" i="8"/>
  <c r="M299" i="8" s="1"/>
  <c r="I8" i="8"/>
  <c r="M8" i="8" s="1"/>
  <c r="I14" i="8"/>
  <c r="N14" i="8" s="1"/>
  <c r="I52" i="8"/>
  <c r="M52" i="8" s="1"/>
  <c r="I86" i="8"/>
  <c r="M86" i="8" s="1"/>
  <c r="I93" i="8"/>
  <c r="M93" i="8" s="1"/>
  <c r="I118" i="8"/>
  <c r="L118" i="8" s="1"/>
  <c r="I148" i="8"/>
  <c r="I159" i="8"/>
  <c r="M159" i="8" s="1"/>
  <c r="I162" i="8"/>
  <c r="N162" i="8" s="1"/>
  <c r="I259" i="8"/>
  <c r="N259" i="8" s="1"/>
  <c r="I288" i="8"/>
  <c r="M288" i="8" s="1"/>
  <c r="I312" i="8"/>
  <c r="M312" i="8" s="1"/>
  <c r="I368" i="8"/>
  <c r="I275" i="8"/>
  <c r="M275" i="8" s="1"/>
  <c r="I3" i="8"/>
  <c r="L3" i="8" s="1"/>
  <c r="I25" i="8"/>
  <c r="M25" i="8" s="1"/>
  <c r="I45" i="8"/>
  <c r="L45" i="8" s="1"/>
  <c r="I84" i="8"/>
  <c r="M84" i="8" s="1"/>
  <c r="I97" i="8"/>
  <c r="M97" i="8" s="1"/>
  <c r="I121" i="8"/>
  <c r="N121" i="8" s="1"/>
  <c r="I126" i="8"/>
  <c r="I131" i="8"/>
  <c r="N131" i="8" s="1"/>
  <c r="I150" i="8"/>
  <c r="I151" i="8"/>
  <c r="M151" i="8" s="1"/>
  <c r="I161" i="8"/>
  <c r="L161" i="8" s="1"/>
  <c r="I175" i="8"/>
  <c r="N175" i="8" s="1"/>
  <c r="I197" i="8"/>
  <c r="N197" i="8" s="1"/>
  <c r="I199" i="8"/>
  <c r="M199" i="8" s="1"/>
  <c r="I201" i="8"/>
  <c r="I254" i="8"/>
  <c r="M254" i="8" s="1"/>
  <c r="I271" i="8"/>
  <c r="M271" i="8" s="1"/>
  <c r="I286" i="8"/>
  <c r="N286" i="8" s="1"/>
  <c r="I304" i="8"/>
  <c r="M304" i="8" s="1"/>
  <c r="I310" i="8"/>
  <c r="L310" i="8" s="1"/>
  <c r="I337" i="8"/>
  <c r="I345" i="8"/>
  <c r="I353" i="8"/>
  <c r="M353" i="8" s="1"/>
  <c r="I366" i="8"/>
  <c r="N366" i="8" s="1"/>
  <c r="I5" i="8"/>
  <c r="L5" i="8" s="1"/>
  <c r="I113" i="8"/>
  <c r="N113" i="8" s="1"/>
  <c r="I166" i="8"/>
  <c r="N166" i="8" s="1"/>
  <c r="I178" i="8"/>
  <c r="N178" i="8" s="1"/>
  <c r="I189" i="8"/>
  <c r="I191" i="8"/>
  <c r="I219" i="8"/>
  <c r="M219" i="8" s="1"/>
  <c r="I253" i="8"/>
  <c r="M253" i="8" s="1"/>
  <c r="I268" i="8"/>
  <c r="M268" i="8" s="1"/>
  <c r="I292" i="8"/>
  <c r="N292" i="8" s="1"/>
  <c r="I302" i="8"/>
  <c r="N302" i="8" s="1"/>
  <c r="I319" i="8"/>
  <c r="L319" i="8" s="1"/>
  <c r="N33" i="8"/>
  <c r="L33" i="8"/>
  <c r="M33" i="8"/>
  <c r="M42" i="8"/>
  <c r="L42" i="8"/>
  <c r="N48" i="8"/>
  <c r="L48" i="8"/>
  <c r="M48" i="8"/>
  <c r="N58" i="8"/>
  <c r="M58" i="8"/>
  <c r="L58" i="8"/>
  <c r="L40" i="8"/>
  <c r="I11" i="8"/>
  <c r="M27" i="8"/>
  <c r="L27" i="8"/>
  <c r="N27" i="8"/>
  <c r="L57" i="8"/>
  <c r="I17" i="8"/>
  <c r="I10" i="8"/>
  <c r="I15" i="8"/>
  <c r="N34" i="8"/>
  <c r="M34" i="8"/>
  <c r="L34" i="8"/>
  <c r="N49" i="8"/>
  <c r="M49" i="8"/>
  <c r="L49" i="8"/>
  <c r="N4" i="8"/>
  <c r="L4" i="8"/>
  <c r="I51" i="8"/>
  <c r="I37" i="8"/>
  <c r="I43" i="8"/>
  <c r="I77" i="8"/>
  <c r="M83" i="8"/>
  <c r="L127" i="8"/>
  <c r="N127" i="8"/>
  <c r="L312" i="8"/>
  <c r="I29" i="8"/>
  <c r="I20" i="8"/>
  <c r="I28" i="8"/>
  <c r="I35" i="8"/>
  <c r="I55" i="8"/>
  <c r="I63" i="8"/>
  <c r="I69" i="8"/>
  <c r="I87" i="8"/>
  <c r="I95" i="8"/>
  <c r="N145" i="8"/>
  <c r="N74" i="8"/>
  <c r="M74" i="8"/>
  <c r="L74" i="8"/>
  <c r="L135" i="8"/>
  <c r="I23" i="8"/>
  <c r="I32" i="8"/>
  <c r="I47" i="8"/>
  <c r="I75" i="8"/>
  <c r="I79" i="8"/>
  <c r="N97" i="8"/>
  <c r="L97" i="8"/>
  <c r="M118" i="8"/>
  <c r="I31" i="8"/>
  <c r="L111" i="8"/>
  <c r="M148" i="8"/>
  <c r="L148" i="8"/>
  <c r="N148" i="8"/>
  <c r="N275" i="8"/>
  <c r="L275" i="8"/>
  <c r="N73" i="8"/>
  <c r="M73" i="8"/>
  <c r="L73" i="8"/>
  <c r="N101" i="8"/>
  <c r="M101" i="8"/>
  <c r="L101" i="8"/>
  <c r="L44" i="8"/>
  <c r="I46" i="8"/>
  <c r="N64" i="8"/>
  <c r="M64" i="8"/>
  <c r="I71" i="8"/>
  <c r="M80" i="8"/>
  <c r="L80" i="8"/>
  <c r="N89" i="8"/>
  <c r="L89" i="8"/>
  <c r="M126" i="8"/>
  <c r="N126" i="8"/>
  <c r="L126" i="8"/>
  <c r="N129" i="8"/>
  <c r="L129" i="8"/>
  <c r="M129" i="8"/>
  <c r="L131" i="8"/>
  <c r="L252" i="8"/>
  <c r="N252" i="8"/>
  <c r="I59" i="8"/>
  <c r="I36" i="8"/>
  <c r="I38" i="8"/>
  <c r="L64" i="8"/>
  <c r="I76" i="8"/>
  <c r="I78" i="8"/>
  <c r="N82" i="8"/>
  <c r="M82" i="8"/>
  <c r="L82" i="8"/>
  <c r="I96" i="8"/>
  <c r="N214" i="8"/>
  <c r="M214" i="8"/>
  <c r="I21" i="8"/>
  <c r="I30" i="8"/>
  <c r="I53" i="8"/>
  <c r="L56" i="8"/>
  <c r="I61" i="8"/>
  <c r="I68" i="8"/>
  <c r="I70" i="8"/>
  <c r="L72" i="8"/>
  <c r="I85" i="8"/>
  <c r="I91" i="8"/>
  <c r="M98" i="8"/>
  <c r="M178" i="8"/>
  <c r="L178" i="8"/>
  <c r="I92" i="8"/>
  <c r="I120" i="8"/>
  <c r="N198" i="8"/>
  <c r="M198" i="8"/>
  <c r="L198" i="8"/>
  <c r="M207" i="8"/>
  <c r="M233" i="8"/>
  <c r="L233" i="8"/>
  <c r="N285" i="8"/>
  <c r="L285" i="8"/>
  <c r="M285" i="8"/>
  <c r="M368" i="8"/>
  <c r="L368" i="8"/>
  <c r="N368" i="8"/>
  <c r="I88" i="8"/>
  <c r="L165" i="8"/>
  <c r="N174" i="8"/>
  <c r="M174" i="8"/>
  <c r="L174" i="8"/>
  <c r="N283" i="8"/>
  <c r="M283" i="8"/>
  <c r="L283" i="8"/>
  <c r="N299" i="8"/>
  <c r="L357" i="8"/>
  <c r="L110" i="8"/>
  <c r="M191" i="8"/>
  <c r="L191" i="8"/>
  <c r="N191" i="8"/>
  <c r="N210" i="8"/>
  <c r="M210" i="8"/>
  <c r="L210" i="8"/>
  <c r="N219" i="8"/>
  <c r="M236" i="8"/>
  <c r="L236" i="8"/>
  <c r="N236" i="8"/>
  <c r="N331" i="8"/>
  <c r="M331" i="8"/>
  <c r="L331" i="8"/>
  <c r="I106" i="8"/>
  <c r="N110" i="8"/>
  <c r="I112" i="8"/>
  <c r="N161" i="8"/>
  <c r="I170" i="8"/>
  <c r="I186" i="8"/>
  <c r="M211" i="8"/>
  <c r="M259" i="8"/>
  <c r="M360" i="8"/>
  <c r="I116" i="8"/>
  <c r="I138" i="8"/>
  <c r="I155" i="8"/>
  <c r="N177" i="8"/>
  <c r="M177" i="8"/>
  <c r="N181" i="8"/>
  <c r="M181" i="8"/>
  <c r="L181" i="8"/>
  <c r="I183" i="8"/>
  <c r="N201" i="8"/>
  <c r="M201" i="8"/>
  <c r="L201" i="8"/>
  <c r="I203" i="8"/>
  <c r="N215" i="8"/>
  <c r="N234" i="8"/>
  <c r="M234" i="8"/>
  <c r="L234" i="8"/>
  <c r="M256" i="8"/>
  <c r="L256" i="8"/>
  <c r="N256" i="8"/>
  <c r="M291" i="8"/>
  <c r="L291" i="8"/>
  <c r="I104" i="8"/>
  <c r="I122" i="8"/>
  <c r="I128" i="8"/>
  <c r="I132" i="8"/>
  <c r="I141" i="8"/>
  <c r="I146" i="8"/>
  <c r="I163" i="8"/>
  <c r="L195" i="8"/>
  <c r="I100" i="8"/>
  <c r="M124" i="8"/>
  <c r="I136" i="8"/>
  <c r="I140" i="8"/>
  <c r="I149" i="8"/>
  <c r="I154" i="8"/>
  <c r="I171" i="8"/>
  <c r="I179" i="8"/>
  <c r="N185" i="8"/>
  <c r="M185" i="8"/>
  <c r="I187" i="8"/>
  <c r="N223" i="8"/>
  <c r="I231" i="8"/>
  <c r="N303" i="8"/>
  <c r="I164" i="8"/>
  <c r="I180" i="8"/>
  <c r="I196" i="8"/>
  <c r="I212" i="8"/>
  <c r="I213" i="8"/>
  <c r="M221" i="8"/>
  <c r="I228" i="8"/>
  <c r="I249" i="8"/>
  <c r="I263" i="8"/>
  <c r="N294" i="8"/>
  <c r="M294" i="8"/>
  <c r="L294" i="8"/>
  <c r="N311" i="8"/>
  <c r="M311" i="8"/>
  <c r="L311" i="8"/>
  <c r="L349" i="8"/>
  <c r="I168" i="8"/>
  <c r="I184" i="8"/>
  <c r="I200" i="8"/>
  <c r="I216" i="8"/>
  <c r="I232" i="8"/>
  <c r="M276" i="8"/>
  <c r="I293" i="8"/>
  <c r="N310" i="8"/>
  <c r="M310" i="8"/>
  <c r="I173" i="8"/>
  <c r="I237" i="8"/>
  <c r="I238" i="8"/>
  <c r="N243" i="8"/>
  <c r="M243" i="8"/>
  <c r="L243" i="8"/>
  <c r="M248" i="8"/>
  <c r="I264" i="8"/>
  <c r="I301" i="8"/>
  <c r="I350" i="8"/>
  <c r="M363" i="8"/>
  <c r="L363" i="8"/>
  <c r="I157" i="8"/>
  <c r="I172" i="8"/>
  <c r="I188" i="8"/>
  <c r="I204" i="8"/>
  <c r="I220" i="8"/>
  <c r="I242" i="8"/>
  <c r="I251" i="8"/>
  <c r="I270" i="8"/>
  <c r="M272" i="8"/>
  <c r="L272" i="8"/>
  <c r="N272" i="8"/>
  <c r="N279" i="8"/>
  <c r="M279" i="8"/>
  <c r="L279" i="8"/>
  <c r="M307" i="8"/>
  <c r="I309" i="8"/>
  <c r="I334" i="8"/>
  <c r="N340" i="8"/>
  <c r="L340" i="8"/>
  <c r="M342" i="8"/>
  <c r="N348" i="8"/>
  <c r="M348" i="8"/>
  <c r="L348" i="8"/>
  <c r="I193" i="8"/>
  <c r="N206" i="8"/>
  <c r="M206" i="8"/>
  <c r="I209" i="8"/>
  <c r="I225" i="8"/>
  <c r="L254" i="8"/>
  <c r="I269" i="8"/>
  <c r="N278" i="8"/>
  <c r="N280" i="8"/>
  <c r="N287" i="8"/>
  <c r="L287" i="8"/>
  <c r="I317" i="8"/>
  <c r="N326" i="8"/>
  <c r="M326" i="8"/>
  <c r="L326" i="8"/>
  <c r="N332" i="8"/>
  <c r="I160" i="8"/>
  <c r="I176" i="8"/>
  <c r="I192" i="8"/>
  <c r="L206" i="8"/>
  <c r="I208" i="8"/>
  <c r="I224" i="8"/>
  <c r="I240" i="8"/>
  <c r="N295" i="8"/>
  <c r="M295" i="8"/>
  <c r="N319" i="8"/>
  <c r="M319" i="8"/>
  <c r="I333" i="8"/>
  <c r="N347" i="8"/>
  <c r="M347" i="8"/>
  <c r="L347" i="8"/>
  <c r="L361" i="8"/>
  <c r="M361" i="8"/>
  <c r="I257" i="8"/>
  <c r="I322" i="8"/>
  <c r="I328" i="8"/>
  <c r="I335" i="8"/>
  <c r="I338" i="8"/>
  <c r="I344" i="8"/>
  <c r="I351" i="8"/>
  <c r="I245" i="8"/>
  <c r="I246" i="8"/>
  <c r="I258" i="8"/>
  <c r="I354" i="8"/>
  <c r="I367" i="8"/>
  <c r="I261" i="8"/>
  <c r="I290" i="8"/>
  <c r="I298" i="8"/>
  <c r="I306" i="8"/>
  <c r="I314" i="8"/>
  <c r="I325" i="8"/>
  <c r="N339" i="8"/>
  <c r="M339" i="8"/>
  <c r="I341" i="8"/>
  <c r="M358" i="8"/>
  <c r="L358" i="8"/>
  <c r="I241" i="8"/>
  <c r="I250" i="8"/>
  <c r="I265" i="8"/>
  <c r="I266" i="8"/>
  <c r="I320" i="8"/>
  <c r="I327" i="8"/>
  <c r="I330" i="8"/>
  <c r="I336" i="8"/>
  <c r="L339" i="8"/>
  <c r="I343" i="8"/>
  <c r="I346" i="8"/>
  <c r="M355" i="8"/>
  <c r="I273" i="8"/>
  <c r="I274" i="8"/>
  <c r="I281" i="8"/>
  <c r="I282" i="8"/>
  <c r="I289" i="8"/>
  <c r="I297" i="8"/>
  <c r="I305" i="8"/>
  <c r="I313" i="8"/>
  <c r="N316" i="8"/>
  <c r="M316" i="8"/>
  <c r="L316" i="8"/>
  <c r="I318" i="8"/>
  <c r="I352" i="8"/>
  <c r="I359" i="8"/>
  <c r="AK31" i="1"/>
  <c r="AI33" i="1" s="1"/>
  <c r="AI35" i="1" s="1"/>
  <c r="AD8" i="1" s="1"/>
  <c r="AJ20" i="1"/>
  <c r="AJ29" i="1"/>
  <c r="AJ28" i="1"/>
  <c r="AJ27" i="1"/>
  <c r="AJ26" i="1"/>
  <c r="AJ23" i="1"/>
  <c r="AI23" i="1" s="1"/>
  <c r="AK23" i="1" s="1"/>
  <c r="AJ25" i="1"/>
  <c r="L226" i="8" l="1"/>
  <c r="N355" i="8"/>
  <c r="N253" i="8"/>
  <c r="M222" i="8"/>
  <c r="M349" i="8"/>
  <c r="M277" i="8"/>
  <c r="N244" i="8"/>
  <c r="M226" i="8"/>
  <c r="L102" i="8"/>
  <c r="L19" i="8"/>
  <c r="M26" i="8"/>
  <c r="L365" i="8"/>
  <c r="N222" i="8"/>
  <c r="L356" i="8"/>
  <c r="L277" i="8"/>
  <c r="L134" i="8"/>
  <c r="L244" i="8"/>
  <c r="L217" i="8"/>
  <c r="L94" i="8"/>
  <c r="M137" i="8"/>
  <c r="N123" i="8"/>
  <c r="N102" i="8"/>
  <c r="M19" i="8"/>
  <c r="L26" i="8"/>
  <c r="L323" i="8"/>
  <c r="M365" i="8"/>
  <c r="M356" i="8"/>
  <c r="N134" i="8"/>
  <c r="M217" i="8"/>
  <c r="L215" i="8"/>
  <c r="N94" i="8"/>
  <c r="L137" i="8"/>
  <c r="L123" i="8"/>
  <c r="L81" i="8"/>
  <c r="M321" i="8"/>
  <c r="M323" i="8"/>
  <c r="M105" i="8"/>
  <c r="M81" i="8"/>
  <c r="L9" i="8"/>
  <c r="N321" i="8"/>
  <c r="L303" i="8"/>
  <c r="N360" i="8"/>
  <c r="L299" i="8"/>
  <c r="N207" i="8"/>
  <c r="L105" i="8"/>
  <c r="M111" i="8"/>
  <c r="N307" i="8"/>
  <c r="N52" i="8"/>
  <c r="M135" i="8"/>
  <c r="L276" i="8"/>
  <c r="L259" i="8"/>
  <c r="M145" i="8"/>
  <c r="M41" i="8"/>
  <c r="L223" i="8"/>
  <c r="N199" i="8"/>
  <c r="M195" i="8"/>
  <c r="L197" i="8"/>
  <c r="M357" i="8"/>
  <c r="L202" i="8"/>
  <c r="M72" i="8"/>
  <c r="M119" i="8"/>
  <c r="N115" i="8"/>
  <c r="M44" i="8"/>
  <c r="L65" i="8"/>
  <c r="L139" i="8"/>
  <c r="L119" i="8"/>
  <c r="L182" i="8"/>
  <c r="L300" i="8"/>
  <c r="L142" i="8"/>
  <c r="M169" i="8"/>
  <c r="M197" i="8"/>
  <c r="M202" i="8"/>
  <c r="M109" i="8"/>
  <c r="M60" i="8"/>
  <c r="L115" i="8"/>
  <c r="M65" i="8"/>
  <c r="N139" i="8"/>
  <c r="M182" i="8"/>
  <c r="M300" i="8"/>
  <c r="L248" i="8"/>
  <c r="N304" i="8"/>
  <c r="N169" i="8"/>
  <c r="L364" i="8"/>
  <c r="L98" i="8"/>
  <c r="L52" i="8"/>
  <c r="N118" i="8"/>
  <c r="L93" i="8"/>
  <c r="N142" i="8"/>
  <c r="M45" i="8"/>
  <c r="N93" i="8"/>
  <c r="L190" i="8"/>
  <c r="M158" i="8"/>
  <c r="N158" i="8"/>
  <c r="N255" i="8"/>
  <c r="M5" i="8"/>
  <c r="M190" i="8"/>
  <c r="N143" i="8"/>
  <c r="L253" i="8"/>
  <c r="N342" i="8"/>
  <c r="N271" i="8"/>
  <c r="L211" i="8"/>
  <c r="L86" i="8"/>
  <c r="M39" i="8"/>
  <c r="N41" i="8"/>
  <c r="L280" i="8"/>
  <c r="L194" i="8"/>
  <c r="M103" i="8"/>
  <c r="N107" i="8"/>
  <c r="L66" i="8"/>
  <c r="M57" i="8"/>
  <c r="M40" i="8"/>
  <c r="L39" i="8"/>
  <c r="L218" i="8"/>
  <c r="L162" i="8"/>
  <c r="M315" i="8"/>
  <c r="M247" i="8"/>
  <c r="M194" i="8"/>
  <c r="M167" i="8"/>
  <c r="L302" i="8"/>
  <c r="M114" i="8"/>
  <c r="N103" i="8"/>
  <c r="L107" i="8"/>
  <c r="L84" i="8"/>
  <c r="M90" i="8"/>
  <c r="M66" i="8"/>
  <c r="L332" i="8"/>
  <c r="L278" i="8"/>
  <c r="N247" i="8"/>
  <c r="L175" i="8"/>
  <c r="M302" i="8"/>
  <c r="N114" i="8"/>
  <c r="L67" i="8"/>
  <c r="N84" i="8"/>
  <c r="L153" i="8"/>
  <c r="N18" i="8"/>
  <c r="L284" i="8"/>
  <c r="M175" i="8"/>
  <c r="L166" i="8"/>
  <c r="N153" i="8"/>
  <c r="M9" i="8"/>
  <c r="L18" i="8"/>
  <c r="AJ18" i="8"/>
  <c r="AI18" i="8" s="1"/>
  <c r="AK18" i="8" s="1"/>
  <c r="AJ21" i="8"/>
  <c r="V9" i="8"/>
  <c r="AJ23" i="8"/>
  <c r="AJ15" i="8"/>
  <c r="AJ24" i="8"/>
  <c r="AJ26" i="8"/>
  <c r="AH28" i="8" s="1"/>
  <c r="AH30" i="8" s="1"/>
  <c r="AD20" i="8" s="1"/>
  <c r="AJ20" i="8"/>
  <c r="AJ22" i="8"/>
  <c r="U8" i="8"/>
  <c r="M218" i="8"/>
  <c r="L315" i="8"/>
  <c r="N362" i="8"/>
  <c r="L229" i="8"/>
  <c r="M230" i="8"/>
  <c r="N296" i="8"/>
  <c r="M130" i="8"/>
  <c r="N364" i="8"/>
  <c r="L235" i="8"/>
  <c r="M67" i="8"/>
  <c r="L16" i="8"/>
  <c r="L24" i="8"/>
  <c r="M229" i="8"/>
  <c r="N230" i="8"/>
  <c r="L296" i="8"/>
  <c r="N130" i="8"/>
  <c r="M235" i="8"/>
  <c r="M99" i="8"/>
  <c r="N108" i="8"/>
  <c r="L12" i="8"/>
  <c r="M3" i="8"/>
  <c r="M24" i="8"/>
  <c r="N8" i="8"/>
  <c r="M362" i="8"/>
  <c r="M162" i="8"/>
  <c r="L324" i="8"/>
  <c r="L286" i="8"/>
  <c r="L133" i="8"/>
  <c r="N99" i="8"/>
  <c r="M12" i="8"/>
  <c r="N3" i="8"/>
  <c r="L143" i="8"/>
  <c r="M324" i="8"/>
  <c r="L366" i="8"/>
  <c r="N268" i="8"/>
  <c r="M286" i="8"/>
  <c r="N133" i="8"/>
  <c r="N151" i="8"/>
  <c r="L144" i="8"/>
  <c r="M14" i="8"/>
  <c r="L50" i="8"/>
  <c r="L6" i="8"/>
  <c r="L25" i="8"/>
  <c r="L260" i="8"/>
  <c r="L255" i="8"/>
  <c r="M366" i="8"/>
  <c r="L268" i="8"/>
  <c r="L271" i="8"/>
  <c r="N156" i="8"/>
  <c r="L151" i="8"/>
  <c r="N144" i="8"/>
  <c r="M50" i="8"/>
  <c r="M6" i="8"/>
  <c r="M260" i="8"/>
  <c r="L156" i="8"/>
  <c r="L167" i="8"/>
  <c r="N90" i="8"/>
  <c r="M16" i="8"/>
  <c r="M147" i="8"/>
  <c r="N288" i="8"/>
  <c r="M267" i="8"/>
  <c r="L304" i="8"/>
  <c r="N109" i="8"/>
  <c r="N60" i="8"/>
  <c r="L288" i="8"/>
  <c r="N267" i="8"/>
  <c r="N227" i="8"/>
  <c r="M117" i="8"/>
  <c r="M113" i="8"/>
  <c r="L113" i="8"/>
  <c r="L329" i="8"/>
  <c r="M329" i="8"/>
  <c r="L227" i="8"/>
  <c r="L13" i="8"/>
  <c r="M239" i="8"/>
  <c r="L239" i="8"/>
  <c r="N45" i="8"/>
  <c r="M166" i="8"/>
  <c r="N13" i="8"/>
  <c r="L7" i="8"/>
  <c r="N5" i="8"/>
  <c r="N25" i="8"/>
  <c r="N329" i="8"/>
  <c r="N239" i="8"/>
  <c r="L54" i="8"/>
  <c r="M54" i="8"/>
  <c r="L292" i="8"/>
  <c r="L83" i="8"/>
  <c r="M7" i="8"/>
  <c r="L117" i="8"/>
  <c r="M292" i="8"/>
  <c r="M161" i="8"/>
  <c r="N86" i="8"/>
  <c r="N254" i="8"/>
  <c r="N159" i="8"/>
  <c r="L147" i="8"/>
  <c r="L108" i="8"/>
  <c r="L14" i="8"/>
  <c r="L345" i="8"/>
  <c r="N345" i="8"/>
  <c r="M345" i="8"/>
  <c r="N353" i="8"/>
  <c r="M284" i="8"/>
  <c r="N152" i="8"/>
  <c r="M125" i="8"/>
  <c r="L219" i="8"/>
  <c r="L199" i="8"/>
  <c r="M165" i="8"/>
  <c r="M131" i="8"/>
  <c r="M121" i="8"/>
  <c r="N312" i="8"/>
  <c r="L8" i="8"/>
  <c r="L337" i="8"/>
  <c r="N337" i="8"/>
  <c r="M337" i="8"/>
  <c r="L121" i="8"/>
  <c r="L22" i="8"/>
  <c r="L124" i="8"/>
  <c r="N124" i="8"/>
  <c r="N189" i="8"/>
  <c r="L189" i="8"/>
  <c r="L308" i="8"/>
  <c r="L152" i="8"/>
  <c r="L125" i="8"/>
  <c r="L159" i="8"/>
  <c r="M22" i="8"/>
  <c r="N262" i="8"/>
  <c r="M262" i="8"/>
  <c r="L262" i="8"/>
  <c r="N205" i="8"/>
  <c r="L205" i="8"/>
  <c r="L353" i="8"/>
  <c r="M308" i="8"/>
  <c r="M189" i="8"/>
  <c r="M150" i="8"/>
  <c r="N150" i="8"/>
  <c r="L150" i="8"/>
  <c r="L62" i="8"/>
  <c r="M62" i="8"/>
  <c r="N68" i="8"/>
  <c r="M68" i="8"/>
  <c r="L68" i="8"/>
  <c r="N31" i="8"/>
  <c r="M31" i="8"/>
  <c r="L31" i="8"/>
  <c r="L20" i="8"/>
  <c r="M20" i="8"/>
  <c r="N20" i="8"/>
  <c r="M15" i="8"/>
  <c r="L15" i="8"/>
  <c r="N15" i="8"/>
  <c r="N359" i="8"/>
  <c r="M359" i="8"/>
  <c r="L359" i="8"/>
  <c r="L305" i="8"/>
  <c r="M305" i="8"/>
  <c r="N305" i="8"/>
  <c r="M320" i="8"/>
  <c r="L320" i="8"/>
  <c r="N320" i="8"/>
  <c r="N341" i="8"/>
  <c r="M341" i="8"/>
  <c r="L341" i="8"/>
  <c r="N298" i="8"/>
  <c r="M298" i="8"/>
  <c r="L298" i="8"/>
  <c r="N351" i="8"/>
  <c r="M351" i="8"/>
  <c r="L351" i="8"/>
  <c r="L240" i="8"/>
  <c r="N240" i="8"/>
  <c r="M240" i="8"/>
  <c r="L160" i="8"/>
  <c r="N160" i="8"/>
  <c r="M160" i="8"/>
  <c r="N251" i="8"/>
  <c r="M251" i="8"/>
  <c r="L251" i="8"/>
  <c r="N301" i="8"/>
  <c r="L301" i="8"/>
  <c r="M301" i="8"/>
  <c r="L168" i="8"/>
  <c r="N168" i="8"/>
  <c r="M168" i="8"/>
  <c r="L228" i="8"/>
  <c r="N228" i="8"/>
  <c r="M228" i="8"/>
  <c r="L164" i="8"/>
  <c r="N164" i="8"/>
  <c r="M164" i="8"/>
  <c r="M132" i="8"/>
  <c r="L132" i="8"/>
  <c r="N132" i="8"/>
  <c r="M155" i="8"/>
  <c r="N155" i="8"/>
  <c r="L155" i="8"/>
  <c r="M61" i="8"/>
  <c r="L61" i="8"/>
  <c r="N61" i="8"/>
  <c r="N96" i="8"/>
  <c r="M96" i="8"/>
  <c r="L96" i="8"/>
  <c r="L38" i="8"/>
  <c r="N38" i="8"/>
  <c r="M38" i="8"/>
  <c r="N79" i="8"/>
  <c r="M79" i="8"/>
  <c r="L79" i="8"/>
  <c r="M37" i="8"/>
  <c r="L37" i="8"/>
  <c r="N37" i="8"/>
  <c r="N10" i="8"/>
  <c r="M10" i="8"/>
  <c r="L10" i="8"/>
  <c r="L11" i="8"/>
  <c r="M11" i="8"/>
  <c r="N11" i="8"/>
  <c r="L313" i="8"/>
  <c r="M313" i="8"/>
  <c r="N313" i="8"/>
  <c r="N333" i="8"/>
  <c r="M333" i="8"/>
  <c r="L333" i="8"/>
  <c r="N193" i="8"/>
  <c r="M193" i="8"/>
  <c r="L193" i="8"/>
  <c r="M171" i="8"/>
  <c r="L171" i="8"/>
  <c r="N171" i="8"/>
  <c r="L297" i="8"/>
  <c r="M297" i="8"/>
  <c r="N297" i="8"/>
  <c r="N154" i="8"/>
  <c r="M154" i="8"/>
  <c r="L154" i="8"/>
  <c r="L91" i="8"/>
  <c r="M91" i="8"/>
  <c r="N91" i="8"/>
  <c r="N36" i="8"/>
  <c r="M36" i="8"/>
  <c r="L36" i="8"/>
  <c r="N75" i="8"/>
  <c r="M75" i="8"/>
  <c r="L75" i="8"/>
  <c r="N306" i="8"/>
  <c r="M306" i="8"/>
  <c r="L306" i="8"/>
  <c r="N350" i="8"/>
  <c r="M350" i="8"/>
  <c r="L350" i="8"/>
  <c r="N290" i="8"/>
  <c r="M290" i="8"/>
  <c r="L290" i="8"/>
  <c r="M231" i="8"/>
  <c r="L231" i="8"/>
  <c r="N231" i="8"/>
  <c r="N138" i="8"/>
  <c r="M138" i="8"/>
  <c r="L138" i="8"/>
  <c r="M120" i="8"/>
  <c r="N120" i="8"/>
  <c r="L120" i="8"/>
  <c r="M69" i="8"/>
  <c r="L69" i="8"/>
  <c r="N69" i="8"/>
  <c r="M352" i="8"/>
  <c r="L352" i="8"/>
  <c r="N352" i="8"/>
  <c r="L289" i="8"/>
  <c r="M289" i="8"/>
  <c r="N289" i="8"/>
  <c r="N343" i="8"/>
  <c r="M343" i="8"/>
  <c r="L343" i="8"/>
  <c r="L265" i="8"/>
  <c r="N265" i="8"/>
  <c r="M265" i="8"/>
  <c r="L261" i="8"/>
  <c r="N261" i="8"/>
  <c r="M261" i="8"/>
  <c r="N338" i="8"/>
  <c r="M338" i="8"/>
  <c r="L338" i="8"/>
  <c r="L220" i="8"/>
  <c r="N220" i="8"/>
  <c r="M220" i="8"/>
  <c r="N213" i="8"/>
  <c r="M213" i="8"/>
  <c r="L213" i="8"/>
  <c r="M187" i="8"/>
  <c r="L187" i="8"/>
  <c r="N187" i="8"/>
  <c r="M183" i="8"/>
  <c r="L183" i="8"/>
  <c r="N183" i="8"/>
  <c r="M85" i="8"/>
  <c r="L85" i="8"/>
  <c r="N85" i="8"/>
  <c r="M53" i="8"/>
  <c r="L53" i="8"/>
  <c r="N53" i="8"/>
  <c r="L47" i="8"/>
  <c r="M47" i="8"/>
  <c r="N47" i="8"/>
  <c r="N63" i="8"/>
  <c r="M63" i="8"/>
  <c r="L63" i="8"/>
  <c r="M29" i="8"/>
  <c r="L29" i="8"/>
  <c r="N29" i="8"/>
  <c r="N51" i="8"/>
  <c r="M51" i="8"/>
  <c r="L51" i="8"/>
  <c r="I370" i="8"/>
  <c r="N270" i="8"/>
  <c r="M270" i="8"/>
  <c r="L270" i="8"/>
  <c r="L249" i="8"/>
  <c r="N249" i="8"/>
  <c r="M249" i="8"/>
  <c r="M128" i="8"/>
  <c r="N128" i="8"/>
  <c r="L128" i="8"/>
  <c r="L95" i="8"/>
  <c r="N95" i="8"/>
  <c r="M95" i="8"/>
  <c r="N318" i="8"/>
  <c r="M318" i="8"/>
  <c r="L318" i="8"/>
  <c r="N282" i="8"/>
  <c r="M282" i="8"/>
  <c r="L282" i="8"/>
  <c r="N250" i="8"/>
  <c r="M250" i="8"/>
  <c r="L250" i="8"/>
  <c r="N325" i="8"/>
  <c r="M325" i="8"/>
  <c r="L325" i="8"/>
  <c r="N367" i="8"/>
  <c r="M367" i="8"/>
  <c r="L367" i="8"/>
  <c r="N335" i="8"/>
  <c r="M335" i="8"/>
  <c r="L335" i="8"/>
  <c r="L208" i="8"/>
  <c r="N208" i="8"/>
  <c r="M208" i="8"/>
  <c r="N269" i="8"/>
  <c r="L269" i="8"/>
  <c r="M269" i="8"/>
  <c r="N334" i="8"/>
  <c r="M334" i="8"/>
  <c r="L334" i="8"/>
  <c r="L204" i="8"/>
  <c r="N204" i="8"/>
  <c r="M204" i="8"/>
  <c r="N238" i="8"/>
  <c r="L238" i="8"/>
  <c r="M238" i="8"/>
  <c r="L212" i="8"/>
  <c r="N212" i="8"/>
  <c r="M212" i="8"/>
  <c r="N149" i="8"/>
  <c r="L149" i="8"/>
  <c r="M149" i="8"/>
  <c r="N122" i="8"/>
  <c r="M122" i="8"/>
  <c r="L122" i="8"/>
  <c r="M203" i="8"/>
  <c r="L203" i="8"/>
  <c r="N203" i="8"/>
  <c r="M30" i="8"/>
  <c r="N30" i="8"/>
  <c r="L30" i="8"/>
  <c r="M32" i="8"/>
  <c r="L32" i="8"/>
  <c r="N32" i="8"/>
  <c r="M55" i="8"/>
  <c r="L55" i="8"/>
  <c r="N55" i="8"/>
  <c r="M77" i="8"/>
  <c r="L77" i="8"/>
  <c r="N77" i="8"/>
  <c r="L176" i="8"/>
  <c r="N176" i="8"/>
  <c r="M176" i="8"/>
  <c r="N266" i="8"/>
  <c r="L266" i="8"/>
  <c r="M266" i="8"/>
  <c r="L224" i="8"/>
  <c r="N224" i="8"/>
  <c r="M224" i="8"/>
  <c r="N242" i="8"/>
  <c r="L242" i="8"/>
  <c r="M242" i="8"/>
  <c r="M336" i="8"/>
  <c r="L336" i="8"/>
  <c r="N336" i="8"/>
  <c r="N354" i="8"/>
  <c r="L354" i="8"/>
  <c r="M354" i="8"/>
  <c r="N309" i="8"/>
  <c r="L309" i="8"/>
  <c r="M309" i="8"/>
  <c r="L232" i="8"/>
  <c r="N232" i="8"/>
  <c r="M232" i="8"/>
  <c r="N21" i="8"/>
  <c r="M21" i="8"/>
  <c r="L21" i="8"/>
  <c r="N59" i="8"/>
  <c r="M59" i="8"/>
  <c r="L59" i="8"/>
  <c r="N71" i="8"/>
  <c r="M71" i="8"/>
  <c r="L71" i="8"/>
  <c r="L23" i="8"/>
  <c r="N23" i="8"/>
  <c r="M23" i="8"/>
  <c r="N35" i="8"/>
  <c r="M35" i="8"/>
  <c r="L35" i="8"/>
  <c r="N17" i="8"/>
  <c r="M17" i="8"/>
  <c r="L17" i="8"/>
  <c r="L245" i="8"/>
  <c r="M245" i="8"/>
  <c r="N245" i="8"/>
  <c r="L180" i="8"/>
  <c r="N180" i="8"/>
  <c r="M180" i="8"/>
  <c r="N346" i="8"/>
  <c r="M346" i="8"/>
  <c r="L346" i="8"/>
  <c r="N225" i="8"/>
  <c r="M225" i="8"/>
  <c r="L225" i="8"/>
  <c r="N293" i="8"/>
  <c r="L293" i="8"/>
  <c r="M293" i="8"/>
  <c r="M163" i="8"/>
  <c r="L163" i="8"/>
  <c r="N163" i="8"/>
  <c r="L241" i="8"/>
  <c r="M241" i="8"/>
  <c r="N241" i="8"/>
  <c r="M328" i="8"/>
  <c r="L328" i="8"/>
  <c r="N328" i="8"/>
  <c r="M112" i="8"/>
  <c r="N112" i="8"/>
  <c r="L112" i="8"/>
  <c r="N274" i="8"/>
  <c r="M274" i="8"/>
  <c r="L274" i="8"/>
  <c r="N330" i="8"/>
  <c r="M330" i="8"/>
  <c r="L330" i="8"/>
  <c r="N258" i="8"/>
  <c r="M258" i="8"/>
  <c r="L258" i="8"/>
  <c r="N322" i="8"/>
  <c r="M322" i="8"/>
  <c r="L322" i="8"/>
  <c r="L192" i="8"/>
  <c r="N192" i="8"/>
  <c r="M192" i="8"/>
  <c r="N317" i="8"/>
  <c r="M317" i="8"/>
  <c r="L317" i="8"/>
  <c r="L172" i="8"/>
  <c r="N172" i="8"/>
  <c r="M172" i="8"/>
  <c r="M264" i="8"/>
  <c r="L264" i="8"/>
  <c r="N264" i="8"/>
  <c r="N173" i="8"/>
  <c r="M173" i="8"/>
  <c r="L173" i="8"/>
  <c r="L216" i="8"/>
  <c r="N216" i="8"/>
  <c r="M216" i="8"/>
  <c r="L196" i="8"/>
  <c r="N196" i="8"/>
  <c r="M196" i="8"/>
  <c r="M140" i="8"/>
  <c r="L140" i="8"/>
  <c r="N140" i="8"/>
  <c r="N146" i="8"/>
  <c r="M146" i="8"/>
  <c r="L146" i="8"/>
  <c r="N104" i="8"/>
  <c r="M104" i="8"/>
  <c r="L104" i="8"/>
  <c r="L116" i="8"/>
  <c r="N116" i="8"/>
  <c r="M116" i="8"/>
  <c r="N170" i="8"/>
  <c r="M170" i="8"/>
  <c r="L170" i="8"/>
  <c r="L78" i="8"/>
  <c r="N78" i="8"/>
  <c r="M78" i="8"/>
  <c r="L87" i="8"/>
  <c r="N87" i="8"/>
  <c r="M87" i="8"/>
  <c r="L28" i="8"/>
  <c r="N28" i="8"/>
  <c r="M28" i="8"/>
  <c r="L184" i="8"/>
  <c r="N184" i="8"/>
  <c r="M184" i="8"/>
  <c r="L46" i="8"/>
  <c r="N46" i="8"/>
  <c r="M46" i="8"/>
  <c r="M344" i="8"/>
  <c r="L344" i="8"/>
  <c r="N344" i="8"/>
  <c r="N100" i="8"/>
  <c r="M100" i="8"/>
  <c r="L100" i="8"/>
  <c r="L281" i="8"/>
  <c r="M281" i="8"/>
  <c r="N281" i="8"/>
  <c r="N209" i="8"/>
  <c r="M209" i="8"/>
  <c r="L209" i="8"/>
  <c r="L188" i="8"/>
  <c r="N188" i="8"/>
  <c r="M188" i="8"/>
  <c r="L237" i="8"/>
  <c r="M237" i="8"/>
  <c r="N237" i="8"/>
  <c r="N186" i="8"/>
  <c r="M186" i="8"/>
  <c r="L186" i="8"/>
  <c r="M92" i="8"/>
  <c r="L92" i="8"/>
  <c r="N92" i="8"/>
  <c r="L273" i="8"/>
  <c r="M273" i="8"/>
  <c r="N273" i="8"/>
  <c r="N327" i="8"/>
  <c r="M327" i="8"/>
  <c r="L327" i="8"/>
  <c r="N314" i="8"/>
  <c r="M314" i="8"/>
  <c r="L314" i="8"/>
  <c r="N246" i="8"/>
  <c r="M246" i="8"/>
  <c r="L246" i="8"/>
  <c r="L257" i="8"/>
  <c r="M257" i="8"/>
  <c r="N257" i="8"/>
  <c r="N157" i="8"/>
  <c r="M157" i="8"/>
  <c r="L157" i="8"/>
  <c r="L200" i="8"/>
  <c r="N200" i="8"/>
  <c r="M200" i="8"/>
  <c r="N263" i="8"/>
  <c r="M263" i="8"/>
  <c r="L263" i="8"/>
  <c r="M179" i="8"/>
  <c r="L179" i="8"/>
  <c r="N179" i="8"/>
  <c r="M136" i="8"/>
  <c r="N136" i="8"/>
  <c r="L136" i="8"/>
  <c r="N141" i="8"/>
  <c r="L141" i="8"/>
  <c r="M141" i="8"/>
  <c r="N106" i="8"/>
  <c r="M106" i="8"/>
  <c r="L106" i="8"/>
  <c r="L88" i="8"/>
  <c r="N88" i="8"/>
  <c r="M88" i="8"/>
  <c r="L70" i="8"/>
  <c r="N70" i="8"/>
  <c r="M70" i="8"/>
  <c r="N76" i="8"/>
  <c r="M76" i="8"/>
  <c r="L76" i="8"/>
  <c r="N43" i="8"/>
  <c r="M43" i="8"/>
  <c r="L43" i="8"/>
  <c r="W31" i="8" l="1"/>
  <c r="W30" i="8"/>
  <c r="M370" i="8"/>
  <c r="W27" i="8" s="1"/>
  <c r="N370" i="8"/>
  <c r="W28" i="8" s="1"/>
  <c r="L370" i="8"/>
  <c r="W26" i="8" s="1"/>
  <c r="W22" i="8"/>
  <c r="U20" i="8"/>
  <c r="U21" i="8" s="1"/>
  <c r="W34" i="8" l="1"/>
  <c r="X26" i="8"/>
  <c r="U26" i="8" s="1"/>
  <c r="U22" i="8"/>
  <c r="Y26" i="8" l="1"/>
  <c r="X27" i="8" s="1"/>
  <c r="U27" i="8" s="1"/>
  <c r="Y27" i="8" l="1"/>
  <c r="X28" i="8" l="1"/>
  <c r="U28" i="8" s="1"/>
  <c r="V28" i="8" l="1"/>
  <c r="Y28" i="8"/>
  <c r="V38" i="1" l="1"/>
  <c r="V21" i="1"/>
  <c r="W21" i="1" s="1"/>
  <c r="L371" i="1"/>
  <c r="AE20" i="1"/>
  <c r="AE17"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 i="1"/>
  <c r="M371" i="1"/>
  <c r="N371" i="1"/>
  <c r="P32" i="2"/>
  <c r="Q32" i="2"/>
  <c r="R32" i="2"/>
  <c r="S32" i="2"/>
  <c r="P33" i="2"/>
  <c r="Q33" i="2"/>
  <c r="R33" i="2"/>
  <c r="S33" i="2"/>
  <c r="Q34" i="2"/>
  <c r="R34" i="2"/>
  <c r="S34" i="2"/>
  <c r="P35" i="2"/>
  <c r="Q35" i="2"/>
  <c r="R35" i="2"/>
  <c r="S35" i="2"/>
  <c r="P36" i="2"/>
  <c r="Q36" i="2"/>
  <c r="R36" i="2"/>
  <c r="S36" i="2"/>
  <c r="P37" i="2"/>
  <c r="Q37" i="2"/>
  <c r="R37" i="2"/>
  <c r="S37" i="2"/>
  <c r="P38" i="2"/>
  <c r="Q38" i="2"/>
  <c r="R38" i="2"/>
  <c r="S38" i="2"/>
  <c r="P39" i="2"/>
  <c r="Q39" i="2"/>
  <c r="R39" i="2"/>
  <c r="S39" i="2"/>
  <c r="P40" i="2"/>
  <c r="Q40" i="2"/>
  <c r="R40" i="2"/>
  <c r="S40" i="2"/>
  <c r="P41" i="2"/>
  <c r="Q41" i="2"/>
  <c r="R41" i="2"/>
  <c r="S41" i="2"/>
  <c r="P42" i="2"/>
  <c r="Q42" i="2"/>
  <c r="R42" i="2"/>
  <c r="S42" i="2"/>
  <c r="P43" i="2"/>
  <c r="Q43" i="2"/>
  <c r="R43" i="2"/>
  <c r="S43" i="2"/>
  <c r="P44" i="2"/>
  <c r="Q44" i="2"/>
  <c r="R44" i="2"/>
  <c r="S44" i="2"/>
  <c r="P45" i="2"/>
  <c r="Q45" i="2"/>
  <c r="R45" i="2"/>
  <c r="S45" i="2"/>
  <c r="P46" i="2"/>
  <c r="Q46" i="2"/>
  <c r="R46" i="2"/>
  <c r="S46" i="2"/>
  <c r="P47" i="2"/>
  <c r="Q47" i="2"/>
  <c r="R47" i="2"/>
  <c r="S47" i="2"/>
  <c r="P48" i="2"/>
  <c r="Q48" i="2"/>
  <c r="R48" i="2"/>
  <c r="S48" i="2"/>
  <c r="P49" i="2"/>
  <c r="Q49" i="2"/>
  <c r="R49" i="2"/>
  <c r="S49" i="2"/>
  <c r="P50" i="2"/>
  <c r="Q50" i="2"/>
  <c r="R50" i="2"/>
  <c r="S50" i="2"/>
  <c r="P51" i="2"/>
  <c r="Q51" i="2"/>
  <c r="R51" i="2"/>
  <c r="S51" i="2"/>
  <c r="P52" i="2"/>
  <c r="Q52" i="2"/>
  <c r="R52" i="2"/>
  <c r="S52" i="2"/>
  <c r="P53" i="2"/>
  <c r="Q53" i="2"/>
  <c r="R53" i="2"/>
  <c r="S53" i="2"/>
  <c r="P54" i="2"/>
  <c r="Q54" i="2"/>
  <c r="R54" i="2"/>
  <c r="S54" i="2"/>
  <c r="P55" i="2"/>
  <c r="Q55" i="2"/>
  <c r="R55" i="2"/>
  <c r="S55" i="2"/>
  <c r="P56" i="2"/>
  <c r="Q56" i="2"/>
  <c r="R56" i="2"/>
  <c r="S56" i="2"/>
  <c r="P57" i="2"/>
  <c r="Q57" i="2"/>
  <c r="R57" i="2"/>
  <c r="S57" i="2"/>
  <c r="P58" i="2"/>
  <c r="Q58" i="2"/>
  <c r="R58" i="2"/>
  <c r="S58" i="2"/>
  <c r="P59" i="2"/>
  <c r="Q59" i="2"/>
  <c r="R59" i="2"/>
  <c r="S59" i="2"/>
  <c r="P60" i="2"/>
  <c r="Q60" i="2"/>
  <c r="R60" i="2"/>
  <c r="S60" i="2"/>
  <c r="P61" i="2"/>
  <c r="Q61" i="2"/>
  <c r="R61" i="2"/>
  <c r="S61" i="2"/>
  <c r="P62" i="2"/>
  <c r="Q62" i="2"/>
  <c r="R62" i="2"/>
  <c r="S62" i="2"/>
  <c r="P63" i="2"/>
  <c r="Q63" i="2"/>
  <c r="R63" i="2"/>
  <c r="S63" i="2"/>
  <c r="P64" i="2"/>
  <c r="Q64" i="2"/>
  <c r="R64" i="2"/>
  <c r="S64" i="2"/>
  <c r="P65" i="2"/>
  <c r="Q65" i="2"/>
  <c r="R65" i="2"/>
  <c r="S65" i="2"/>
  <c r="P66" i="2"/>
  <c r="Q66" i="2"/>
  <c r="R66" i="2"/>
  <c r="S66" i="2"/>
  <c r="P67" i="2"/>
  <c r="Q67" i="2"/>
  <c r="R67" i="2"/>
  <c r="S67" i="2"/>
  <c r="P68" i="2"/>
  <c r="Q68" i="2"/>
  <c r="R68" i="2"/>
  <c r="S68" i="2"/>
  <c r="P69" i="2"/>
  <c r="Q69" i="2"/>
  <c r="R69" i="2"/>
  <c r="S69" i="2"/>
  <c r="P70" i="2"/>
  <c r="Q70" i="2"/>
  <c r="R70" i="2"/>
  <c r="S70" i="2"/>
  <c r="P71" i="2"/>
  <c r="Q71" i="2"/>
  <c r="R71" i="2"/>
  <c r="S71" i="2"/>
  <c r="P72" i="2"/>
  <c r="Q72" i="2"/>
  <c r="R72" i="2"/>
  <c r="S72" i="2"/>
  <c r="P73" i="2"/>
  <c r="Q73" i="2"/>
  <c r="R73" i="2"/>
  <c r="S73" i="2"/>
  <c r="P74" i="2"/>
  <c r="Q74" i="2"/>
  <c r="R74" i="2"/>
  <c r="S74" i="2"/>
  <c r="P75" i="2"/>
  <c r="Q75" i="2"/>
  <c r="R75" i="2"/>
  <c r="S75" i="2"/>
  <c r="P76" i="2"/>
  <c r="Q76" i="2"/>
  <c r="R76" i="2"/>
  <c r="S76" i="2"/>
  <c r="P78" i="2"/>
  <c r="Q78" i="2"/>
  <c r="R78" i="2"/>
  <c r="S78" i="2"/>
  <c r="P79" i="2"/>
  <c r="Q79" i="2"/>
  <c r="R79" i="2"/>
  <c r="S79" i="2"/>
  <c r="P80" i="2"/>
  <c r="Q80" i="2"/>
  <c r="R80" i="2"/>
  <c r="S80" i="2"/>
  <c r="P81" i="2"/>
  <c r="Q81" i="2"/>
  <c r="R81" i="2"/>
  <c r="S81" i="2"/>
  <c r="P82" i="2"/>
  <c r="Q82" i="2"/>
  <c r="R82" i="2"/>
  <c r="S82" i="2"/>
  <c r="P83" i="2"/>
  <c r="Q83" i="2"/>
  <c r="R83" i="2"/>
  <c r="S83" i="2"/>
  <c r="P84" i="2"/>
  <c r="Q84" i="2"/>
  <c r="R84" i="2"/>
  <c r="S84" i="2"/>
  <c r="P85" i="2"/>
  <c r="Q85" i="2"/>
  <c r="R85" i="2"/>
  <c r="S85" i="2"/>
  <c r="P86" i="2"/>
  <c r="Q86" i="2"/>
  <c r="R86" i="2"/>
  <c r="S86" i="2"/>
  <c r="P87" i="2"/>
  <c r="Q87" i="2"/>
  <c r="R87" i="2"/>
  <c r="S87" i="2"/>
  <c r="P88" i="2"/>
  <c r="Q88" i="2"/>
  <c r="R88" i="2"/>
  <c r="S88" i="2"/>
  <c r="P89" i="2"/>
  <c r="Q89" i="2"/>
  <c r="R89" i="2"/>
  <c r="S89" i="2"/>
  <c r="P90" i="2"/>
  <c r="Q90" i="2"/>
  <c r="R90" i="2"/>
  <c r="S90" i="2"/>
  <c r="P91" i="2"/>
  <c r="Q91" i="2"/>
  <c r="R91" i="2"/>
  <c r="S91" i="2"/>
  <c r="P92" i="2"/>
  <c r="Q92" i="2"/>
  <c r="R92" i="2"/>
  <c r="S92" i="2"/>
  <c r="P93" i="2"/>
  <c r="Q93" i="2"/>
  <c r="R93" i="2"/>
  <c r="S93" i="2"/>
  <c r="P94" i="2"/>
  <c r="Q94" i="2"/>
  <c r="R94" i="2"/>
  <c r="S94" i="2"/>
  <c r="P95" i="2"/>
  <c r="Q95" i="2"/>
  <c r="R95" i="2"/>
  <c r="S95" i="2"/>
  <c r="P96" i="2"/>
  <c r="Q96" i="2"/>
  <c r="R96" i="2"/>
  <c r="S96" i="2"/>
  <c r="P97" i="2"/>
  <c r="Q97" i="2"/>
  <c r="R97" i="2"/>
  <c r="S97" i="2"/>
  <c r="P98" i="2"/>
  <c r="Q98" i="2"/>
  <c r="R98" i="2"/>
  <c r="S98" i="2"/>
  <c r="P99" i="2"/>
  <c r="Q99" i="2"/>
  <c r="R99" i="2"/>
  <c r="S99" i="2"/>
  <c r="P100" i="2"/>
  <c r="Q100" i="2"/>
  <c r="R100" i="2"/>
  <c r="S100" i="2"/>
  <c r="P101" i="2"/>
  <c r="Q101" i="2"/>
  <c r="R101" i="2"/>
  <c r="S101" i="2"/>
  <c r="P102" i="2"/>
  <c r="Q102" i="2"/>
  <c r="R102" i="2"/>
  <c r="S102" i="2"/>
  <c r="P103" i="2"/>
  <c r="Q103" i="2"/>
  <c r="R103" i="2"/>
  <c r="S103" i="2"/>
  <c r="P104" i="2"/>
  <c r="Q104" i="2"/>
  <c r="R104" i="2"/>
  <c r="S104" i="2"/>
  <c r="P105" i="2"/>
  <c r="Q105" i="2"/>
  <c r="R105" i="2"/>
  <c r="S105" i="2"/>
  <c r="P106" i="2"/>
  <c r="Q106" i="2"/>
  <c r="R106" i="2"/>
  <c r="S106" i="2"/>
  <c r="P107" i="2"/>
  <c r="Q107" i="2"/>
  <c r="R107" i="2"/>
  <c r="S107" i="2"/>
  <c r="P108" i="2"/>
  <c r="Q108" i="2"/>
  <c r="R108" i="2"/>
  <c r="S108" i="2"/>
  <c r="P109" i="2"/>
  <c r="Q109" i="2"/>
  <c r="R109" i="2"/>
  <c r="S109" i="2"/>
  <c r="P110" i="2"/>
  <c r="Q110" i="2"/>
  <c r="R110" i="2"/>
  <c r="S110" i="2"/>
  <c r="P111" i="2"/>
  <c r="Q111" i="2"/>
  <c r="R111" i="2"/>
  <c r="S111" i="2"/>
  <c r="P112" i="2"/>
  <c r="Q112" i="2"/>
  <c r="R112" i="2"/>
  <c r="S112" i="2"/>
  <c r="P113" i="2"/>
  <c r="Q113" i="2"/>
  <c r="R113" i="2"/>
  <c r="S113" i="2"/>
  <c r="P114" i="2"/>
  <c r="Q114" i="2"/>
  <c r="R114" i="2"/>
  <c r="S114" i="2"/>
  <c r="P115" i="2"/>
  <c r="Q115" i="2"/>
  <c r="R115" i="2"/>
  <c r="S115" i="2"/>
  <c r="P116" i="2"/>
  <c r="Q116" i="2"/>
  <c r="R116" i="2"/>
  <c r="S116" i="2"/>
  <c r="P117" i="2"/>
  <c r="Q117" i="2"/>
  <c r="R117" i="2"/>
  <c r="S117" i="2"/>
  <c r="P118" i="2"/>
  <c r="Q118" i="2"/>
  <c r="R118" i="2"/>
  <c r="S118" i="2"/>
  <c r="P119" i="2"/>
  <c r="Q119" i="2"/>
  <c r="R119" i="2"/>
  <c r="S119" i="2"/>
  <c r="P120" i="2"/>
  <c r="Q120" i="2"/>
  <c r="R120" i="2"/>
  <c r="S120" i="2"/>
  <c r="P121" i="2"/>
  <c r="Q121" i="2"/>
  <c r="R121" i="2"/>
  <c r="S121" i="2"/>
  <c r="P122" i="2"/>
  <c r="Q122" i="2"/>
  <c r="R122" i="2"/>
  <c r="S122" i="2"/>
  <c r="P123" i="2"/>
  <c r="Q123" i="2"/>
  <c r="R123" i="2"/>
  <c r="S123" i="2"/>
  <c r="P124" i="2"/>
  <c r="Q124" i="2"/>
  <c r="R124" i="2"/>
  <c r="S124" i="2"/>
  <c r="P125" i="2"/>
  <c r="Q125" i="2"/>
  <c r="R125" i="2"/>
  <c r="S125" i="2"/>
  <c r="P126" i="2"/>
  <c r="Q126" i="2"/>
  <c r="R126" i="2"/>
  <c r="S126" i="2"/>
  <c r="P127" i="2"/>
  <c r="Q127" i="2"/>
  <c r="R127" i="2"/>
  <c r="S127" i="2"/>
  <c r="P128" i="2"/>
  <c r="Q128" i="2"/>
  <c r="R128" i="2"/>
  <c r="S128" i="2"/>
  <c r="P129" i="2"/>
  <c r="Q129" i="2"/>
  <c r="R129" i="2"/>
  <c r="S129" i="2"/>
  <c r="P130" i="2"/>
  <c r="Q130" i="2"/>
  <c r="R130" i="2"/>
  <c r="S130" i="2"/>
  <c r="P131" i="2"/>
  <c r="Q131" i="2"/>
  <c r="R131" i="2"/>
  <c r="S131" i="2"/>
  <c r="P132" i="2"/>
  <c r="Q132" i="2"/>
  <c r="R132" i="2"/>
  <c r="S132" i="2"/>
  <c r="P133" i="2"/>
  <c r="Q133" i="2"/>
  <c r="R133" i="2"/>
  <c r="S133" i="2"/>
  <c r="P134" i="2"/>
  <c r="Q134" i="2"/>
  <c r="R134" i="2"/>
  <c r="S134" i="2"/>
  <c r="P135" i="2"/>
  <c r="Q135" i="2"/>
  <c r="R135" i="2"/>
  <c r="S135" i="2"/>
  <c r="P136" i="2"/>
  <c r="Q136" i="2"/>
  <c r="R136" i="2"/>
  <c r="S136" i="2"/>
  <c r="P137" i="2"/>
  <c r="Q137" i="2"/>
  <c r="R137" i="2"/>
  <c r="S137" i="2"/>
  <c r="P138" i="2"/>
  <c r="Q138" i="2"/>
  <c r="R138" i="2"/>
  <c r="S138" i="2"/>
  <c r="P139" i="2"/>
  <c r="Q139" i="2"/>
  <c r="R139" i="2"/>
  <c r="S139" i="2"/>
  <c r="S31" i="2"/>
  <c r="L32" i="2"/>
  <c r="M32" i="2"/>
  <c r="N32" i="2"/>
  <c r="O32" i="2"/>
  <c r="L33" i="2"/>
  <c r="M33" i="2"/>
  <c r="N33" i="2"/>
  <c r="O33" i="2"/>
  <c r="N34" i="2"/>
  <c r="O34" i="2"/>
  <c r="L35" i="2"/>
  <c r="M35" i="2"/>
  <c r="N35" i="2"/>
  <c r="O35" i="2"/>
  <c r="L36" i="2"/>
  <c r="M36" i="2"/>
  <c r="N36" i="2"/>
  <c r="O36" i="2"/>
  <c r="L37" i="2"/>
  <c r="M37" i="2"/>
  <c r="N37" i="2"/>
  <c r="O37" i="2"/>
  <c r="L38" i="2"/>
  <c r="M38" i="2"/>
  <c r="N38" i="2"/>
  <c r="O38" i="2"/>
  <c r="L39" i="2"/>
  <c r="M39" i="2"/>
  <c r="N39" i="2"/>
  <c r="O39" i="2"/>
  <c r="L40" i="2"/>
  <c r="M40" i="2"/>
  <c r="N40" i="2"/>
  <c r="O40" i="2"/>
  <c r="L41" i="2"/>
  <c r="M41" i="2"/>
  <c r="N41" i="2"/>
  <c r="O41" i="2"/>
  <c r="L42" i="2"/>
  <c r="M42" i="2"/>
  <c r="N42" i="2"/>
  <c r="O42" i="2"/>
  <c r="L43" i="2"/>
  <c r="M43" i="2"/>
  <c r="N43" i="2"/>
  <c r="O43" i="2"/>
  <c r="L44" i="2"/>
  <c r="M44" i="2"/>
  <c r="N44" i="2"/>
  <c r="O44" i="2"/>
  <c r="L45" i="2"/>
  <c r="M45" i="2"/>
  <c r="N45" i="2"/>
  <c r="O45" i="2"/>
  <c r="L46" i="2"/>
  <c r="M46" i="2"/>
  <c r="N46" i="2"/>
  <c r="O46" i="2"/>
  <c r="L47" i="2"/>
  <c r="M47" i="2"/>
  <c r="N47" i="2"/>
  <c r="O47" i="2"/>
  <c r="L48" i="2"/>
  <c r="M48" i="2"/>
  <c r="N48" i="2"/>
  <c r="O48" i="2"/>
  <c r="L49" i="2"/>
  <c r="M49" i="2"/>
  <c r="N49" i="2"/>
  <c r="O49" i="2"/>
  <c r="L50" i="2"/>
  <c r="M50" i="2"/>
  <c r="N50" i="2"/>
  <c r="O50" i="2"/>
  <c r="L51" i="2"/>
  <c r="M51" i="2"/>
  <c r="N51" i="2"/>
  <c r="O51" i="2"/>
  <c r="L52" i="2"/>
  <c r="M52" i="2"/>
  <c r="N52" i="2"/>
  <c r="O52" i="2"/>
  <c r="L53" i="2"/>
  <c r="M53" i="2"/>
  <c r="N53" i="2"/>
  <c r="O53" i="2"/>
  <c r="L54" i="2"/>
  <c r="M54" i="2"/>
  <c r="N54" i="2"/>
  <c r="O54" i="2"/>
  <c r="L55" i="2"/>
  <c r="M55" i="2"/>
  <c r="N55" i="2"/>
  <c r="O55" i="2"/>
  <c r="L56" i="2"/>
  <c r="M56" i="2"/>
  <c r="N56" i="2"/>
  <c r="O56" i="2"/>
  <c r="L57" i="2"/>
  <c r="M57" i="2"/>
  <c r="N57" i="2"/>
  <c r="O57" i="2"/>
  <c r="L58" i="2"/>
  <c r="M58" i="2"/>
  <c r="N58" i="2"/>
  <c r="O58" i="2"/>
  <c r="L59" i="2"/>
  <c r="M59" i="2"/>
  <c r="N59" i="2"/>
  <c r="O59" i="2"/>
  <c r="L60" i="2"/>
  <c r="M60" i="2"/>
  <c r="N60" i="2"/>
  <c r="O60" i="2"/>
  <c r="L61" i="2"/>
  <c r="M61" i="2"/>
  <c r="N61" i="2"/>
  <c r="O61" i="2"/>
  <c r="L62" i="2"/>
  <c r="M62" i="2"/>
  <c r="N62" i="2"/>
  <c r="O62" i="2"/>
  <c r="L63" i="2"/>
  <c r="M63" i="2"/>
  <c r="N63" i="2"/>
  <c r="O63" i="2"/>
  <c r="L64" i="2"/>
  <c r="M64" i="2"/>
  <c r="N64" i="2"/>
  <c r="O64" i="2"/>
  <c r="L65" i="2"/>
  <c r="M65" i="2"/>
  <c r="N65" i="2"/>
  <c r="O65" i="2"/>
  <c r="L66" i="2"/>
  <c r="M66" i="2"/>
  <c r="N66" i="2"/>
  <c r="O66" i="2"/>
  <c r="L67" i="2"/>
  <c r="M67" i="2"/>
  <c r="N67" i="2"/>
  <c r="O67" i="2"/>
  <c r="L68" i="2"/>
  <c r="M68" i="2"/>
  <c r="N68" i="2"/>
  <c r="O68" i="2"/>
  <c r="L69" i="2"/>
  <c r="M69" i="2"/>
  <c r="N69" i="2"/>
  <c r="O69" i="2"/>
  <c r="L70" i="2"/>
  <c r="M70" i="2"/>
  <c r="N70" i="2"/>
  <c r="O70" i="2"/>
  <c r="L71" i="2"/>
  <c r="M71" i="2"/>
  <c r="N71" i="2"/>
  <c r="O71" i="2"/>
  <c r="L72" i="2"/>
  <c r="M72" i="2"/>
  <c r="N72" i="2"/>
  <c r="O72" i="2"/>
  <c r="L73" i="2"/>
  <c r="M73" i="2"/>
  <c r="N73" i="2"/>
  <c r="O73" i="2"/>
  <c r="L74" i="2"/>
  <c r="M74" i="2"/>
  <c r="N74" i="2"/>
  <c r="O74" i="2"/>
  <c r="L75" i="2"/>
  <c r="M75" i="2"/>
  <c r="N75" i="2"/>
  <c r="O75" i="2"/>
  <c r="L76" i="2"/>
  <c r="M76" i="2"/>
  <c r="N76" i="2"/>
  <c r="O76" i="2"/>
  <c r="L78" i="2"/>
  <c r="M78" i="2"/>
  <c r="N78" i="2"/>
  <c r="O78" i="2"/>
  <c r="L79" i="2"/>
  <c r="M79" i="2"/>
  <c r="N79" i="2"/>
  <c r="O79" i="2"/>
  <c r="L80" i="2"/>
  <c r="M80" i="2"/>
  <c r="N80" i="2"/>
  <c r="O80" i="2"/>
  <c r="L81" i="2"/>
  <c r="M81" i="2"/>
  <c r="N81" i="2"/>
  <c r="O81" i="2"/>
  <c r="L82" i="2"/>
  <c r="M82" i="2"/>
  <c r="N82" i="2"/>
  <c r="O82" i="2"/>
  <c r="L83" i="2"/>
  <c r="M83" i="2"/>
  <c r="N83" i="2"/>
  <c r="O83" i="2"/>
  <c r="L84" i="2"/>
  <c r="M84" i="2"/>
  <c r="N84" i="2"/>
  <c r="O84" i="2"/>
  <c r="L85" i="2"/>
  <c r="M85" i="2"/>
  <c r="N85" i="2"/>
  <c r="O85" i="2"/>
  <c r="L86" i="2"/>
  <c r="M86" i="2"/>
  <c r="N86" i="2"/>
  <c r="O86" i="2"/>
  <c r="L87" i="2"/>
  <c r="M87" i="2"/>
  <c r="N87" i="2"/>
  <c r="O87" i="2"/>
  <c r="L88" i="2"/>
  <c r="M88" i="2"/>
  <c r="N88" i="2"/>
  <c r="O88" i="2"/>
  <c r="L89" i="2"/>
  <c r="M89" i="2"/>
  <c r="N89" i="2"/>
  <c r="O89" i="2"/>
  <c r="L90" i="2"/>
  <c r="M90" i="2"/>
  <c r="N90" i="2"/>
  <c r="O90" i="2"/>
  <c r="L91" i="2"/>
  <c r="M91" i="2"/>
  <c r="N91" i="2"/>
  <c r="O91" i="2"/>
  <c r="L92" i="2"/>
  <c r="M92" i="2"/>
  <c r="N92" i="2"/>
  <c r="O92" i="2"/>
  <c r="L93" i="2"/>
  <c r="M93" i="2"/>
  <c r="N93" i="2"/>
  <c r="O93" i="2"/>
  <c r="L94" i="2"/>
  <c r="M94" i="2"/>
  <c r="N94" i="2"/>
  <c r="O94" i="2"/>
  <c r="L95" i="2"/>
  <c r="M95" i="2"/>
  <c r="N95" i="2"/>
  <c r="O95" i="2"/>
  <c r="L96" i="2"/>
  <c r="M96" i="2"/>
  <c r="N96" i="2"/>
  <c r="O96" i="2"/>
  <c r="L97" i="2"/>
  <c r="M97" i="2"/>
  <c r="N97" i="2"/>
  <c r="O97" i="2"/>
  <c r="L98" i="2"/>
  <c r="M98" i="2"/>
  <c r="N98" i="2"/>
  <c r="O98" i="2"/>
  <c r="L99" i="2"/>
  <c r="M99" i="2"/>
  <c r="N99" i="2"/>
  <c r="O99" i="2"/>
  <c r="L100" i="2"/>
  <c r="M100" i="2"/>
  <c r="N100" i="2"/>
  <c r="O100" i="2"/>
  <c r="L101" i="2"/>
  <c r="M101" i="2"/>
  <c r="N101" i="2"/>
  <c r="O101" i="2"/>
  <c r="L102" i="2"/>
  <c r="M102" i="2"/>
  <c r="N102" i="2"/>
  <c r="O102" i="2"/>
  <c r="L103" i="2"/>
  <c r="M103" i="2"/>
  <c r="N103" i="2"/>
  <c r="O103" i="2"/>
  <c r="L104" i="2"/>
  <c r="M104" i="2"/>
  <c r="N104" i="2"/>
  <c r="O104" i="2"/>
  <c r="L105" i="2"/>
  <c r="M105" i="2"/>
  <c r="N105" i="2"/>
  <c r="O105" i="2"/>
  <c r="L106" i="2"/>
  <c r="M106" i="2"/>
  <c r="N106" i="2"/>
  <c r="O106" i="2"/>
  <c r="L107" i="2"/>
  <c r="M107" i="2"/>
  <c r="N107" i="2"/>
  <c r="O107" i="2"/>
  <c r="L108" i="2"/>
  <c r="M108" i="2"/>
  <c r="N108" i="2"/>
  <c r="O108" i="2"/>
  <c r="L109" i="2"/>
  <c r="M109" i="2"/>
  <c r="N109" i="2"/>
  <c r="O109" i="2"/>
  <c r="L110" i="2"/>
  <c r="M110" i="2"/>
  <c r="N110" i="2"/>
  <c r="O110" i="2"/>
  <c r="L111" i="2"/>
  <c r="M111" i="2"/>
  <c r="N111" i="2"/>
  <c r="O111" i="2"/>
  <c r="L112" i="2"/>
  <c r="M112" i="2"/>
  <c r="N112" i="2"/>
  <c r="O112" i="2"/>
  <c r="L113" i="2"/>
  <c r="M113" i="2"/>
  <c r="N113" i="2"/>
  <c r="O113" i="2"/>
  <c r="L114" i="2"/>
  <c r="M114" i="2"/>
  <c r="N114" i="2"/>
  <c r="O114" i="2"/>
  <c r="L115" i="2"/>
  <c r="M115" i="2"/>
  <c r="N115" i="2"/>
  <c r="O115" i="2"/>
  <c r="L116" i="2"/>
  <c r="M116" i="2"/>
  <c r="N116" i="2"/>
  <c r="O116" i="2"/>
  <c r="L117" i="2"/>
  <c r="M117" i="2"/>
  <c r="N117" i="2"/>
  <c r="O117" i="2"/>
  <c r="L118" i="2"/>
  <c r="M118" i="2"/>
  <c r="N118" i="2"/>
  <c r="O118" i="2"/>
  <c r="L119" i="2"/>
  <c r="M119" i="2"/>
  <c r="N119" i="2"/>
  <c r="O119" i="2"/>
  <c r="L120" i="2"/>
  <c r="M120" i="2"/>
  <c r="N120" i="2"/>
  <c r="O120" i="2"/>
  <c r="L121" i="2"/>
  <c r="M121" i="2"/>
  <c r="N121" i="2"/>
  <c r="O121" i="2"/>
  <c r="L122" i="2"/>
  <c r="M122" i="2"/>
  <c r="N122" i="2"/>
  <c r="O122" i="2"/>
  <c r="L123" i="2"/>
  <c r="M123" i="2"/>
  <c r="N123" i="2"/>
  <c r="O123" i="2"/>
  <c r="L124" i="2"/>
  <c r="M124" i="2"/>
  <c r="N124" i="2"/>
  <c r="O124" i="2"/>
  <c r="L125" i="2"/>
  <c r="M125" i="2"/>
  <c r="N125" i="2"/>
  <c r="O125" i="2"/>
  <c r="L126" i="2"/>
  <c r="M126" i="2"/>
  <c r="N126" i="2"/>
  <c r="O126" i="2"/>
  <c r="L127" i="2"/>
  <c r="M127" i="2"/>
  <c r="N127" i="2"/>
  <c r="O127" i="2"/>
  <c r="L128" i="2"/>
  <c r="M128" i="2"/>
  <c r="N128" i="2"/>
  <c r="O128" i="2"/>
  <c r="L129" i="2"/>
  <c r="M129" i="2"/>
  <c r="N129" i="2"/>
  <c r="O129" i="2"/>
  <c r="L130" i="2"/>
  <c r="M130" i="2"/>
  <c r="N130" i="2"/>
  <c r="O130" i="2"/>
  <c r="L131" i="2"/>
  <c r="M131" i="2"/>
  <c r="N131" i="2"/>
  <c r="O131" i="2"/>
  <c r="L132" i="2"/>
  <c r="M132" i="2"/>
  <c r="N132" i="2"/>
  <c r="O132" i="2"/>
  <c r="L133" i="2"/>
  <c r="M133" i="2"/>
  <c r="N133" i="2"/>
  <c r="O133" i="2"/>
  <c r="L134" i="2"/>
  <c r="M134" i="2"/>
  <c r="N134" i="2"/>
  <c r="O134" i="2"/>
  <c r="L135" i="2"/>
  <c r="M135" i="2"/>
  <c r="N135" i="2"/>
  <c r="O135" i="2"/>
  <c r="L136" i="2"/>
  <c r="M136" i="2"/>
  <c r="N136" i="2"/>
  <c r="O136" i="2"/>
  <c r="L137" i="2"/>
  <c r="M137" i="2"/>
  <c r="N137" i="2"/>
  <c r="O137" i="2"/>
  <c r="L138" i="2"/>
  <c r="M138" i="2"/>
  <c r="N138" i="2"/>
  <c r="O138" i="2"/>
  <c r="L139" i="2"/>
  <c r="M139" i="2"/>
  <c r="N139" i="2"/>
  <c r="O139" i="2"/>
  <c r="I34" i="2"/>
  <c r="J34" i="2" s="1"/>
  <c r="I35" i="2"/>
  <c r="J35" i="2" s="1"/>
  <c r="I36" i="2"/>
  <c r="J36" i="2" s="1"/>
  <c r="I37" i="2"/>
  <c r="J37" i="2" s="1"/>
  <c r="I38" i="2"/>
  <c r="J38" i="2" s="1"/>
  <c r="I39" i="2"/>
  <c r="J39" i="2" s="1"/>
  <c r="I40" i="2"/>
  <c r="J40" i="2" s="1"/>
  <c r="I41" i="2"/>
  <c r="J41" i="2" s="1"/>
  <c r="I42" i="2"/>
  <c r="J42" i="2" s="1"/>
  <c r="I43" i="2"/>
  <c r="J43" i="2" s="1"/>
  <c r="I44" i="2"/>
  <c r="J44" i="2" s="1"/>
  <c r="I45" i="2"/>
  <c r="J45" i="2" s="1"/>
  <c r="I46" i="2"/>
  <c r="J46" i="2" s="1"/>
  <c r="I47" i="2"/>
  <c r="J47" i="2" s="1"/>
  <c r="I48" i="2"/>
  <c r="J48" i="2" s="1"/>
  <c r="I49" i="2"/>
  <c r="J49" i="2" s="1"/>
  <c r="I50" i="2"/>
  <c r="J50" i="2" s="1"/>
  <c r="I51" i="2"/>
  <c r="J51" i="2" s="1"/>
  <c r="I52" i="2"/>
  <c r="J52" i="2" s="1"/>
  <c r="I53" i="2"/>
  <c r="J53" i="2" s="1"/>
  <c r="I54" i="2"/>
  <c r="J54" i="2" s="1"/>
  <c r="I55" i="2"/>
  <c r="J55" i="2" s="1"/>
  <c r="I56" i="2"/>
  <c r="J56" i="2" s="1"/>
  <c r="I57" i="2"/>
  <c r="J57" i="2" s="1"/>
  <c r="I58" i="2"/>
  <c r="J58" i="2" s="1"/>
  <c r="I59" i="2"/>
  <c r="J59" i="2" s="1"/>
  <c r="I60" i="2"/>
  <c r="J60" i="2" s="1"/>
  <c r="I61" i="2"/>
  <c r="J61" i="2" s="1"/>
  <c r="I62" i="2"/>
  <c r="J62" i="2" s="1"/>
  <c r="I63" i="2"/>
  <c r="J63" i="2" s="1"/>
  <c r="I64" i="2"/>
  <c r="J64" i="2" s="1"/>
  <c r="I65" i="2"/>
  <c r="J65" i="2" s="1"/>
  <c r="I66" i="2"/>
  <c r="J66" i="2" s="1"/>
  <c r="I67" i="2"/>
  <c r="J67" i="2" s="1"/>
  <c r="I68" i="2"/>
  <c r="J68" i="2" s="1"/>
  <c r="I69" i="2"/>
  <c r="J69" i="2" s="1"/>
  <c r="I70" i="2"/>
  <c r="J70" i="2" s="1"/>
  <c r="I71" i="2"/>
  <c r="J71" i="2" s="1"/>
  <c r="I72" i="2"/>
  <c r="J72" i="2" s="1"/>
  <c r="I73" i="2"/>
  <c r="J73" i="2" s="1"/>
  <c r="I74" i="2"/>
  <c r="J74" i="2" s="1"/>
  <c r="I75" i="2"/>
  <c r="J75" i="2" s="1"/>
  <c r="I76" i="2"/>
  <c r="J76" i="2" s="1"/>
  <c r="I78" i="2"/>
  <c r="J78" i="2" s="1"/>
  <c r="I79" i="2"/>
  <c r="J79" i="2" s="1"/>
  <c r="I80" i="2"/>
  <c r="J80" i="2" s="1"/>
  <c r="I81" i="2"/>
  <c r="J81" i="2" s="1"/>
  <c r="I82" i="2"/>
  <c r="J82" i="2" s="1"/>
  <c r="I83" i="2"/>
  <c r="J83" i="2" s="1"/>
  <c r="I84" i="2"/>
  <c r="J84" i="2" s="1"/>
  <c r="I85" i="2"/>
  <c r="J85" i="2" s="1"/>
  <c r="I86" i="2"/>
  <c r="J86" i="2" s="1"/>
  <c r="I87" i="2"/>
  <c r="J87" i="2" s="1"/>
  <c r="I88" i="2"/>
  <c r="J88" i="2" s="1"/>
  <c r="I89" i="2"/>
  <c r="J89" i="2" s="1"/>
  <c r="I90" i="2"/>
  <c r="J90" i="2" s="1"/>
  <c r="I91" i="2"/>
  <c r="J91" i="2" s="1"/>
  <c r="I92" i="2"/>
  <c r="J92" i="2" s="1"/>
  <c r="I93" i="2"/>
  <c r="J93" i="2" s="1"/>
  <c r="I94" i="2"/>
  <c r="J94" i="2" s="1"/>
  <c r="I95" i="2"/>
  <c r="J95" i="2" s="1"/>
  <c r="I96" i="2"/>
  <c r="J96" i="2" s="1"/>
  <c r="I97" i="2"/>
  <c r="J97" i="2" s="1"/>
  <c r="I98" i="2"/>
  <c r="J98" i="2" s="1"/>
  <c r="I99" i="2"/>
  <c r="J99" i="2" s="1"/>
  <c r="I100" i="2"/>
  <c r="J100" i="2" s="1"/>
  <c r="I101" i="2"/>
  <c r="J101" i="2" s="1"/>
  <c r="I102" i="2"/>
  <c r="J102" i="2" s="1"/>
  <c r="I103" i="2"/>
  <c r="J103" i="2" s="1"/>
  <c r="I104" i="2"/>
  <c r="J104" i="2" s="1"/>
  <c r="I105" i="2"/>
  <c r="J105" i="2" s="1"/>
  <c r="I106" i="2"/>
  <c r="J106" i="2" s="1"/>
  <c r="I107" i="2"/>
  <c r="J107" i="2" s="1"/>
  <c r="I108" i="2"/>
  <c r="J108" i="2" s="1"/>
  <c r="I109" i="2"/>
  <c r="J109" i="2" s="1"/>
  <c r="I110" i="2"/>
  <c r="J110" i="2" s="1"/>
  <c r="I111" i="2"/>
  <c r="J111" i="2" s="1"/>
  <c r="I112" i="2"/>
  <c r="J112" i="2" s="1"/>
  <c r="I113" i="2"/>
  <c r="J113" i="2" s="1"/>
  <c r="I114" i="2"/>
  <c r="J114" i="2" s="1"/>
  <c r="I115" i="2"/>
  <c r="J115" i="2" s="1"/>
  <c r="I116" i="2"/>
  <c r="J116" i="2" s="1"/>
  <c r="I117" i="2"/>
  <c r="J117" i="2" s="1"/>
  <c r="I118" i="2"/>
  <c r="J118" i="2" s="1"/>
  <c r="I119" i="2"/>
  <c r="J119" i="2" s="1"/>
  <c r="I120" i="2"/>
  <c r="J120" i="2" s="1"/>
  <c r="I121" i="2"/>
  <c r="J121" i="2" s="1"/>
  <c r="I122" i="2"/>
  <c r="J122" i="2" s="1"/>
  <c r="I123" i="2"/>
  <c r="J123" i="2" s="1"/>
  <c r="I124" i="2"/>
  <c r="J124" i="2" s="1"/>
  <c r="I125" i="2"/>
  <c r="J125" i="2" s="1"/>
  <c r="I126" i="2"/>
  <c r="J126" i="2" s="1"/>
  <c r="I127" i="2"/>
  <c r="J127" i="2" s="1"/>
  <c r="I128" i="2"/>
  <c r="J128" i="2" s="1"/>
  <c r="I129" i="2"/>
  <c r="J129" i="2" s="1"/>
  <c r="I130" i="2"/>
  <c r="J130" i="2" s="1"/>
  <c r="I131" i="2"/>
  <c r="J131" i="2" s="1"/>
  <c r="I132" i="2"/>
  <c r="J132" i="2" s="1"/>
  <c r="I133" i="2"/>
  <c r="J133" i="2" s="1"/>
  <c r="I134" i="2"/>
  <c r="J134" i="2" s="1"/>
  <c r="I135" i="2"/>
  <c r="J135" i="2" s="1"/>
  <c r="I136" i="2"/>
  <c r="J136" i="2" s="1"/>
  <c r="I137" i="2"/>
  <c r="J137" i="2" s="1"/>
  <c r="I138" i="2"/>
  <c r="J138" i="2" s="1"/>
  <c r="I139" i="2"/>
  <c r="J139" i="2" s="1"/>
  <c r="I33" i="2"/>
  <c r="J33" i="2" s="1"/>
  <c r="I32" i="2"/>
  <c r="J32" i="2" s="1"/>
  <c r="I31" i="2"/>
  <c r="J31" i="2" s="1"/>
  <c r="U8" i="1"/>
  <c r="U30" i="1"/>
  <c r="T7" i="8" l="1"/>
  <c r="V7" i="8" s="1"/>
  <c r="T13" i="1"/>
  <c r="V13" i="1" s="1"/>
  <c r="T16" i="1"/>
  <c r="U16" i="1" s="1"/>
  <c r="T10" i="8"/>
  <c r="T15" i="1"/>
  <c r="U15"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s="1"/>
  <c r="G83" i="1"/>
  <c r="H83" i="1" s="1"/>
  <c r="G84" i="1"/>
  <c r="H84" i="1" s="1"/>
  <c r="G85" i="1"/>
  <c r="H85" i="1" s="1"/>
  <c r="G86" i="1"/>
  <c r="H86" i="1" s="1"/>
  <c r="G87" i="1"/>
  <c r="H87" i="1" s="1"/>
  <c r="G88" i="1"/>
  <c r="H88" i="1" s="1"/>
  <c r="G89" i="1"/>
  <c r="H89" i="1" s="1"/>
  <c r="G90" i="1"/>
  <c r="H90" i="1" s="1"/>
  <c r="G91" i="1"/>
  <c r="H91" i="1" s="1"/>
  <c r="G92" i="1"/>
  <c r="H92" i="1" s="1"/>
  <c r="G93" i="1"/>
  <c r="H93" i="1" s="1"/>
  <c r="G94" i="1"/>
  <c r="H94" i="1" s="1"/>
  <c r="G95" i="1"/>
  <c r="H95" i="1" s="1"/>
  <c r="G96" i="1"/>
  <c r="H96" i="1" s="1"/>
  <c r="G97" i="1"/>
  <c r="H97" i="1" s="1"/>
  <c r="G98" i="1"/>
  <c r="H98" i="1" s="1"/>
  <c r="G99" i="1"/>
  <c r="H99" i="1" s="1"/>
  <c r="G100" i="1"/>
  <c r="H100" i="1" s="1"/>
  <c r="G101" i="1"/>
  <c r="H101" i="1" s="1"/>
  <c r="G102" i="1"/>
  <c r="H102" i="1" s="1"/>
  <c r="G103" i="1"/>
  <c r="H103" i="1" s="1"/>
  <c r="G104" i="1"/>
  <c r="H104" i="1" s="1"/>
  <c r="G105" i="1"/>
  <c r="H105" i="1" s="1"/>
  <c r="G106" i="1"/>
  <c r="H106" i="1" s="1"/>
  <c r="G107" i="1"/>
  <c r="H107" i="1" s="1"/>
  <c r="G108" i="1"/>
  <c r="H108" i="1" s="1"/>
  <c r="G109" i="1"/>
  <c r="H109" i="1" s="1"/>
  <c r="G110" i="1"/>
  <c r="H110" i="1" s="1"/>
  <c r="G111" i="1"/>
  <c r="H111" i="1" s="1"/>
  <c r="G112" i="1"/>
  <c r="H112" i="1" s="1"/>
  <c r="G113" i="1"/>
  <c r="H113" i="1" s="1"/>
  <c r="G114" i="1"/>
  <c r="H114" i="1" s="1"/>
  <c r="G115" i="1"/>
  <c r="H115" i="1" s="1"/>
  <c r="G116" i="1"/>
  <c r="H116" i="1" s="1"/>
  <c r="G117" i="1"/>
  <c r="H117" i="1" s="1"/>
  <c r="G118" i="1"/>
  <c r="H118" i="1" s="1"/>
  <c r="G119" i="1"/>
  <c r="H119" i="1" s="1"/>
  <c r="G120" i="1"/>
  <c r="H120" i="1" s="1"/>
  <c r="G121" i="1"/>
  <c r="H121" i="1" s="1"/>
  <c r="G122" i="1"/>
  <c r="H122" i="1" s="1"/>
  <c r="G123" i="1"/>
  <c r="H123" i="1" s="1"/>
  <c r="G124" i="1"/>
  <c r="H124" i="1" s="1"/>
  <c r="G125" i="1"/>
  <c r="H125" i="1" s="1"/>
  <c r="G126" i="1"/>
  <c r="H126" i="1" s="1"/>
  <c r="G127" i="1"/>
  <c r="H127" i="1" s="1"/>
  <c r="G128" i="1"/>
  <c r="H128" i="1" s="1"/>
  <c r="G129" i="1"/>
  <c r="H129" i="1" s="1"/>
  <c r="G130" i="1"/>
  <c r="H130" i="1" s="1"/>
  <c r="G131" i="1"/>
  <c r="H131" i="1" s="1"/>
  <c r="G132" i="1"/>
  <c r="H132" i="1" s="1"/>
  <c r="G133" i="1"/>
  <c r="H133" i="1" s="1"/>
  <c r="G134" i="1"/>
  <c r="H134" i="1" s="1"/>
  <c r="G135" i="1"/>
  <c r="H135" i="1" s="1"/>
  <c r="G136" i="1"/>
  <c r="H136" i="1" s="1"/>
  <c r="G137" i="1"/>
  <c r="H137" i="1" s="1"/>
  <c r="G138" i="1"/>
  <c r="H138" i="1" s="1"/>
  <c r="G139" i="1"/>
  <c r="H139" i="1" s="1"/>
  <c r="G140" i="1"/>
  <c r="H140" i="1" s="1"/>
  <c r="G141" i="1"/>
  <c r="H141" i="1" s="1"/>
  <c r="G142" i="1"/>
  <c r="H142" i="1" s="1"/>
  <c r="G143" i="1"/>
  <c r="H143" i="1" s="1"/>
  <c r="G144" i="1"/>
  <c r="H144" i="1" s="1"/>
  <c r="G145" i="1"/>
  <c r="H145" i="1" s="1"/>
  <c r="G146" i="1"/>
  <c r="H146" i="1" s="1"/>
  <c r="G147" i="1"/>
  <c r="H147" i="1" s="1"/>
  <c r="G148" i="1"/>
  <c r="H148" i="1" s="1"/>
  <c r="G149" i="1"/>
  <c r="H149" i="1" s="1"/>
  <c r="G150" i="1"/>
  <c r="H150" i="1" s="1"/>
  <c r="G151" i="1"/>
  <c r="H151" i="1" s="1"/>
  <c r="G152" i="1"/>
  <c r="H152" i="1" s="1"/>
  <c r="G153" i="1"/>
  <c r="H153" i="1" s="1"/>
  <c r="G154" i="1"/>
  <c r="H154" i="1" s="1"/>
  <c r="G155" i="1"/>
  <c r="H155" i="1" s="1"/>
  <c r="G156" i="1"/>
  <c r="H156" i="1" s="1"/>
  <c r="G157" i="1"/>
  <c r="H157" i="1" s="1"/>
  <c r="G158" i="1"/>
  <c r="H158" i="1" s="1"/>
  <c r="G159" i="1"/>
  <c r="H159" i="1" s="1"/>
  <c r="G160" i="1"/>
  <c r="H160" i="1" s="1"/>
  <c r="G161" i="1"/>
  <c r="H161" i="1" s="1"/>
  <c r="G162" i="1"/>
  <c r="H162" i="1" s="1"/>
  <c r="G163" i="1"/>
  <c r="H163" i="1" s="1"/>
  <c r="G164" i="1"/>
  <c r="H164" i="1" s="1"/>
  <c r="G165" i="1"/>
  <c r="H165" i="1" s="1"/>
  <c r="G166" i="1"/>
  <c r="H166" i="1" s="1"/>
  <c r="G167" i="1"/>
  <c r="H167" i="1" s="1"/>
  <c r="G168" i="1"/>
  <c r="H168" i="1" s="1"/>
  <c r="G169" i="1"/>
  <c r="H169" i="1" s="1"/>
  <c r="G170" i="1"/>
  <c r="H170" i="1" s="1"/>
  <c r="G171" i="1"/>
  <c r="H171" i="1" s="1"/>
  <c r="G172" i="1"/>
  <c r="H172" i="1" s="1"/>
  <c r="G173" i="1"/>
  <c r="H173" i="1" s="1"/>
  <c r="G174" i="1"/>
  <c r="H174" i="1" s="1"/>
  <c r="G175" i="1"/>
  <c r="H175" i="1" s="1"/>
  <c r="G176" i="1"/>
  <c r="H176" i="1" s="1"/>
  <c r="G177" i="1"/>
  <c r="H177" i="1" s="1"/>
  <c r="G178" i="1"/>
  <c r="H178" i="1" s="1"/>
  <c r="G179" i="1"/>
  <c r="H179" i="1" s="1"/>
  <c r="G180" i="1"/>
  <c r="H180" i="1" s="1"/>
  <c r="G181" i="1"/>
  <c r="H181" i="1" s="1"/>
  <c r="G182" i="1"/>
  <c r="H182" i="1" s="1"/>
  <c r="G183" i="1"/>
  <c r="H183" i="1" s="1"/>
  <c r="G184" i="1"/>
  <c r="H184" i="1" s="1"/>
  <c r="G185" i="1"/>
  <c r="H185" i="1" s="1"/>
  <c r="G186" i="1"/>
  <c r="H186" i="1" s="1"/>
  <c r="G187" i="1"/>
  <c r="H187" i="1" s="1"/>
  <c r="G188" i="1"/>
  <c r="H188" i="1" s="1"/>
  <c r="G189" i="1"/>
  <c r="H189" i="1" s="1"/>
  <c r="G190" i="1"/>
  <c r="H190" i="1" s="1"/>
  <c r="G191" i="1"/>
  <c r="H191" i="1" s="1"/>
  <c r="G192" i="1"/>
  <c r="H192" i="1" s="1"/>
  <c r="G193" i="1"/>
  <c r="H193" i="1" s="1"/>
  <c r="G194" i="1"/>
  <c r="H194" i="1" s="1"/>
  <c r="G195" i="1"/>
  <c r="H195" i="1" s="1"/>
  <c r="G196" i="1"/>
  <c r="H196" i="1" s="1"/>
  <c r="G197" i="1"/>
  <c r="H197" i="1" s="1"/>
  <c r="G198" i="1"/>
  <c r="H198" i="1" s="1"/>
  <c r="G199" i="1"/>
  <c r="H199" i="1" s="1"/>
  <c r="G200" i="1"/>
  <c r="H200" i="1" s="1"/>
  <c r="G201" i="1"/>
  <c r="H201" i="1" s="1"/>
  <c r="G202" i="1"/>
  <c r="H202" i="1" s="1"/>
  <c r="G203" i="1"/>
  <c r="H203" i="1" s="1"/>
  <c r="G204" i="1"/>
  <c r="H204" i="1" s="1"/>
  <c r="G205" i="1"/>
  <c r="H205" i="1" s="1"/>
  <c r="G206" i="1"/>
  <c r="H206" i="1" s="1"/>
  <c r="G207" i="1"/>
  <c r="H207" i="1" s="1"/>
  <c r="G208" i="1"/>
  <c r="H208" i="1" s="1"/>
  <c r="G209" i="1"/>
  <c r="H209" i="1" s="1"/>
  <c r="G210" i="1"/>
  <c r="H210" i="1" s="1"/>
  <c r="G211" i="1"/>
  <c r="H211" i="1" s="1"/>
  <c r="G212" i="1"/>
  <c r="H212" i="1" s="1"/>
  <c r="G213" i="1"/>
  <c r="H213" i="1" s="1"/>
  <c r="G214" i="1"/>
  <c r="H214" i="1" s="1"/>
  <c r="G215" i="1"/>
  <c r="H215" i="1" s="1"/>
  <c r="G216" i="1"/>
  <c r="H216" i="1" s="1"/>
  <c r="G217" i="1"/>
  <c r="H217" i="1" s="1"/>
  <c r="G218" i="1"/>
  <c r="H218" i="1" s="1"/>
  <c r="G219" i="1"/>
  <c r="H219" i="1" s="1"/>
  <c r="G220" i="1"/>
  <c r="H220" i="1" s="1"/>
  <c r="G221" i="1"/>
  <c r="H221" i="1" s="1"/>
  <c r="G222" i="1"/>
  <c r="H222" i="1" s="1"/>
  <c r="G223" i="1"/>
  <c r="H223" i="1" s="1"/>
  <c r="G224" i="1"/>
  <c r="H224" i="1" s="1"/>
  <c r="G225" i="1"/>
  <c r="H225" i="1" s="1"/>
  <c r="G226" i="1"/>
  <c r="H226" i="1" s="1"/>
  <c r="G227" i="1"/>
  <c r="H227" i="1" s="1"/>
  <c r="G228" i="1"/>
  <c r="H228" i="1" s="1"/>
  <c r="G229" i="1"/>
  <c r="H229" i="1" s="1"/>
  <c r="G230" i="1"/>
  <c r="H230" i="1" s="1"/>
  <c r="G231" i="1"/>
  <c r="H231" i="1" s="1"/>
  <c r="G232" i="1"/>
  <c r="H232" i="1" s="1"/>
  <c r="G233" i="1"/>
  <c r="H233" i="1" s="1"/>
  <c r="G234" i="1"/>
  <c r="H234" i="1" s="1"/>
  <c r="G235" i="1"/>
  <c r="H235" i="1" s="1"/>
  <c r="G236" i="1"/>
  <c r="H236" i="1" s="1"/>
  <c r="G237" i="1"/>
  <c r="H237" i="1" s="1"/>
  <c r="G238" i="1"/>
  <c r="H238" i="1" s="1"/>
  <c r="G239" i="1"/>
  <c r="H239" i="1" s="1"/>
  <c r="G240" i="1"/>
  <c r="H240" i="1" s="1"/>
  <c r="G241" i="1"/>
  <c r="H241" i="1" s="1"/>
  <c r="G242" i="1"/>
  <c r="H242" i="1" s="1"/>
  <c r="G243" i="1"/>
  <c r="H243" i="1" s="1"/>
  <c r="G244" i="1"/>
  <c r="H244" i="1" s="1"/>
  <c r="G245" i="1"/>
  <c r="H245" i="1" s="1"/>
  <c r="G246" i="1"/>
  <c r="H246" i="1" s="1"/>
  <c r="G247" i="1"/>
  <c r="H247" i="1" s="1"/>
  <c r="G248" i="1"/>
  <c r="H248" i="1" s="1"/>
  <c r="G249" i="1"/>
  <c r="H249" i="1" s="1"/>
  <c r="G250" i="1"/>
  <c r="H250" i="1" s="1"/>
  <c r="G251" i="1"/>
  <c r="H251" i="1" s="1"/>
  <c r="G252" i="1"/>
  <c r="H252" i="1" s="1"/>
  <c r="G253" i="1"/>
  <c r="H253" i="1" s="1"/>
  <c r="G254" i="1"/>
  <c r="H254" i="1" s="1"/>
  <c r="G255" i="1"/>
  <c r="H255" i="1" s="1"/>
  <c r="G256" i="1"/>
  <c r="H256" i="1" s="1"/>
  <c r="G257" i="1"/>
  <c r="H257" i="1" s="1"/>
  <c r="G258" i="1"/>
  <c r="H258" i="1" s="1"/>
  <c r="G259" i="1"/>
  <c r="H259" i="1" s="1"/>
  <c r="G260" i="1"/>
  <c r="H260" i="1" s="1"/>
  <c r="G261" i="1"/>
  <c r="H261" i="1" s="1"/>
  <c r="G262" i="1"/>
  <c r="H262" i="1" s="1"/>
  <c r="G263" i="1"/>
  <c r="H263" i="1" s="1"/>
  <c r="G264" i="1"/>
  <c r="H264" i="1" s="1"/>
  <c r="G265" i="1"/>
  <c r="H265" i="1" s="1"/>
  <c r="G266" i="1"/>
  <c r="H266" i="1" s="1"/>
  <c r="G267" i="1"/>
  <c r="H267" i="1" s="1"/>
  <c r="G268" i="1"/>
  <c r="H268" i="1" s="1"/>
  <c r="G269" i="1"/>
  <c r="H269" i="1" s="1"/>
  <c r="G270" i="1"/>
  <c r="H270" i="1" s="1"/>
  <c r="G271" i="1"/>
  <c r="H271" i="1" s="1"/>
  <c r="G272" i="1"/>
  <c r="H272" i="1" s="1"/>
  <c r="G273" i="1"/>
  <c r="H273" i="1" s="1"/>
  <c r="G274" i="1"/>
  <c r="H274" i="1" s="1"/>
  <c r="G275" i="1"/>
  <c r="H275" i="1" s="1"/>
  <c r="G276" i="1"/>
  <c r="H276" i="1" s="1"/>
  <c r="G277" i="1"/>
  <c r="H277" i="1" s="1"/>
  <c r="G278" i="1"/>
  <c r="H278" i="1" s="1"/>
  <c r="G279" i="1"/>
  <c r="H279" i="1" s="1"/>
  <c r="G280" i="1"/>
  <c r="H280" i="1" s="1"/>
  <c r="G281" i="1"/>
  <c r="H281" i="1" s="1"/>
  <c r="G282" i="1"/>
  <c r="H282" i="1" s="1"/>
  <c r="G283" i="1"/>
  <c r="H283" i="1" s="1"/>
  <c r="G284" i="1"/>
  <c r="H284" i="1" s="1"/>
  <c r="G285" i="1"/>
  <c r="H285" i="1" s="1"/>
  <c r="G286" i="1"/>
  <c r="H286" i="1" s="1"/>
  <c r="G287" i="1"/>
  <c r="H287" i="1" s="1"/>
  <c r="G288" i="1"/>
  <c r="H288" i="1" s="1"/>
  <c r="G289" i="1"/>
  <c r="H289" i="1" s="1"/>
  <c r="G290" i="1"/>
  <c r="H290" i="1" s="1"/>
  <c r="G291" i="1"/>
  <c r="H291" i="1" s="1"/>
  <c r="G292" i="1"/>
  <c r="H292" i="1" s="1"/>
  <c r="G293" i="1"/>
  <c r="H293" i="1" s="1"/>
  <c r="G294" i="1"/>
  <c r="H294" i="1" s="1"/>
  <c r="G295" i="1"/>
  <c r="H295" i="1" s="1"/>
  <c r="G296" i="1"/>
  <c r="H296" i="1" s="1"/>
  <c r="G297" i="1"/>
  <c r="H297" i="1" s="1"/>
  <c r="G298" i="1"/>
  <c r="H298" i="1" s="1"/>
  <c r="G299" i="1"/>
  <c r="H299" i="1" s="1"/>
  <c r="G300" i="1"/>
  <c r="H300" i="1" s="1"/>
  <c r="G301" i="1"/>
  <c r="H301" i="1" s="1"/>
  <c r="G302" i="1"/>
  <c r="H302" i="1" s="1"/>
  <c r="G303" i="1"/>
  <c r="H303" i="1" s="1"/>
  <c r="G304" i="1"/>
  <c r="H304" i="1" s="1"/>
  <c r="G305" i="1"/>
  <c r="H305" i="1" s="1"/>
  <c r="G306" i="1"/>
  <c r="H306" i="1" s="1"/>
  <c r="G307" i="1"/>
  <c r="H307" i="1" s="1"/>
  <c r="G308" i="1"/>
  <c r="H308" i="1" s="1"/>
  <c r="G309" i="1"/>
  <c r="H309" i="1" s="1"/>
  <c r="G310" i="1"/>
  <c r="H310" i="1" s="1"/>
  <c r="G311" i="1"/>
  <c r="H311" i="1" s="1"/>
  <c r="G312" i="1"/>
  <c r="H312" i="1" s="1"/>
  <c r="G313" i="1"/>
  <c r="H313" i="1" s="1"/>
  <c r="G314" i="1"/>
  <c r="H314" i="1" s="1"/>
  <c r="G315" i="1"/>
  <c r="H315" i="1" s="1"/>
  <c r="G316" i="1"/>
  <c r="H316" i="1" s="1"/>
  <c r="G317" i="1"/>
  <c r="H317" i="1" s="1"/>
  <c r="G318" i="1"/>
  <c r="H318" i="1" s="1"/>
  <c r="G319" i="1"/>
  <c r="H319" i="1" s="1"/>
  <c r="G320" i="1"/>
  <c r="H320" i="1" s="1"/>
  <c r="G321" i="1"/>
  <c r="H321" i="1" s="1"/>
  <c r="G322" i="1"/>
  <c r="H322" i="1" s="1"/>
  <c r="G323" i="1"/>
  <c r="H323" i="1" s="1"/>
  <c r="G324" i="1"/>
  <c r="H324" i="1" s="1"/>
  <c r="G325" i="1"/>
  <c r="H325" i="1" s="1"/>
  <c r="G326" i="1"/>
  <c r="H326" i="1" s="1"/>
  <c r="G327" i="1"/>
  <c r="H327" i="1" s="1"/>
  <c r="G328" i="1"/>
  <c r="H328" i="1" s="1"/>
  <c r="G329" i="1"/>
  <c r="H329" i="1" s="1"/>
  <c r="G330" i="1"/>
  <c r="H330" i="1" s="1"/>
  <c r="G331" i="1"/>
  <c r="H331" i="1" s="1"/>
  <c r="G332" i="1"/>
  <c r="H332" i="1" s="1"/>
  <c r="G333" i="1"/>
  <c r="H333" i="1" s="1"/>
  <c r="G334" i="1"/>
  <c r="H334" i="1" s="1"/>
  <c r="G335" i="1"/>
  <c r="H335" i="1" s="1"/>
  <c r="G336" i="1"/>
  <c r="H336" i="1" s="1"/>
  <c r="G337" i="1"/>
  <c r="H337" i="1" s="1"/>
  <c r="G338" i="1"/>
  <c r="H338" i="1" s="1"/>
  <c r="G339" i="1"/>
  <c r="H339" i="1" s="1"/>
  <c r="G340" i="1"/>
  <c r="H340" i="1" s="1"/>
  <c r="G341" i="1"/>
  <c r="H341" i="1" s="1"/>
  <c r="G342" i="1"/>
  <c r="H342" i="1" s="1"/>
  <c r="G343" i="1"/>
  <c r="H343" i="1" s="1"/>
  <c r="G344" i="1"/>
  <c r="H344" i="1" s="1"/>
  <c r="G345" i="1"/>
  <c r="H345" i="1" s="1"/>
  <c r="G346" i="1"/>
  <c r="H346" i="1" s="1"/>
  <c r="G347" i="1"/>
  <c r="H347" i="1" s="1"/>
  <c r="G348" i="1"/>
  <c r="H348" i="1" s="1"/>
  <c r="G349" i="1"/>
  <c r="H349" i="1" s="1"/>
  <c r="G350" i="1"/>
  <c r="H350" i="1" s="1"/>
  <c r="G351" i="1"/>
  <c r="H351" i="1" s="1"/>
  <c r="G352" i="1"/>
  <c r="H352" i="1" s="1"/>
  <c r="G353" i="1"/>
  <c r="H353" i="1" s="1"/>
  <c r="G354" i="1"/>
  <c r="H354" i="1" s="1"/>
  <c r="G355" i="1"/>
  <c r="H355" i="1" s="1"/>
  <c r="G356" i="1"/>
  <c r="H356" i="1" s="1"/>
  <c r="G357" i="1"/>
  <c r="H357" i="1" s="1"/>
  <c r="G358" i="1"/>
  <c r="H358" i="1" s="1"/>
  <c r="G359" i="1"/>
  <c r="H359" i="1" s="1"/>
  <c r="G360" i="1"/>
  <c r="H360" i="1" s="1"/>
  <c r="G361" i="1"/>
  <c r="H361" i="1" s="1"/>
  <c r="G362" i="1"/>
  <c r="H362" i="1" s="1"/>
  <c r="G363" i="1"/>
  <c r="H363" i="1" s="1"/>
  <c r="G364" i="1"/>
  <c r="H364" i="1" s="1"/>
  <c r="G365" i="1"/>
  <c r="H365" i="1" s="1"/>
  <c r="G366" i="1"/>
  <c r="H366" i="1" s="1"/>
  <c r="G367" i="1"/>
  <c r="H367" i="1" s="1"/>
  <c r="G368" i="1"/>
  <c r="H368" i="1" s="1"/>
  <c r="G369" i="1"/>
  <c r="H369" i="1" s="1"/>
  <c r="F6" i="1"/>
  <c r="I6" i="1" s="1"/>
  <c r="F7" i="1"/>
  <c r="F8" i="1"/>
  <c r="F9" i="1"/>
  <c r="F10" i="1"/>
  <c r="F11" i="1"/>
  <c r="F12" i="1"/>
  <c r="F13" i="1"/>
  <c r="F14" i="1"/>
  <c r="F15" i="1"/>
  <c r="F16"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 i="1"/>
  <c r="D3" i="1"/>
  <c r="G7" i="1"/>
  <c r="H7" i="1" s="1"/>
  <c r="G8" i="1"/>
  <c r="H8" i="1" s="1"/>
  <c r="H9" i="1"/>
  <c r="G10" i="1"/>
  <c r="H10" i="1" s="1"/>
  <c r="G11" i="1"/>
  <c r="H11" i="1" s="1"/>
  <c r="I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3" i="1"/>
  <c r="H3" i="1" s="1"/>
  <c r="E43" i="5"/>
  <c r="E45" i="5" s="1"/>
  <c r="E42" i="5"/>
  <c r="G41" i="5"/>
  <c r="E41" i="5"/>
  <c r="H39" i="5"/>
  <c r="G39" i="5"/>
  <c r="F39" i="5"/>
  <c r="H38" i="5"/>
  <c r="G38" i="5"/>
  <c r="F38" i="5"/>
  <c r="H37" i="5"/>
  <c r="G37" i="5"/>
  <c r="F37" i="5"/>
  <c r="H36" i="5"/>
  <c r="G36" i="5"/>
  <c r="F36" i="5"/>
  <c r="H35" i="5"/>
  <c r="G35" i="5"/>
  <c r="F35" i="5"/>
  <c r="H34" i="5"/>
  <c r="G34" i="5"/>
  <c r="F34" i="5"/>
  <c r="H33" i="5"/>
  <c r="G33" i="5"/>
  <c r="F33" i="5"/>
  <c r="H32" i="5"/>
  <c r="G32" i="5"/>
  <c r="F32" i="5"/>
  <c r="H31" i="5"/>
  <c r="G31" i="5"/>
  <c r="F31" i="5"/>
  <c r="H30" i="5"/>
  <c r="G30" i="5"/>
  <c r="F30" i="5"/>
  <c r="G27" i="5"/>
  <c r="E19" i="5"/>
  <c r="G17" i="5"/>
  <c r="E8" i="5"/>
  <c r="K5" i="5"/>
  <c r="G5" i="5"/>
  <c r="E42" i="4"/>
  <c r="E41" i="4" s="1"/>
  <c r="E43" i="4" s="1"/>
  <c r="G41" i="4"/>
  <c r="H39" i="4"/>
  <c r="G39" i="4"/>
  <c r="F39" i="4"/>
  <c r="H38" i="4"/>
  <c r="G38" i="4"/>
  <c r="F38" i="4"/>
  <c r="H37" i="4"/>
  <c r="G37" i="4"/>
  <c r="F37" i="4"/>
  <c r="H36" i="4"/>
  <c r="G36" i="4"/>
  <c r="F36" i="4"/>
  <c r="H35" i="4"/>
  <c r="G35" i="4"/>
  <c r="F35" i="4"/>
  <c r="H34" i="4"/>
  <c r="G34" i="4"/>
  <c r="F34" i="4"/>
  <c r="H33" i="4"/>
  <c r="G33" i="4"/>
  <c r="F33" i="4"/>
  <c r="H32" i="4"/>
  <c r="G32" i="4"/>
  <c r="F32" i="4"/>
  <c r="H31" i="4"/>
  <c r="G31" i="4"/>
  <c r="F31" i="4"/>
  <c r="H30" i="4"/>
  <c r="G30" i="4"/>
  <c r="F30" i="4"/>
  <c r="G27" i="4"/>
  <c r="E19" i="4"/>
  <c r="G17" i="4"/>
  <c r="E8" i="4"/>
  <c r="G5" i="4"/>
  <c r="U7" i="8" l="1"/>
  <c r="I38" i="1"/>
  <c r="L38" i="1" s="1"/>
  <c r="I46" i="1"/>
  <c r="L46" i="1" s="1"/>
  <c r="I54" i="1"/>
  <c r="L54" i="1" s="1"/>
  <c r="I62" i="1"/>
  <c r="L62" i="1" s="1"/>
  <c r="I70" i="1"/>
  <c r="L70" i="1" s="1"/>
  <c r="I118" i="1"/>
  <c r="L118" i="1" s="1"/>
  <c r="I126" i="1"/>
  <c r="L126" i="1" s="1"/>
  <c r="I134" i="1"/>
  <c r="L134" i="1" s="1"/>
  <c r="I166" i="1"/>
  <c r="L166" i="1" s="1"/>
  <c r="I174" i="1"/>
  <c r="L174" i="1" s="1"/>
  <c r="I182" i="1"/>
  <c r="L182" i="1" s="1"/>
  <c r="I190" i="1"/>
  <c r="L190" i="1" s="1"/>
  <c r="I198" i="1"/>
  <c r="L198" i="1" s="1"/>
  <c r="I246" i="1"/>
  <c r="L246" i="1" s="1"/>
  <c r="I254" i="1"/>
  <c r="L254" i="1" s="1"/>
  <c r="I262" i="1"/>
  <c r="L262" i="1" s="1"/>
  <c r="I302" i="1"/>
  <c r="L302" i="1" s="1"/>
  <c r="I310" i="1"/>
  <c r="L310" i="1" s="1"/>
  <c r="I318" i="1"/>
  <c r="L318" i="1" s="1"/>
  <c r="I326" i="1"/>
  <c r="L326" i="1" s="1"/>
  <c r="I358" i="1"/>
  <c r="L358" i="1" s="1"/>
  <c r="I34" i="1"/>
  <c r="L34" i="1" s="1"/>
  <c r="I58" i="1"/>
  <c r="L58" i="1" s="1"/>
  <c r="I74" i="1"/>
  <c r="L74" i="1" s="1"/>
  <c r="I202" i="1"/>
  <c r="L202" i="1" s="1"/>
  <c r="I234" i="1"/>
  <c r="L234" i="1" s="1"/>
  <c r="I266" i="1"/>
  <c r="L266" i="1" s="1"/>
  <c r="I298" i="1"/>
  <c r="L298" i="1" s="1"/>
  <c r="I330" i="1"/>
  <c r="L330" i="1" s="1"/>
  <c r="I31" i="1"/>
  <c r="L31" i="1" s="1"/>
  <c r="I39" i="1"/>
  <c r="L39" i="1" s="1"/>
  <c r="I47" i="1"/>
  <c r="L47" i="1" s="1"/>
  <c r="I55" i="1"/>
  <c r="L55" i="1" s="1"/>
  <c r="I87" i="1"/>
  <c r="L87" i="1" s="1"/>
  <c r="I95" i="1"/>
  <c r="L95" i="1" s="1"/>
  <c r="I103" i="1"/>
  <c r="L103" i="1" s="1"/>
  <c r="I111" i="1"/>
  <c r="L111" i="1" s="1"/>
  <c r="I119" i="1"/>
  <c r="L119" i="1" s="1"/>
  <c r="I159" i="1"/>
  <c r="L159" i="1" s="1"/>
  <c r="I167" i="1"/>
  <c r="L167" i="1" s="1"/>
  <c r="I175" i="1"/>
  <c r="L175" i="1" s="1"/>
  <c r="I183" i="1"/>
  <c r="L183" i="1" s="1"/>
  <c r="I215" i="1"/>
  <c r="L215" i="1" s="1"/>
  <c r="I223" i="1"/>
  <c r="L223" i="1" s="1"/>
  <c r="I231" i="1"/>
  <c r="L231" i="1" s="1"/>
  <c r="I239" i="1"/>
  <c r="L239" i="1" s="1"/>
  <c r="I247" i="1"/>
  <c r="L247" i="1" s="1"/>
  <c r="I279" i="1"/>
  <c r="L279" i="1" s="1"/>
  <c r="I287" i="1"/>
  <c r="L287" i="1" s="1"/>
  <c r="I295" i="1"/>
  <c r="L295" i="1" s="1"/>
  <c r="I303" i="1"/>
  <c r="L303" i="1" s="1"/>
  <c r="I311" i="1"/>
  <c r="L311" i="1" s="1"/>
  <c r="I343" i="1"/>
  <c r="L343" i="1" s="1"/>
  <c r="I359" i="1"/>
  <c r="L359" i="1" s="1"/>
  <c r="I367" i="1"/>
  <c r="L367" i="1" s="1"/>
  <c r="I26" i="1"/>
  <c r="L26" i="1" s="1"/>
  <c r="I122" i="1"/>
  <c r="L122" i="1" s="1"/>
  <c r="I186" i="1"/>
  <c r="L186" i="1" s="1"/>
  <c r="I258" i="1"/>
  <c r="L258" i="1" s="1"/>
  <c r="I290" i="1"/>
  <c r="L290" i="1" s="1"/>
  <c r="I322" i="1"/>
  <c r="L322" i="1" s="1"/>
  <c r="I40" i="1"/>
  <c r="L40" i="1" s="1"/>
  <c r="I48" i="1"/>
  <c r="L48" i="1" s="1"/>
  <c r="I56" i="1"/>
  <c r="L56" i="1" s="1"/>
  <c r="I88" i="1"/>
  <c r="L88" i="1" s="1"/>
  <c r="I96" i="1"/>
  <c r="L96" i="1" s="1"/>
  <c r="I104" i="1"/>
  <c r="L104" i="1" s="1"/>
  <c r="I112" i="1"/>
  <c r="L112" i="1" s="1"/>
  <c r="I120" i="1"/>
  <c r="L120" i="1" s="1"/>
  <c r="I160" i="1"/>
  <c r="L160" i="1" s="1"/>
  <c r="I168" i="1"/>
  <c r="L168" i="1" s="1"/>
  <c r="I176" i="1"/>
  <c r="L176" i="1" s="1"/>
  <c r="I184" i="1"/>
  <c r="L184" i="1" s="1"/>
  <c r="I232" i="1"/>
  <c r="L232" i="1" s="1"/>
  <c r="I240" i="1"/>
  <c r="L240" i="1" s="1"/>
  <c r="I248" i="1"/>
  <c r="L248" i="1" s="1"/>
  <c r="I280" i="1"/>
  <c r="L280" i="1" s="1"/>
  <c r="I288" i="1"/>
  <c r="L288" i="1" s="1"/>
  <c r="I296" i="1"/>
  <c r="L296" i="1" s="1"/>
  <c r="I304" i="1"/>
  <c r="L304" i="1" s="1"/>
  <c r="I312" i="1"/>
  <c r="L312" i="1" s="1"/>
  <c r="I368" i="1"/>
  <c r="L368" i="1" s="1"/>
  <c r="I178" i="1"/>
  <c r="L178" i="1" s="1"/>
  <c r="I194" i="1"/>
  <c r="L194" i="1" s="1"/>
  <c r="I218" i="1"/>
  <c r="L218" i="1" s="1"/>
  <c r="I250" i="1"/>
  <c r="L250" i="1" s="1"/>
  <c r="I274" i="1"/>
  <c r="L274" i="1" s="1"/>
  <c r="I306" i="1"/>
  <c r="L306" i="1" s="1"/>
  <c r="I33" i="1"/>
  <c r="L33" i="1" s="1"/>
  <c r="I41" i="1"/>
  <c r="L41" i="1" s="1"/>
  <c r="I49" i="1"/>
  <c r="L49" i="1" s="1"/>
  <c r="I89" i="1"/>
  <c r="L89" i="1" s="1"/>
  <c r="I97" i="1"/>
  <c r="L97" i="1" s="1"/>
  <c r="I105" i="1"/>
  <c r="L105" i="1" s="1"/>
  <c r="I113" i="1"/>
  <c r="L113" i="1" s="1"/>
  <c r="I145" i="1"/>
  <c r="L145" i="1" s="1"/>
  <c r="I153" i="1"/>
  <c r="L153" i="1" s="1"/>
  <c r="I161" i="1"/>
  <c r="L161" i="1" s="1"/>
  <c r="I169" i="1"/>
  <c r="L169" i="1" s="1"/>
  <c r="I177" i="1"/>
  <c r="L177" i="1" s="1"/>
  <c r="I225" i="1"/>
  <c r="L225" i="1" s="1"/>
  <c r="I233" i="1"/>
  <c r="L233" i="1" s="1"/>
  <c r="I241" i="1"/>
  <c r="L241" i="1" s="1"/>
  <c r="I273" i="1"/>
  <c r="L273" i="1" s="1"/>
  <c r="I281" i="1"/>
  <c r="L281" i="1" s="1"/>
  <c r="I289" i="1"/>
  <c r="L289" i="1" s="1"/>
  <c r="I297" i="1"/>
  <c r="L297" i="1" s="1"/>
  <c r="I305" i="1"/>
  <c r="L305" i="1" s="1"/>
  <c r="I337" i="1"/>
  <c r="L337" i="1" s="1"/>
  <c r="I353" i="1"/>
  <c r="L353" i="1" s="1"/>
  <c r="I361" i="1"/>
  <c r="L361" i="1" s="1"/>
  <c r="I369" i="1"/>
  <c r="L369" i="1" s="1"/>
  <c r="I42" i="1"/>
  <c r="L42" i="1" s="1"/>
  <c r="I66" i="1"/>
  <c r="L66" i="1" s="1"/>
  <c r="I130" i="1"/>
  <c r="L130" i="1" s="1"/>
  <c r="I162" i="1"/>
  <c r="L162" i="1" s="1"/>
  <c r="I210" i="1"/>
  <c r="L210" i="1" s="1"/>
  <c r="I28" i="1"/>
  <c r="L28" i="1" s="1"/>
  <c r="I36" i="1"/>
  <c r="L36" i="1" s="1"/>
  <c r="I68" i="1"/>
  <c r="L68" i="1" s="1"/>
  <c r="I84" i="1"/>
  <c r="L84" i="1" s="1"/>
  <c r="I92" i="1"/>
  <c r="L92" i="1" s="1"/>
  <c r="I100" i="1"/>
  <c r="L100" i="1" s="1"/>
  <c r="I132" i="1"/>
  <c r="L132" i="1" s="1"/>
  <c r="I140" i="1"/>
  <c r="L140" i="1" s="1"/>
  <c r="I148" i="1"/>
  <c r="L148" i="1" s="1"/>
  <c r="I156" i="1"/>
  <c r="L156" i="1" s="1"/>
  <c r="I164" i="1"/>
  <c r="L164" i="1" s="1"/>
  <c r="I196" i="1"/>
  <c r="L196" i="1" s="1"/>
  <c r="I204" i="1"/>
  <c r="L204" i="1" s="1"/>
  <c r="I212" i="1"/>
  <c r="L212" i="1" s="1"/>
  <c r="I220" i="1"/>
  <c r="L220" i="1" s="1"/>
  <c r="I228" i="1"/>
  <c r="L228" i="1" s="1"/>
  <c r="I236" i="1"/>
  <c r="L236" i="1" s="1"/>
  <c r="I276" i="1"/>
  <c r="L276" i="1" s="1"/>
  <c r="I284" i="1"/>
  <c r="L284" i="1" s="1"/>
  <c r="I292" i="1"/>
  <c r="L292" i="1" s="1"/>
  <c r="I300" i="1"/>
  <c r="L300" i="1" s="1"/>
  <c r="I308" i="1"/>
  <c r="L308" i="1" s="1"/>
  <c r="I324" i="1"/>
  <c r="L324" i="1" s="1"/>
  <c r="I332" i="1"/>
  <c r="L332" i="1" s="1"/>
  <c r="I340" i="1"/>
  <c r="L340" i="1" s="1"/>
  <c r="I348" i="1"/>
  <c r="L348" i="1" s="1"/>
  <c r="I356" i="1"/>
  <c r="L356" i="1" s="1"/>
  <c r="I53" i="1"/>
  <c r="L53" i="1" s="1"/>
  <c r="I61" i="1"/>
  <c r="L61" i="1" s="1"/>
  <c r="I93" i="1"/>
  <c r="L93" i="1" s="1"/>
  <c r="I109" i="1"/>
  <c r="L109" i="1" s="1"/>
  <c r="I117" i="1"/>
  <c r="L117" i="1" s="1"/>
  <c r="I125" i="1"/>
  <c r="L125" i="1" s="1"/>
  <c r="I157" i="1"/>
  <c r="L157" i="1" s="1"/>
  <c r="I165" i="1"/>
  <c r="L165" i="1" s="1"/>
  <c r="I173" i="1"/>
  <c r="L173" i="1" s="1"/>
  <c r="I181" i="1"/>
  <c r="L181" i="1" s="1"/>
  <c r="I189" i="1"/>
  <c r="L189" i="1" s="1"/>
  <c r="I205" i="1"/>
  <c r="L205" i="1" s="1"/>
  <c r="I213" i="1"/>
  <c r="L213" i="1" s="1"/>
  <c r="I221" i="1"/>
  <c r="L221" i="1" s="1"/>
  <c r="I237" i="1"/>
  <c r="L237" i="1" s="1"/>
  <c r="I253" i="1"/>
  <c r="L253" i="1" s="1"/>
  <c r="I261" i="1"/>
  <c r="L261" i="1" s="1"/>
  <c r="I269" i="1"/>
  <c r="L269" i="1" s="1"/>
  <c r="I293" i="1"/>
  <c r="L293" i="1" s="1"/>
  <c r="I301" i="1"/>
  <c r="L301" i="1" s="1"/>
  <c r="I309" i="1"/>
  <c r="L309" i="1" s="1"/>
  <c r="I317" i="1"/>
  <c r="L317" i="1" s="1"/>
  <c r="I325" i="1"/>
  <c r="L325" i="1" s="1"/>
  <c r="I333" i="1"/>
  <c r="L333" i="1" s="1"/>
  <c r="I139" i="1"/>
  <c r="L139" i="1" s="1"/>
  <c r="I203" i="1"/>
  <c r="L203" i="1" s="1"/>
  <c r="I259" i="1"/>
  <c r="L259" i="1" s="1"/>
  <c r="I323" i="1"/>
  <c r="L323" i="1" s="1"/>
  <c r="I363" i="1"/>
  <c r="L363" i="1" s="1"/>
  <c r="I91" i="1"/>
  <c r="L91" i="1" s="1"/>
  <c r="I219" i="1"/>
  <c r="L219" i="1" s="1"/>
  <c r="I275" i="1"/>
  <c r="L275" i="1" s="1"/>
  <c r="I339" i="1"/>
  <c r="L339" i="1" s="1"/>
  <c r="I99" i="1"/>
  <c r="L99" i="1" s="1"/>
  <c r="I163" i="1"/>
  <c r="L163" i="1" s="1"/>
  <c r="I227" i="1"/>
  <c r="L227" i="1" s="1"/>
  <c r="I283" i="1"/>
  <c r="L283" i="1" s="1"/>
  <c r="I341" i="1"/>
  <c r="L341" i="1" s="1"/>
  <c r="I43" i="1"/>
  <c r="L43" i="1" s="1"/>
  <c r="I171" i="1"/>
  <c r="L171" i="1" s="1"/>
  <c r="I235" i="1"/>
  <c r="L235" i="1" s="1"/>
  <c r="I291" i="1"/>
  <c r="L291" i="1" s="1"/>
  <c r="I147" i="1"/>
  <c r="L147" i="1" s="1"/>
  <c r="I107" i="1"/>
  <c r="L107" i="1" s="1"/>
  <c r="I267" i="1"/>
  <c r="L267" i="1" s="1"/>
  <c r="I331" i="1"/>
  <c r="L331" i="1" s="1"/>
  <c r="I51" i="1"/>
  <c r="L51" i="1" s="1"/>
  <c r="I115" i="1"/>
  <c r="L115" i="1" s="1"/>
  <c r="I179" i="1"/>
  <c r="L179" i="1" s="1"/>
  <c r="I299" i="1"/>
  <c r="L299" i="1" s="1"/>
  <c r="I349" i="1"/>
  <c r="L349" i="1" s="1"/>
  <c r="I19" i="1"/>
  <c r="L19" i="1" s="1"/>
  <c r="I59" i="1"/>
  <c r="L59" i="1" s="1"/>
  <c r="I123" i="1"/>
  <c r="L123" i="1" s="1"/>
  <c r="I187" i="1"/>
  <c r="L187" i="1" s="1"/>
  <c r="I307" i="1"/>
  <c r="L307" i="1" s="1"/>
  <c r="I355" i="1"/>
  <c r="L355" i="1" s="1"/>
  <c r="I67" i="1"/>
  <c r="L67" i="1" s="1"/>
  <c r="I131" i="1"/>
  <c r="L131" i="1" s="1"/>
  <c r="I195" i="1"/>
  <c r="L195" i="1" s="1"/>
  <c r="I251" i="1"/>
  <c r="L251" i="1" s="1"/>
  <c r="I315" i="1"/>
  <c r="L315" i="1" s="1"/>
  <c r="I357" i="1"/>
  <c r="L357" i="1" s="1"/>
  <c r="I50" i="1"/>
  <c r="L50" i="1" s="1"/>
  <c r="I98" i="1"/>
  <c r="L98" i="1" s="1"/>
  <c r="I106" i="1"/>
  <c r="L106" i="1" s="1"/>
  <c r="I114" i="1"/>
  <c r="L114" i="1" s="1"/>
  <c r="I170" i="1"/>
  <c r="L170" i="1" s="1"/>
  <c r="I242" i="1"/>
  <c r="L242" i="1" s="1"/>
  <c r="I314" i="1"/>
  <c r="L314" i="1" s="1"/>
  <c r="I354" i="1"/>
  <c r="L354" i="1" s="1"/>
  <c r="I362" i="1"/>
  <c r="L362" i="1" s="1"/>
  <c r="L6" i="1"/>
  <c r="I83" i="1"/>
  <c r="L83" i="1" s="1"/>
  <c r="I211" i="1"/>
  <c r="L211" i="1" s="1"/>
  <c r="I243" i="1"/>
  <c r="L243" i="1" s="1"/>
  <c r="I7" i="1"/>
  <c r="L7" i="1" s="1"/>
  <c r="I52" i="1"/>
  <c r="L52" i="1" s="1"/>
  <c r="I60" i="1"/>
  <c r="L60" i="1" s="1"/>
  <c r="I76" i="1"/>
  <c r="L76" i="1" s="1"/>
  <c r="I116" i="1"/>
  <c r="L116" i="1" s="1"/>
  <c r="I124" i="1"/>
  <c r="L124" i="1" s="1"/>
  <c r="I180" i="1"/>
  <c r="L180" i="1" s="1"/>
  <c r="I188" i="1"/>
  <c r="L188" i="1" s="1"/>
  <c r="I252" i="1"/>
  <c r="L252" i="1" s="1"/>
  <c r="I260" i="1"/>
  <c r="L260" i="1" s="1"/>
  <c r="I268" i="1"/>
  <c r="L268" i="1" s="1"/>
  <c r="I316" i="1"/>
  <c r="L316" i="1" s="1"/>
  <c r="I8" i="1"/>
  <c r="L8" i="1" s="1"/>
  <c r="I151" i="1"/>
  <c r="L151" i="1" s="1"/>
  <c r="I207" i="1"/>
  <c r="L207" i="1" s="1"/>
  <c r="I255" i="1"/>
  <c r="L255" i="1" s="1"/>
  <c r="I29" i="1"/>
  <c r="L29" i="1" s="1"/>
  <c r="I37" i="1"/>
  <c r="L37" i="1" s="1"/>
  <c r="I85" i="1"/>
  <c r="L85" i="1" s="1"/>
  <c r="I101" i="1"/>
  <c r="L101" i="1" s="1"/>
  <c r="I141" i="1"/>
  <c r="L141" i="1" s="1"/>
  <c r="I149" i="1"/>
  <c r="L149" i="1" s="1"/>
  <c r="I229" i="1"/>
  <c r="L229" i="1" s="1"/>
  <c r="I277" i="1"/>
  <c r="L277" i="1" s="1"/>
  <c r="I285" i="1"/>
  <c r="L285" i="1" s="1"/>
  <c r="I71" i="1"/>
  <c r="L71" i="1" s="1"/>
  <c r="I135" i="1"/>
  <c r="L135" i="1" s="1"/>
  <c r="I335" i="1"/>
  <c r="L335" i="1" s="1"/>
  <c r="I30" i="1"/>
  <c r="L30" i="1" s="1"/>
  <c r="I94" i="1"/>
  <c r="L94" i="1" s="1"/>
  <c r="I158" i="1"/>
  <c r="L158" i="1" s="1"/>
  <c r="I222" i="1"/>
  <c r="L222" i="1" s="1"/>
  <c r="I238" i="1"/>
  <c r="L238" i="1" s="1"/>
  <c r="I286" i="1"/>
  <c r="L286" i="1" s="1"/>
  <c r="I350" i="1"/>
  <c r="L350" i="1" s="1"/>
  <c r="I366" i="1"/>
  <c r="L366" i="1" s="1"/>
  <c r="I199" i="1"/>
  <c r="L199" i="1" s="1"/>
  <c r="I271" i="1"/>
  <c r="L271" i="1" s="1"/>
  <c r="I24" i="1"/>
  <c r="L24" i="1" s="1"/>
  <c r="I32" i="1"/>
  <c r="L32" i="1" s="1"/>
  <c r="I72" i="1"/>
  <c r="L72" i="1" s="1"/>
  <c r="I136" i="1"/>
  <c r="L136" i="1" s="1"/>
  <c r="I152" i="1"/>
  <c r="L152" i="1" s="1"/>
  <c r="I200" i="1"/>
  <c r="L200" i="1" s="1"/>
  <c r="I216" i="1"/>
  <c r="L216" i="1" s="1"/>
  <c r="I224" i="1"/>
  <c r="L224" i="1" s="1"/>
  <c r="I264" i="1"/>
  <c r="L264" i="1" s="1"/>
  <c r="I328" i="1"/>
  <c r="L328" i="1" s="1"/>
  <c r="I344" i="1"/>
  <c r="L344" i="1" s="1"/>
  <c r="I352" i="1"/>
  <c r="L352" i="1" s="1"/>
  <c r="I360" i="1"/>
  <c r="L360" i="1" s="1"/>
  <c r="I25" i="1"/>
  <c r="L25" i="1" s="1"/>
  <c r="I57" i="1"/>
  <c r="L57" i="1" s="1"/>
  <c r="I65" i="1"/>
  <c r="L65" i="1" s="1"/>
  <c r="I73" i="1"/>
  <c r="L73" i="1" s="1"/>
  <c r="I121" i="1"/>
  <c r="L121" i="1" s="1"/>
  <c r="I129" i="1"/>
  <c r="L129" i="1" s="1"/>
  <c r="I137" i="1"/>
  <c r="L137" i="1" s="1"/>
  <c r="I185" i="1"/>
  <c r="L185" i="1" s="1"/>
  <c r="I193" i="1"/>
  <c r="L193" i="1" s="1"/>
  <c r="I201" i="1"/>
  <c r="L201" i="1" s="1"/>
  <c r="I217" i="1"/>
  <c r="L217" i="1" s="1"/>
  <c r="I249" i="1"/>
  <c r="L249" i="1" s="1"/>
  <c r="I257" i="1"/>
  <c r="L257" i="1" s="1"/>
  <c r="I265" i="1"/>
  <c r="L265" i="1" s="1"/>
  <c r="I313" i="1"/>
  <c r="L313" i="1" s="1"/>
  <c r="I321" i="1"/>
  <c r="L321" i="1" s="1"/>
  <c r="I329" i="1"/>
  <c r="L329" i="1" s="1"/>
  <c r="I345" i="1"/>
  <c r="L345" i="1" s="1"/>
  <c r="V14" i="1"/>
  <c r="U10" i="8"/>
  <c r="V10" i="8"/>
  <c r="V11" i="8" s="1"/>
  <c r="V15" i="1"/>
  <c r="U13" i="1"/>
  <c r="V16" i="1"/>
  <c r="I364" i="1"/>
  <c r="L364" i="1" s="1"/>
  <c r="I244" i="1"/>
  <c r="L244" i="1" s="1"/>
  <c r="I172" i="1"/>
  <c r="L172" i="1" s="1"/>
  <c r="I108" i="1"/>
  <c r="L108" i="1" s="1"/>
  <c r="I44" i="1"/>
  <c r="L44" i="1" s="1"/>
  <c r="I351" i="1"/>
  <c r="L351" i="1" s="1"/>
  <c r="I327" i="1"/>
  <c r="L327" i="1" s="1"/>
  <c r="I319" i="1"/>
  <c r="L319" i="1" s="1"/>
  <c r="I263" i="1"/>
  <c r="L263" i="1" s="1"/>
  <c r="I191" i="1"/>
  <c r="L191" i="1" s="1"/>
  <c r="I143" i="1"/>
  <c r="L143" i="1" s="1"/>
  <c r="I127" i="1"/>
  <c r="L127" i="1" s="1"/>
  <c r="I79" i="1"/>
  <c r="L79" i="1" s="1"/>
  <c r="I63" i="1"/>
  <c r="L63" i="1" s="1"/>
  <c r="I365" i="1"/>
  <c r="L365" i="1" s="1"/>
  <c r="I245" i="1"/>
  <c r="L245" i="1" s="1"/>
  <c r="I133" i="1"/>
  <c r="L133" i="1" s="1"/>
  <c r="I77" i="1"/>
  <c r="L77" i="1" s="1"/>
  <c r="I45" i="1"/>
  <c r="L45" i="1" s="1"/>
  <c r="I15" i="1"/>
  <c r="L15" i="1" s="1"/>
  <c r="I342" i="1"/>
  <c r="L342" i="1" s="1"/>
  <c r="I334" i="1"/>
  <c r="L334" i="1" s="1"/>
  <c r="I294" i="1"/>
  <c r="L294" i="1" s="1"/>
  <c r="I278" i="1"/>
  <c r="L278" i="1" s="1"/>
  <c r="I270" i="1"/>
  <c r="L270" i="1" s="1"/>
  <c r="I230" i="1"/>
  <c r="L230" i="1" s="1"/>
  <c r="I214" i="1"/>
  <c r="L214" i="1" s="1"/>
  <c r="I206" i="1"/>
  <c r="L206" i="1" s="1"/>
  <c r="I150" i="1"/>
  <c r="L150" i="1" s="1"/>
  <c r="I142" i="1"/>
  <c r="L142" i="1" s="1"/>
  <c r="I110" i="1"/>
  <c r="L110" i="1" s="1"/>
  <c r="I102" i="1"/>
  <c r="L102" i="1" s="1"/>
  <c r="I86" i="1"/>
  <c r="L86" i="1" s="1"/>
  <c r="I78" i="1"/>
  <c r="L78" i="1" s="1"/>
  <c r="I197" i="1"/>
  <c r="L197" i="1" s="1"/>
  <c r="I69" i="1"/>
  <c r="L69" i="1" s="1"/>
  <c r="I3" i="1"/>
  <c r="I347" i="1"/>
  <c r="L347" i="1" s="1"/>
  <c r="I155" i="1"/>
  <c r="L155" i="1" s="1"/>
  <c r="I75" i="1"/>
  <c r="L75" i="1" s="1"/>
  <c r="I35" i="1"/>
  <c r="L35" i="1" s="1"/>
  <c r="I27" i="1"/>
  <c r="L27" i="1" s="1"/>
  <c r="L11" i="1"/>
  <c r="I346" i="1"/>
  <c r="L346" i="1" s="1"/>
  <c r="I338" i="1"/>
  <c r="L338" i="1" s="1"/>
  <c r="I282" i="1"/>
  <c r="L282" i="1" s="1"/>
  <c r="I226" i="1"/>
  <c r="L226" i="1" s="1"/>
  <c r="I154" i="1"/>
  <c r="L154" i="1" s="1"/>
  <c r="I146" i="1"/>
  <c r="L146" i="1" s="1"/>
  <c r="I138" i="1"/>
  <c r="L138" i="1" s="1"/>
  <c r="I90" i="1"/>
  <c r="L90" i="1" s="1"/>
  <c r="I82" i="1"/>
  <c r="L82" i="1" s="1"/>
  <c r="I10" i="1"/>
  <c r="L10" i="1" s="1"/>
  <c r="I209" i="1"/>
  <c r="L209" i="1" s="1"/>
  <c r="I81" i="1"/>
  <c r="L81" i="1" s="1"/>
  <c r="I17" i="1"/>
  <c r="L17" i="1" s="1"/>
  <c r="I9" i="1"/>
  <c r="L9" i="1" s="1"/>
  <c r="I336" i="1"/>
  <c r="L336" i="1" s="1"/>
  <c r="I320" i="1"/>
  <c r="L320" i="1" s="1"/>
  <c r="I272" i="1"/>
  <c r="L272" i="1" s="1"/>
  <c r="I256" i="1"/>
  <c r="L256" i="1" s="1"/>
  <c r="I208" i="1"/>
  <c r="L208" i="1" s="1"/>
  <c r="I192" i="1"/>
  <c r="L192" i="1" s="1"/>
  <c r="I144" i="1"/>
  <c r="L144" i="1" s="1"/>
  <c r="I128" i="1"/>
  <c r="L128" i="1" s="1"/>
  <c r="I80" i="1"/>
  <c r="L80" i="1" s="1"/>
  <c r="I64" i="1"/>
  <c r="L64" i="1" s="1"/>
  <c r="I16" i="1"/>
  <c r="L16" i="1" s="1"/>
  <c r="L3" i="1" l="1"/>
  <c r="V17" i="1"/>
  <c r="U10" i="1" s="1"/>
  <c r="U5" i="8"/>
  <c r="U30" i="8"/>
  <c r="M40" i="1"/>
  <c r="N40" i="1"/>
  <c r="N232" i="1"/>
  <c r="M232" i="1"/>
  <c r="M57" i="1"/>
  <c r="N57" i="1"/>
  <c r="N185" i="1"/>
  <c r="M185" i="1"/>
  <c r="M10" i="1"/>
  <c r="N10" i="1"/>
  <c r="M202" i="1"/>
  <c r="N202" i="1"/>
  <c r="M27" i="1"/>
  <c r="N27" i="1"/>
  <c r="N219" i="1"/>
  <c r="M219" i="1"/>
  <c r="M69" i="1"/>
  <c r="N69" i="1"/>
  <c r="M182" i="1"/>
  <c r="N182" i="1"/>
  <c r="N310" i="1"/>
  <c r="M310" i="1"/>
  <c r="M56" i="1"/>
  <c r="N56" i="1"/>
  <c r="M120" i="1"/>
  <c r="N120" i="1"/>
  <c r="N184" i="1"/>
  <c r="M184" i="1"/>
  <c r="M248" i="1"/>
  <c r="N248" i="1"/>
  <c r="N312" i="1"/>
  <c r="M312" i="1"/>
  <c r="N9" i="1"/>
  <c r="M9" i="1"/>
  <c r="M73" i="1"/>
  <c r="N73" i="1"/>
  <c r="M137" i="1"/>
  <c r="N137" i="1"/>
  <c r="M201" i="1"/>
  <c r="N201" i="1"/>
  <c r="M265" i="1"/>
  <c r="N265" i="1"/>
  <c r="M329" i="1"/>
  <c r="N329" i="1"/>
  <c r="M26" i="1"/>
  <c r="N26" i="1"/>
  <c r="N90" i="1"/>
  <c r="M90" i="1"/>
  <c r="N154" i="1"/>
  <c r="M154" i="1"/>
  <c r="M218" i="1"/>
  <c r="N218" i="1"/>
  <c r="N282" i="1"/>
  <c r="M282" i="1"/>
  <c r="N346" i="1"/>
  <c r="M346" i="1"/>
  <c r="M43" i="1"/>
  <c r="N43" i="1"/>
  <c r="N107" i="1"/>
  <c r="M107" i="1"/>
  <c r="N171" i="1"/>
  <c r="M171" i="1"/>
  <c r="N235" i="1"/>
  <c r="M235" i="1"/>
  <c r="M299" i="1"/>
  <c r="N299" i="1"/>
  <c r="M363" i="1"/>
  <c r="N363" i="1"/>
  <c r="M6" i="1"/>
  <c r="N6" i="1"/>
  <c r="M70" i="1"/>
  <c r="N70" i="1"/>
  <c r="M134" i="1"/>
  <c r="N134" i="1"/>
  <c r="M198" i="1"/>
  <c r="N198" i="1"/>
  <c r="N262" i="1"/>
  <c r="M262" i="1"/>
  <c r="N326" i="1"/>
  <c r="M326" i="1"/>
  <c r="M93" i="1"/>
  <c r="N93" i="1"/>
  <c r="M157" i="1"/>
  <c r="N157" i="1"/>
  <c r="M229" i="1"/>
  <c r="N229" i="1"/>
  <c r="M293" i="1"/>
  <c r="N293" i="1"/>
  <c r="M357" i="1"/>
  <c r="N357" i="1"/>
  <c r="N79" i="1"/>
  <c r="M79" i="1"/>
  <c r="N143" i="1"/>
  <c r="M143" i="1"/>
  <c r="N207" i="1"/>
  <c r="M207" i="1"/>
  <c r="N271" i="1"/>
  <c r="M271" i="1"/>
  <c r="N335" i="1"/>
  <c r="M335" i="1"/>
  <c r="M52" i="1"/>
  <c r="N52" i="1"/>
  <c r="M116" i="1"/>
  <c r="N116" i="1"/>
  <c r="M180" i="1"/>
  <c r="N180" i="1"/>
  <c r="M244" i="1"/>
  <c r="N244" i="1"/>
  <c r="M308" i="1"/>
  <c r="N308" i="1"/>
  <c r="M104" i="1"/>
  <c r="N104" i="1"/>
  <c r="N296" i="1"/>
  <c r="M296" i="1"/>
  <c r="M121" i="1"/>
  <c r="N121" i="1"/>
  <c r="M313" i="1"/>
  <c r="N313" i="1"/>
  <c r="N138" i="1"/>
  <c r="M138" i="1"/>
  <c r="N330" i="1"/>
  <c r="M330" i="1"/>
  <c r="N155" i="1"/>
  <c r="M155" i="1"/>
  <c r="M347" i="1"/>
  <c r="N347" i="1"/>
  <c r="M118" i="1"/>
  <c r="N118" i="1"/>
  <c r="M7" i="1"/>
  <c r="N7" i="1"/>
  <c r="M64" i="1"/>
  <c r="N64" i="1"/>
  <c r="M128" i="1"/>
  <c r="N128" i="1"/>
  <c r="N192" i="1"/>
  <c r="M192" i="1"/>
  <c r="N256" i="1"/>
  <c r="M256" i="1"/>
  <c r="N320" i="1"/>
  <c r="M320" i="1"/>
  <c r="N17" i="1"/>
  <c r="M17" i="1"/>
  <c r="M81" i="1"/>
  <c r="N81" i="1"/>
  <c r="M145" i="1"/>
  <c r="N145" i="1"/>
  <c r="N209" i="1"/>
  <c r="M209" i="1"/>
  <c r="M273" i="1"/>
  <c r="N273" i="1"/>
  <c r="M337" i="1"/>
  <c r="N337" i="1"/>
  <c r="N34" i="1"/>
  <c r="M34" i="1"/>
  <c r="N98" i="1"/>
  <c r="M98" i="1"/>
  <c r="N162" i="1"/>
  <c r="M162" i="1"/>
  <c r="M226" i="1"/>
  <c r="N226" i="1"/>
  <c r="N290" i="1"/>
  <c r="M290" i="1"/>
  <c r="N354" i="1"/>
  <c r="M354" i="1"/>
  <c r="N51" i="1"/>
  <c r="M51" i="1"/>
  <c r="N115" i="1"/>
  <c r="M115" i="1"/>
  <c r="N179" i="1"/>
  <c r="M179" i="1"/>
  <c r="N243" i="1"/>
  <c r="M243" i="1"/>
  <c r="M307" i="1"/>
  <c r="N307" i="1"/>
  <c r="N3" i="1"/>
  <c r="M3" i="1"/>
  <c r="M78" i="1"/>
  <c r="N78" i="1"/>
  <c r="M142" i="1"/>
  <c r="N142" i="1"/>
  <c r="M206" i="1"/>
  <c r="N206" i="1"/>
  <c r="N270" i="1"/>
  <c r="M270" i="1"/>
  <c r="N334" i="1"/>
  <c r="M334" i="1"/>
  <c r="M29" i="1"/>
  <c r="N29" i="1"/>
  <c r="M101" i="1"/>
  <c r="N101" i="1"/>
  <c r="M165" i="1"/>
  <c r="N165" i="1"/>
  <c r="M237" i="1"/>
  <c r="N237" i="1"/>
  <c r="M301" i="1"/>
  <c r="N301" i="1"/>
  <c r="N365" i="1"/>
  <c r="M365" i="1"/>
  <c r="N87" i="1"/>
  <c r="M87" i="1"/>
  <c r="N151" i="1"/>
  <c r="M151" i="1"/>
  <c r="N215" i="1"/>
  <c r="M215" i="1"/>
  <c r="M279" i="1"/>
  <c r="N279" i="1"/>
  <c r="M343" i="1"/>
  <c r="N343" i="1"/>
  <c r="M60" i="1"/>
  <c r="N60" i="1"/>
  <c r="M124" i="1"/>
  <c r="N124" i="1"/>
  <c r="M188" i="1"/>
  <c r="N188" i="1"/>
  <c r="M252" i="1"/>
  <c r="N252" i="1"/>
  <c r="M316" i="1"/>
  <c r="N316" i="1"/>
  <c r="M72" i="1"/>
  <c r="N72" i="1"/>
  <c r="N264" i="1"/>
  <c r="M264" i="1"/>
  <c r="M89" i="1"/>
  <c r="N89" i="1"/>
  <c r="N217" i="1"/>
  <c r="M217" i="1"/>
  <c r="N42" i="1"/>
  <c r="M42" i="1"/>
  <c r="M234" i="1"/>
  <c r="N234" i="1"/>
  <c r="N59" i="1"/>
  <c r="M59" i="1"/>
  <c r="N251" i="1"/>
  <c r="M251" i="1"/>
  <c r="M214" i="1"/>
  <c r="N214" i="1"/>
  <c r="M37" i="1"/>
  <c r="N37" i="1"/>
  <c r="M245" i="1"/>
  <c r="N245" i="1"/>
  <c r="N95" i="1"/>
  <c r="M95" i="1"/>
  <c r="N287" i="1"/>
  <c r="M287" i="1"/>
  <c r="M132" i="1"/>
  <c r="N132" i="1"/>
  <c r="M324" i="1"/>
  <c r="N324" i="1"/>
  <c r="N16" i="1"/>
  <c r="M16" i="1"/>
  <c r="M80" i="1"/>
  <c r="N80" i="1"/>
  <c r="M144" i="1"/>
  <c r="N144" i="1"/>
  <c r="M208" i="1"/>
  <c r="N208" i="1"/>
  <c r="N272" i="1"/>
  <c r="M272" i="1"/>
  <c r="N336" i="1"/>
  <c r="M336" i="1"/>
  <c r="M33" i="1"/>
  <c r="N33" i="1"/>
  <c r="M97" i="1"/>
  <c r="N97" i="1"/>
  <c r="M161" i="1"/>
  <c r="N161" i="1"/>
  <c r="N225" i="1"/>
  <c r="M225" i="1"/>
  <c r="M289" i="1"/>
  <c r="N289" i="1"/>
  <c r="M353" i="1"/>
  <c r="N353" i="1"/>
  <c r="N50" i="1"/>
  <c r="M50" i="1"/>
  <c r="N114" i="1"/>
  <c r="M114" i="1"/>
  <c r="M178" i="1"/>
  <c r="N178" i="1"/>
  <c r="M242" i="1"/>
  <c r="N242" i="1"/>
  <c r="N306" i="1"/>
  <c r="M306" i="1"/>
  <c r="N67" i="1"/>
  <c r="M67" i="1"/>
  <c r="N131" i="1"/>
  <c r="M131" i="1"/>
  <c r="N195" i="1"/>
  <c r="M195" i="1"/>
  <c r="M259" i="1"/>
  <c r="N259" i="1"/>
  <c r="M323" i="1"/>
  <c r="N323" i="1"/>
  <c r="M30" i="1"/>
  <c r="N30" i="1"/>
  <c r="M94" i="1"/>
  <c r="N94" i="1"/>
  <c r="M158" i="1"/>
  <c r="N158" i="1"/>
  <c r="M222" i="1"/>
  <c r="N222" i="1"/>
  <c r="N286" i="1"/>
  <c r="M286" i="1"/>
  <c r="N350" i="1"/>
  <c r="M350" i="1"/>
  <c r="M45" i="1"/>
  <c r="N45" i="1"/>
  <c r="M117" i="1"/>
  <c r="N117" i="1"/>
  <c r="M181" i="1"/>
  <c r="N181" i="1"/>
  <c r="M253" i="1"/>
  <c r="N253" i="1"/>
  <c r="M317" i="1"/>
  <c r="N317" i="1"/>
  <c r="M39" i="1"/>
  <c r="N39" i="1"/>
  <c r="N103" i="1"/>
  <c r="M103" i="1"/>
  <c r="N167" i="1"/>
  <c r="M167" i="1"/>
  <c r="N231" i="1"/>
  <c r="M231" i="1"/>
  <c r="M295" i="1"/>
  <c r="N295" i="1"/>
  <c r="N359" i="1"/>
  <c r="M359" i="1"/>
  <c r="M76" i="1"/>
  <c r="N76" i="1"/>
  <c r="M140" i="1"/>
  <c r="N140" i="1"/>
  <c r="M204" i="1"/>
  <c r="N204" i="1"/>
  <c r="M268" i="1"/>
  <c r="N268" i="1"/>
  <c r="M332" i="1"/>
  <c r="N332" i="1"/>
  <c r="M136" i="1"/>
  <c r="N136" i="1"/>
  <c r="N25" i="1"/>
  <c r="M25" i="1"/>
  <c r="M281" i="1"/>
  <c r="N281" i="1"/>
  <c r="N106" i="1"/>
  <c r="M106" i="1"/>
  <c r="N298" i="1"/>
  <c r="M298" i="1"/>
  <c r="N123" i="1"/>
  <c r="M123" i="1"/>
  <c r="M315" i="1"/>
  <c r="N315" i="1"/>
  <c r="M86" i="1"/>
  <c r="N86" i="1"/>
  <c r="N278" i="1"/>
  <c r="M278" i="1"/>
  <c r="M109" i="1"/>
  <c r="N109" i="1"/>
  <c r="M309" i="1"/>
  <c r="N309" i="1"/>
  <c r="N159" i="1"/>
  <c r="M159" i="1"/>
  <c r="N351" i="1"/>
  <c r="M351" i="1"/>
  <c r="M196" i="1"/>
  <c r="N196" i="1"/>
  <c r="N24" i="1"/>
  <c r="M24" i="1"/>
  <c r="M88" i="1"/>
  <c r="N88" i="1"/>
  <c r="M152" i="1"/>
  <c r="N152" i="1"/>
  <c r="N216" i="1"/>
  <c r="M216" i="1"/>
  <c r="N280" i="1"/>
  <c r="M280" i="1"/>
  <c r="N344" i="1"/>
  <c r="M344" i="1"/>
  <c r="M41" i="1"/>
  <c r="N41" i="1"/>
  <c r="M105" i="1"/>
  <c r="N105" i="1"/>
  <c r="M169" i="1"/>
  <c r="N169" i="1"/>
  <c r="M233" i="1"/>
  <c r="N233" i="1"/>
  <c r="M297" i="1"/>
  <c r="N297" i="1"/>
  <c r="N361" i="1"/>
  <c r="M361" i="1"/>
  <c r="N58" i="1"/>
  <c r="M58" i="1"/>
  <c r="N122" i="1"/>
  <c r="M122" i="1"/>
  <c r="M186" i="1"/>
  <c r="N186" i="1"/>
  <c r="M250" i="1"/>
  <c r="N250" i="1"/>
  <c r="N314" i="1"/>
  <c r="M314" i="1"/>
  <c r="M11" i="1"/>
  <c r="N11" i="1"/>
  <c r="N75" i="1"/>
  <c r="M75" i="1"/>
  <c r="N139" i="1"/>
  <c r="M139" i="1"/>
  <c r="N203" i="1"/>
  <c r="M203" i="1"/>
  <c r="M267" i="1"/>
  <c r="N267" i="1"/>
  <c r="M331" i="1"/>
  <c r="N331" i="1"/>
  <c r="M38" i="1"/>
  <c r="N38" i="1"/>
  <c r="M102" i="1"/>
  <c r="N102" i="1"/>
  <c r="M166" i="1"/>
  <c r="N166" i="1"/>
  <c r="M230" i="1"/>
  <c r="N230" i="1"/>
  <c r="N294" i="1"/>
  <c r="M294" i="1"/>
  <c r="M358" i="1"/>
  <c r="N358" i="1"/>
  <c r="M53" i="1"/>
  <c r="N53" i="1"/>
  <c r="M125" i="1"/>
  <c r="N125" i="1"/>
  <c r="M189" i="1"/>
  <c r="N189" i="1"/>
  <c r="M261" i="1"/>
  <c r="N261" i="1"/>
  <c r="M325" i="1"/>
  <c r="N325" i="1"/>
  <c r="N47" i="1"/>
  <c r="M47" i="1"/>
  <c r="N111" i="1"/>
  <c r="M111" i="1"/>
  <c r="N175" i="1"/>
  <c r="M175" i="1"/>
  <c r="N239" i="1"/>
  <c r="M239" i="1"/>
  <c r="N303" i="1"/>
  <c r="M303" i="1"/>
  <c r="M367" i="1"/>
  <c r="N367" i="1"/>
  <c r="M84" i="1"/>
  <c r="N84" i="1"/>
  <c r="M148" i="1"/>
  <c r="N148" i="1"/>
  <c r="M212" i="1"/>
  <c r="N212" i="1"/>
  <c r="M276" i="1"/>
  <c r="N276" i="1"/>
  <c r="M340" i="1"/>
  <c r="N340" i="1"/>
  <c r="N8" i="1"/>
  <c r="M8" i="1"/>
  <c r="N200" i="1"/>
  <c r="M200" i="1"/>
  <c r="N328" i="1"/>
  <c r="M328" i="1"/>
  <c r="M153" i="1"/>
  <c r="N153" i="1"/>
  <c r="M345" i="1"/>
  <c r="N345" i="1"/>
  <c r="N170" i="1"/>
  <c r="M170" i="1"/>
  <c r="M362" i="1"/>
  <c r="N362" i="1"/>
  <c r="N187" i="1"/>
  <c r="M187" i="1"/>
  <c r="M150" i="1"/>
  <c r="N150" i="1"/>
  <c r="N342" i="1"/>
  <c r="M342" i="1"/>
  <c r="M173" i="1"/>
  <c r="N173" i="1"/>
  <c r="M31" i="1"/>
  <c r="N31" i="1"/>
  <c r="N223" i="1"/>
  <c r="M223" i="1"/>
  <c r="M68" i="1"/>
  <c r="N68" i="1"/>
  <c r="M260" i="1"/>
  <c r="N260" i="1"/>
  <c r="M32" i="1"/>
  <c r="N32" i="1"/>
  <c r="M96" i="1"/>
  <c r="N96" i="1"/>
  <c r="M160" i="1"/>
  <c r="N160" i="1"/>
  <c r="N224" i="1"/>
  <c r="M224" i="1"/>
  <c r="N288" i="1"/>
  <c r="M288" i="1"/>
  <c r="N352" i="1"/>
  <c r="M352" i="1"/>
  <c r="M49" i="1"/>
  <c r="N49" i="1"/>
  <c r="M113" i="1"/>
  <c r="N113" i="1"/>
  <c r="N177" i="1"/>
  <c r="M177" i="1"/>
  <c r="M241" i="1"/>
  <c r="N241" i="1"/>
  <c r="M305" i="1"/>
  <c r="N305" i="1"/>
  <c r="M369" i="1"/>
  <c r="N369" i="1"/>
  <c r="N66" i="1"/>
  <c r="M66" i="1"/>
  <c r="N130" i="1"/>
  <c r="M130" i="1"/>
  <c r="M194" i="1"/>
  <c r="N194" i="1"/>
  <c r="N258" i="1"/>
  <c r="M258" i="1"/>
  <c r="N322" i="1"/>
  <c r="M322" i="1"/>
  <c r="N83" i="1"/>
  <c r="M83" i="1"/>
  <c r="N147" i="1"/>
  <c r="M147" i="1"/>
  <c r="N211" i="1"/>
  <c r="M211" i="1"/>
  <c r="M275" i="1"/>
  <c r="N275" i="1"/>
  <c r="M339" i="1"/>
  <c r="N339" i="1"/>
  <c r="M46" i="1"/>
  <c r="N46" i="1"/>
  <c r="M110" i="1"/>
  <c r="N110" i="1"/>
  <c r="M174" i="1"/>
  <c r="N174" i="1"/>
  <c r="M238" i="1"/>
  <c r="N238" i="1"/>
  <c r="N302" i="1"/>
  <c r="M302" i="1"/>
  <c r="N366" i="1"/>
  <c r="M366" i="1"/>
  <c r="M61" i="1"/>
  <c r="N61" i="1"/>
  <c r="M133" i="1"/>
  <c r="N133" i="1"/>
  <c r="M205" i="1"/>
  <c r="N205" i="1"/>
  <c r="M269" i="1"/>
  <c r="N269" i="1"/>
  <c r="M333" i="1"/>
  <c r="N333" i="1"/>
  <c r="N55" i="1"/>
  <c r="M55" i="1"/>
  <c r="N119" i="1"/>
  <c r="M119" i="1"/>
  <c r="N183" i="1"/>
  <c r="M183" i="1"/>
  <c r="N247" i="1"/>
  <c r="M247" i="1"/>
  <c r="M311" i="1"/>
  <c r="N311" i="1"/>
  <c r="M28" i="1"/>
  <c r="N28" i="1"/>
  <c r="M92" i="1"/>
  <c r="N92" i="1"/>
  <c r="M156" i="1"/>
  <c r="N156" i="1"/>
  <c r="M220" i="1"/>
  <c r="N220" i="1"/>
  <c r="M284" i="1"/>
  <c r="N284" i="1"/>
  <c r="M348" i="1"/>
  <c r="N348" i="1"/>
  <c r="M77" i="1"/>
  <c r="N77" i="1"/>
  <c r="M141" i="1"/>
  <c r="N141" i="1"/>
  <c r="M213" i="1"/>
  <c r="N213" i="1"/>
  <c r="M277" i="1"/>
  <c r="N277" i="1"/>
  <c r="M341" i="1"/>
  <c r="N341" i="1"/>
  <c r="N63" i="1"/>
  <c r="M63" i="1"/>
  <c r="N127" i="1"/>
  <c r="M127" i="1"/>
  <c r="N191" i="1"/>
  <c r="M191" i="1"/>
  <c r="N255" i="1"/>
  <c r="M255" i="1"/>
  <c r="N319" i="1"/>
  <c r="M319" i="1"/>
  <c r="M36" i="1"/>
  <c r="N36" i="1"/>
  <c r="M100" i="1"/>
  <c r="N100" i="1"/>
  <c r="M164" i="1"/>
  <c r="N164" i="1"/>
  <c r="M228" i="1"/>
  <c r="N228" i="1"/>
  <c r="M292" i="1"/>
  <c r="N292" i="1"/>
  <c r="M356" i="1"/>
  <c r="N356" i="1"/>
  <c r="M168" i="1"/>
  <c r="N168" i="1"/>
  <c r="M360" i="1"/>
  <c r="N360" i="1"/>
  <c r="N249" i="1"/>
  <c r="M249" i="1"/>
  <c r="N74" i="1"/>
  <c r="M74" i="1"/>
  <c r="N266" i="1"/>
  <c r="M266" i="1"/>
  <c r="N91" i="1"/>
  <c r="M91" i="1"/>
  <c r="M283" i="1"/>
  <c r="N283" i="1"/>
  <c r="M54" i="1"/>
  <c r="N54" i="1"/>
  <c r="M246" i="1"/>
  <c r="N246" i="1"/>
  <c r="M48" i="1"/>
  <c r="N48" i="1"/>
  <c r="M112" i="1"/>
  <c r="N112" i="1"/>
  <c r="M176" i="1"/>
  <c r="N176" i="1"/>
  <c r="N240" i="1"/>
  <c r="M240" i="1"/>
  <c r="N304" i="1"/>
  <c r="M304" i="1"/>
  <c r="M368" i="1"/>
  <c r="N368" i="1"/>
  <c r="M65" i="1"/>
  <c r="N65" i="1"/>
  <c r="M129" i="1"/>
  <c r="N129" i="1"/>
  <c r="N193" i="1"/>
  <c r="M193" i="1"/>
  <c r="M257" i="1"/>
  <c r="N257" i="1"/>
  <c r="M321" i="1"/>
  <c r="N321" i="1"/>
  <c r="N82" i="1"/>
  <c r="M82" i="1"/>
  <c r="N146" i="1"/>
  <c r="M146" i="1"/>
  <c r="M210" i="1"/>
  <c r="N210" i="1"/>
  <c r="N274" i="1"/>
  <c r="M274" i="1"/>
  <c r="N338" i="1"/>
  <c r="M338" i="1"/>
  <c r="M35" i="1"/>
  <c r="N35" i="1"/>
  <c r="N99" i="1"/>
  <c r="M99" i="1"/>
  <c r="N163" i="1"/>
  <c r="M163" i="1"/>
  <c r="N227" i="1"/>
  <c r="M227" i="1"/>
  <c r="M291" i="1"/>
  <c r="N291" i="1"/>
  <c r="M355" i="1"/>
  <c r="N355" i="1"/>
  <c r="M197" i="1"/>
  <c r="N197" i="1"/>
  <c r="M62" i="1"/>
  <c r="N62" i="1"/>
  <c r="M126" i="1"/>
  <c r="N126" i="1"/>
  <c r="M190" i="1"/>
  <c r="N190" i="1"/>
  <c r="N254" i="1"/>
  <c r="M254" i="1"/>
  <c r="N318" i="1"/>
  <c r="M318" i="1"/>
  <c r="N15" i="1"/>
  <c r="M15" i="1"/>
  <c r="M85" i="1"/>
  <c r="N85" i="1"/>
  <c r="M149" i="1"/>
  <c r="N149" i="1"/>
  <c r="M221" i="1"/>
  <c r="N221" i="1"/>
  <c r="M285" i="1"/>
  <c r="N285" i="1"/>
  <c r="M349" i="1"/>
  <c r="N349" i="1"/>
  <c r="N71" i="1"/>
  <c r="M71" i="1"/>
  <c r="N135" i="1"/>
  <c r="M135" i="1"/>
  <c r="N199" i="1"/>
  <c r="M199" i="1"/>
  <c r="M263" i="1"/>
  <c r="N263" i="1"/>
  <c r="M327" i="1"/>
  <c r="N327" i="1"/>
  <c r="M44" i="1"/>
  <c r="N44" i="1"/>
  <c r="M108" i="1"/>
  <c r="N108" i="1"/>
  <c r="M172" i="1"/>
  <c r="N172" i="1"/>
  <c r="M236" i="1"/>
  <c r="N236" i="1"/>
  <c r="M300" i="1"/>
  <c r="N300" i="1"/>
  <c r="M364" i="1"/>
  <c r="N364" i="1"/>
  <c r="I12" i="1" l="1"/>
  <c r="L12" i="1" l="1"/>
  <c r="M12" i="1"/>
  <c r="N12" i="1"/>
  <c r="N19" i="1" l="1"/>
  <c r="M19" i="1"/>
  <c r="I14" i="1" l="1"/>
  <c r="L14" i="1" s="1"/>
  <c r="I18" i="1"/>
  <c r="L18" i="1" s="1"/>
  <c r="N14" i="1" l="1"/>
  <c r="M18" i="1"/>
  <c r="M14" i="1"/>
  <c r="N18" i="1"/>
  <c r="I13" i="1"/>
  <c r="L13" i="1" l="1"/>
  <c r="N13" i="1"/>
  <c r="M13" i="1"/>
  <c r="I21" i="1" l="1"/>
  <c r="N21" i="1" s="1"/>
  <c r="I23" i="1"/>
  <c r="I22" i="1"/>
  <c r="N22" i="1" s="1"/>
  <c r="I20" i="1"/>
  <c r="L20" i="1" s="1"/>
  <c r="N23" i="1" l="1"/>
  <c r="I372" i="1"/>
  <c r="M21" i="1"/>
  <c r="L21" i="1"/>
  <c r="L22" i="1"/>
  <c r="M20" i="1"/>
  <c r="M23" i="1"/>
  <c r="M22" i="1"/>
  <c r="L23" i="1"/>
  <c r="N20" i="1"/>
  <c r="N372" i="1" s="1"/>
  <c r="W34" i="1" s="1"/>
  <c r="U26" i="1" l="1"/>
  <c r="U27" i="1" s="1"/>
  <c r="L372" i="1"/>
  <c r="W32" i="1" s="1"/>
  <c r="W28" i="1"/>
  <c r="M372" i="1"/>
  <c r="W33" i="1" s="1"/>
  <c r="U28" i="1" l="1"/>
  <c r="X32" i="1"/>
  <c r="U32" i="1" s="1"/>
  <c r="W36" i="1" s="1"/>
  <c r="Y32" i="1" l="1"/>
  <c r="X33" i="1" l="1"/>
  <c r="U33" i="1" s="1"/>
  <c r="W37" i="1" s="1"/>
  <c r="W40" i="1" s="1"/>
  <c r="Y33" i="1" l="1"/>
  <c r="X34" i="1" l="1"/>
  <c r="U34" i="1" s="1"/>
  <c r="V34" i="1" s="1"/>
  <c r="Y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 Walker</author>
  </authors>
  <commentList>
    <comment ref="C20" authorId="0" shapeId="0" xr:uid="{99C1B4CD-3EAB-4877-B573-8EB8758248CD}">
      <text>
        <r>
          <rPr>
            <b/>
            <sz val="9"/>
            <color indexed="81"/>
            <rFont val="Tahoma"/>
            <family val="2"/>
          </rPr>
          <t>Sam Walker:</t>
        </r>
        <r>
          <rPr>
            <sz val="9"/>
            <color indexed="81"/>
            <rFont val="Tahoma"/>
            <family val="2"/>
          </rPr>
          <t xml:space="preserve">
withdrawn original submission removed because of this
</t>
        </r>
      </text>
    </comment>
    <comment ref="I24" authorId="0" shapeId="0" xr:uid="{D9E51D70-BEA6-4EF9-B6C3-A9CFB9D70D64}">
      <text>
        <r>
          <rPr>
            <b/>
            <sz val="9"/>
            <color indexed="81"/>
            <rFont val="Tahoma"/>
            <family val="2"/>
          </rPr>
          <t>Sam Walker:</t>
        </r>
        <r>
          <rPr>
            <sz val="9"/>
            <color indexed="81"/>
            <rFont val="Tahoma"/>
            <family val="2"/>
          </rPr>
          <t xml:space="preserve">
was 0.92 changed to 0.81 as per email received 2.5.24 9.29am. Changed back to 0.92 per email 3.5.24 as Zoe said - im sorry it was correct the first time for spring meadow at 0.92 because the calculator had different filters this year</t>
        </r>
      </text>
    </comment>
    <comment ref="M60" authorId="0" shapeId="0" xr:uid="{5A2E3FBA-ECE3-46ED-A61F-2A6BFB3C0966}">
      <text>
        <r>
          <rPr>
            <b/>
            <sz val="9"/>
            <color indexed="81"/>
            <rFont val="Tahoma"/>
            <family val="2"/>
          </rPr>
          <t>Sam Walker:</t>
        </r>
        <r>
          <rPr>
            <sz val="9"/>
            <color indexed="81"/>
            <rFont val="Tahoma"/>
            <family val="2"/>
          </rPr>
          <t xml:space="preserve">
was incorrectly entered on the buy in Microsoft form</t>
        </r>
      </text>
    </comment>
    <comment ref="C91" authorId="0" shapeId="0" xr:uid="{D4103C60-77FB-4C6D-A2F3-0964C25F6B3D}">
      <text>
        <r>
          <rPr>
            <b/>
            <sz val="9"/>
            <color indexed="81"/>
            <rFont val="Tahoma"/>
            <family val="2"/>
          </rPr>
          <t>Sam Walker:</t>
        </r>
        <r>
          <rPr>
            <sz val="9"/>
            <color indexed="81"/>
            <rFont val="Tahoma"/>
            <family val="2"/>
          </rPr>
          <t xml:space="preserve">
changed from yes to no 2.5.24 following email</t>
        </r>
      </text>
    </comment>
    <comment ref="D91" authorId="0" shapeId="0" xr:uid="{B5C93EFC-14F9-4B47-B22F-F81028D4CE32}">
      <text>
        <r>
          <rPr>
            <b/>
            <sz val="9"/>
            <color indexed="81"/>
            <rFont val="Tahoma"/>
            <family val="2"/>
          </rPr>
          <t>Sam Walker:</t>
        </r>
        <r>
          <rPr>
            <sz val="9"/>
            <color indexed="81"/>
            <rFont val="Tahoma"/>
            <family val="2"/>
          </rPr>
          <t xml:space="preserve">
changed from yes to no 2.5.24 following email</t>
        </r>
      </text>
    </comment>
    <comment ref="E91" authorId="0" shapeId="0" xr:uid="{08D7C903-5F26-4D1C-BA9B-D10864922560}">
      <text>
        <r>
          <rPr>
            <b/>
            <sz val="9"/>
            <color indexed="81"/>
            <rFont val="Tahoma"/>
            <family val="2"/>
          </rPr>
          <t>Sam Walker:</t>
        </r>
        <r>
          <rPr>
            <sz val="9"/>
            <color indexed="81"/>
            <rFont val="Tahoma"/>
            <family val="2"/>
          </rPr>
          <t xml:space="preserve">
was yes now no as changed minds - notified us on 1.5.24</t>
        </r>
      </text>
    </comment>
    <comment ref="F91" authorId="0" shapeId="0" xr:uid="{16072298-DB9B-4464-A4B4-4B82C879C0B3}">
      <text>
        <r>
          <rPr>
            <b/>
            <sz val="9"/>
            <color indexed="81"/>
            <rFont val="Tahoma"/>
            <family val="2"/>
          </rPr>
          <t>Sam Walker:</t>
        </r>
        <r>
          <rPr>
            <sz val="9"/>
            <color indexed="81"/>
            <rFont val="Tahoma"/>
            <family val="2"/>
          </rPr>
          <t xml:space="preserve">
was 3.51 removed as opted out on 1.5.24</t>
        </r>
      </text>
    </comment>
    <comment ref="J91" authorId="0" shapeId="0" xr:uid="{1AC837C0-973B-42A9-9319-90AD1CE8CD13}">
      <text>
        <r>
          <rPr>
            <b/>
            <sz val="9"/>
            <color indexed="81"/>
            <rFont val="Tahoma"/>
            <family val="2"/>
          </rPr>
          <t>Sam Walker:</t>
        </r>
        <r>
          <rPr>
            <sz val="9"/>
            <color indexed="81"/>
            <rFont val="Tahoma"/>
            <family val="2"/>
          </rPr>
          <t xml:space="preserve">
was yes now no as changed minds - notified us on 1.5.24</t>
        </r>
      </text>
    </comment>
    <comment ref="K91" authorId="0" shapeId="0" xr:uid="{B13B26EF-12F1-4ED8-BE33-692CBED8BAF6}">
      <text>
        <r>
          <rPr>
            <b/>
            <sz val="9"/>
            <color indexed="81"/>
            <rFont val="Tahoma"/>
            <family val="2"/>
          </rPr>
          <t>Sam Walker:</t>
        </r>
        <r>
          <rPr>
            <sz val="9"/>
            <color indexed="81"/>
            <rFont val="Tahoma"/>
            <family val="2"/>
          </rPr>
          <t xml:space="preserve">
was 1.57, amended to zero as opted out 1.5.24</t>
        </r>
      </text>
    </comment>
    <comment ref="K95" authorId="0" shapeId="0" xr:uid="{B36520A2-D729-46AA-9B7C-2A8C3D5E9481}">
      <text>
        <r>
          <rPr>
            <b/>
            <sz val="9"/>
            <color indexed="81"/>
            <rFont val="Tahoma"/>
            <family val="2"/>
          </rPr>
          <t>Sam Walker:</t>
        </r>
        <r>
          <rPr>
            <sz val="9"/>
            <color indexed="81"/>
            <rFont val="Tahoma"/>
            <family val="2"/>
          </rPr>
          <t xml:space="preserve">
WAS 5.24 CHANGED PER EMAIL 26.4.24 TO 5.39 FOR QED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Sam Walker</author>
  </authors>
  <commentList>
    <comment ref="R24" authorId="0" shapeId="0" xr:uid="{69F3BF1F-1113-4CDC-B436-8C7CCEDDE644}">
      <text>
        <r>
          <rPr>
            <b/>
            <sz val="9"/>
            <color indexed="81"/>
            <rFont val="Tahoma"/>
            <family val="2"/>
          </rPr>
          <t>Sam Walker:</t>
        </r>
        <r>
          <rPr>
            <sz val="9"/>
            <color indexed="81"/>
            <rFont val="Tahoma"/>
            <family val="2"/>
          </rPr>
          <t xml:space="preserve">
was 0.92 changed to 0.81 as per email received 2.5.24 9.29am. Changed back to 0.92 per email 3.5.24 as Zoe said - im sorry it was correct the first time for spring meadow at 0.92 because the calculator had different filters this year</t>
        </r>
      </text>
    </comment>
    <comment ref="I90" authorId="0" shapeId="0" xr:uid="{7CBCA356-2475-4967-933F-4BDF30664901}">
      <text>
        <r>
          <rPr>
            <b/>
            <sz val="9"/>
            <color indexed="81"/>
            <rFont val="Tahoma"/>
            <family val="2"/>
          </rPr>
          <t>Sam Walker:</t>
        </r>
        <r>
          <rPr>
            <sz val="9"/>
            <color indexed="81"/>
            <rFont val="Tahoma"/>
            <family val="2"/>
          </rPr>
          <t xml:space="preserve">
changed from yes to no 2.5.24 following email</t>
        </r>
      </text>
    </comment>
    <comment ref="K90" authorId="0" shapeId="0" xr:uid="{09879450-57AD-4CA3-826E-231EE3E17573}">
      <text>
        <r>
          <rPr>
            <b/>
            <sz val="9"/>
            <color indexed="81"/>
            <rFont val="Tahoma"/>
            <family val="2"/>
          </rPr>
          <t>Sam Walker:</t>
        </r>
        <r>
          <rPr>
            <sz val="9"/>
            <color indexed="81"/>
            <rFont val="Tahoma"/>
            <family val="2"/>
          </rPr>
          <t xml:space="preserve">
changed from yes to no 2.5.24 following email</t>
        </r>
      </text>
    </comment>
    <comment ref="L90" authorId="0" shapeId="0" xr:uid="{469312BB-3DF0-464A-9182-1B652BA3CD5F}">
      <text>
        <r>
          <rPr>
            <b/>
            <sz val="9"/>
            <color indexed="81"/>
            <rFont val="Tahoma"/>
            <family val="2"/>
          </rPr>
          <t>Sam Walker:</t>
        </r>
        <r>
          <rPr>
            <sz val="9"/>
            <color indexed="81"/>
            <rFont val="Tahoma"/>
            <family val="2"/>
          </rPr>
          <t xml:space="preserve">
changed from yes to no 2.5.24 following email</t>
        </r>
      </text>
    </comment>
    <comment ref="M90" authorId="0" shapeId="0" xr:uid="{5B8AD98F-E35A-4E43-9554-24DDC0099F79}">
      <text>
        <r>
          <rPr>
            <b/>
            <sz val="9"/>
            <color indexed="81"/>
            <rFont val="Tahoma"/>
            <family val="2"/>
          </rPr>
          <t>Sam Walker:</t>
        </r>
        <r>
          <rPr>
            <sz val="9"/>
            <color indexed="81"/>
            <rFont val="Tahoma"/>
            <family val="2"/>
          </rPr>
          <t xml:space="preserve">
was 105 changed per email 1.5.24 opting out of all</t>
        </r>
      </text>
    </comment>
    <comment ref="N90" authorId="0" shapeId="0" xr:uid="{45745097-AE9C-4CA2-A688-151DC82BA652}">
      <text>
        <r>
          <rPr>
            <b/>
            <sz val="9"/>
            <color indexed="81"/>
            <rFont val="Tahoma"/>
            <family val="2"/>
          </rPr>
          <t>Sam Walker:</t>
        </r>
        <r>
          <rPr>
            <sz val="9"/>
            <color indexed="81"/>
            <rFont val="Tahoma"/>
            <family val="2"/>
          </rPr>
          <t xml:space="preserve">
was yes now no as changed minds - notified us on 1.5.24</t>
        </r>
      </text>
    </comment>
    <comment ref="O90" authorId="0" shapeId="0" xr:uid="{B44EB67A-DBD2-4D60-A0F4-900395E44B37}">
      <text>
        <r>
          <rPr>
            <b/>
            <sz val="9"/>
            <color indexed="81"/>
            <rFont val="Tahoma"/>
            <family val="2"/>
          </rPr>
          <t>Sam Walker:</t>
        </r>
        <r>
          <rPr>
            <sz val="9"/>
            <color indexed="81"/>
            <rFont val="Tahoma"/>
            <family val="2"/>
          </rPr>
          <t xml:space="preserve">
was 3.51 removed as opted out on 1.5.24</t>
        </r>
      </text>
    </comment>
    <comment ref="S90" authorId="0" shapeId="0" xr:uid="{C2670A06-F81C-436A-B5A7-DFBC009597BB}">
      <text>
        <r>
          <rPr>
            <b/>
            <sz val="9"/>
            <color indexed="81"/>
            <rFont val="Tahoma"/>
            <family val="2"/>
          </rPr>
          <t>Sam Walker:</t>
        </r>
        <r>
          <rPr>
            <sz val="9"/>
            <color indexed="81"/>
            <rFont val="Tahoma"/>
            <family val="2"/>
          </rPr>
          <t xml:space="preserve">
was yes now no as changed minds - notified us on 1.5.24</t>
        </r>
      </text>
    </comment>
    <comment ref="T90" authorId="0" shapeId="0" xr:uid="{D9DCF936-4689-4F4A-8200-ED9807E31A28}">
      <text>
        <r>
          <rPr>
            <b/>
            <sz val="9"/>
            <color indexed="81"/>
            <rFont val="Tahoma"/>
            <family val="2"/>
          </rPr>
          <t>Sam Walker:</t>
        </r>
        <r>
          <rPr>
            <sz val="9"/>
            <color indexed="81"/>
            <rFont val="Tahoma"/>
            <family val="2"/>
          </rPr>
          <t xml:space="preserve">
was 1.57, amended to zero as opted out 1.5.24</t>
        </r>
      </text>
    </comment>
    <comment ref="M96" authorId="0" shapeId="0" xr:uid="{575405F3-F0FE-43D4-BE58-0879C093A426}">
      <text>
        <r>
          <rPr>
            <b/>
            <sz val="9"/>
            <color indexed="81"/>
            <rFont val="Tahoma"/>
            <family val="2"/>
          </rPr>
          <t>Sam Walker:</t>
        </r>
        <r>
          <rPr>
            <sz val="9"/>
            <color indexed="81"/>
            <rFont val="Tahoma"/>
            <family val="2"/>
          </rPr>
          <t xml:space="preserve">
asked for on the 30.4.24</t>
        </r>
      </text>
    </comment>
  </commentList>
</comments>
</file>

<file path=xl/sharedStrings.xml><?xml version="1.0" encoding="utf-8"?>
<sst xmlns="http://schemas.openxmlformats.org/spreadsheetml/2006/main" count="6300" uniqueCount="955">
  <si>
    <t>Schools Absence Claim Form</t>
  </si>
  <si>
    <t>Instructions:</t>
  </si>
  <si>
    <t>The proforma tab needs to be completed by entering data into the yellow cells only.</t>
  </si>
  <si>
    <t>Top section of entries:</t>
  </si>
  <si>
    <t>The "School" tab is a dropdown, so please use this rather than typing directly, to ensure you get the correct format of the name for this form.</t>
  </si>
  <si>
    <t>The DFE number will be auto-filled for you when the school name is entered.</t>
  </si>
  <si>
    <t>The employee name and payroll reference are needed, please ensure the member of staff's name is entered the same as any previous claims</t>
  </si>
  <si>
    <t>The "Normal FTE" is the full time equivalent for this member of staff under their present contract.  (The FTE box on the right is for your use and does not link to the rest of the form)</t>
  </si>
  <si>
    <t>If you are using the "Phased return" section, then the FTE for this form will be taken from that section, otherwise the normal FTE is used.</t>
  </si>
  <si>
    <t>Middle section of entries:</t>
  </si>
  <si>
    <t>The "Type of claim" is a dropdown, so please use this rather than typing manually.  Any further information that affects the claim can be added in the "Additional information" box lower down.</t>
  </si>
  <si>
    <t>The first and last dates of the claim are to be entered manually, using format of dd/mm/yy.  Please make sure you include the year, especially if the claim goes into 2025.</t>
  </si>
  <si>
    <t xml:space="preserve">Please enter the dates the staff member is away from work, as all days of school holidays, weekends and bank holidays </t>
  </si>
  <si>
    <t>are already included in the calculation in the form and do not need to be accounted for here</t>
  </si>
  <si>
    <t>Please add any school training dates in the "Training dates" section, and these will be included in the calculation for you.</t>
  </si>
  <si>
    <t>The "Type of illness" is a dropdown so please use this rather than manually typing.  As before any additional information, if relevant to the claim, can be added to the "Additional information" box</t>
  </si>
  <si>
    <t>The pre-existing condition box is for information and will not affect the claim calculation directly, but this needs to be included for the official records</t>
  </si>
  <si>
    <t xml:space="preserve">  A pre existing condition question relates to if the condition causing the absence was already known about before the beginning of this financial/claim year</t>
  </si>
  <si>
    <t xml:space="preserve">The "Half pay commenced", and "Salary payments ceased" boxes are dropdowns and should only be used if the staff members pay has dropped to half or zero pay  </t>
  </si>
  <si>
    <t>since the start of the absence, and before the end of the present claim</t>
  </si>
  <si>
    <t>If either of these boxes need to be used, then use the dropdown to choose yes, then manually enter the date the pay changed in the relevant box</t>
  </si>
  <si>
    <t>The "continuous claim" box should be chosen if the claim is a continuing claim for a member of staff, for the same condition.</t>
  </si>
  <si>
    <t>The following 3 cells only appear if "continuous claim" is chosen.</t>
  </si>
  <si>
    <t>The end of previous claim is automatically shown as the date before the start of this claim, only if a "continuous claim" is chosen.</t>
  </si>
  <si>
    <t>If the previous claim was a different date, please state the date and the reason why there is a gap between the 2 claims in the notes box in the cell below the previous claims date.</t>
  </si>
  <si>
    <r>
      <t xml:space="preserve">The "First claim of present financial year" box should only be chosen as "yes" if this is the first claim for a continuing claim that has </t>
    </r>
    <r>
      <rPr>
        <b/>
        <sz val="11"/>
        <color rgb="FFFF0000"/>
        <rFont val="Calibri"/>
        <family val="2"/>
        <scheme val="minor"/>
      </rPr>
      <t>started</t>
    </r>
    <r>
      <rPr>
        <sz val="11"/>
        <color theme="1"/>
        <rFont val="Calibri"/>
        <family val="2"/>
        <scheme val="minor"/>
      </rPr>
      <t xml:space="preserve"> in this present financial year</t>
    </r>
  </si>
  <si>
    <t>Bottom section:</t>
  </si>
  <si>
    <t>The blue cells here show the dates of claim, the number of days on full, half or no pay, the excess days to be included or not, the daily rate, and the total claim amount</t>
  </si>
  <si>
    <t>The total claim amount cell will only show when you confirm in the bottom box that you have entered relevant evidence into the "Evidence - claim" tab.</t>
  </si>
  <si>
    <t>The evidence should be the doctors note for the relevant claimed days, or any other appropriate evidence if needed and appropriate.</t>
  </si>
  <si>
    <t>The evidence can be copied in as a PDF or picture, or a screenshot from the relevant file.</t>
  </si>
  <si>
    <t>The additional information box means any queries with this claim can be kept with the relevant data.</t>
  </si>
  <si>
    <t>Phased Return section:</t>
  </si>
  <si>
    <t>The phased return section is linked to the main claim for you.</t>
  </si>
  <si>
    <t>The "Employee type" is automatically filled from the claim, and the results of the calculation feed through to the main claim.</t>
  </si>
  <si>
    <t>The only information needed here are the number of hours worked, and how many weeks that pattern of phased return was in place for.</t>
  </si>
  <si>
    <t>1 = Not OK</t>
  </si>
  <si>
    <t>Holiday</t>
  </si>
  <si>
    <t>Weekend</t>
  </si>
  <si>
    <t>Training dates</t>
  </si>
  <si>
    <t>Total</t>
  </si>
  <si>
    <t>1 day less</t>
  </si>
  <si>
    <t>Full pay</t>
  </si>
  <si>
    <t>Half pay</t>
  </si>
  <si>
    <t>No pay</t>
  </si>
  <si>
    <t>Full List Of Dates</t>
  </si>
  <si>
    <t>claim period</t>
  </si>
  <si>
    <t>0=Not OK</t>
  </si>
  <si>
    <t>Schools Absence Claim Form  -  FY24/25</t>
  </si>
  <si>
    <t>ACF2425 Final Revised v2</t>
  </si>
  <si>
    <t>Please complete yellow cells as needed.  Blue cells are auto-filled for you as you complete the form.   Form must not be sent in with any red cells still showing.</t>
  </si>
  <si>
    <t>User input</t>
  </si>
  <si>
    <t>Total claim amount will be greyed out until you confirm evidence is included (final dropdown cell at bottom left of form)</t>
  </si>
  <si>
    <t>Result</t>
  </si>
  <si>
    <t>School</t>
  </si>
  <si>
    <t>Please select your School Name</t>
  </si>
  <si>
    <t>Employee Name</t>
  </si>
  <si>
    <t>Normal FTE</t>
  </si>
  <si>
    <t>FTE Calculator - Year</t>
  </si>
  <si>
    <t>DFE number</t>
  </si>
  <si>
    <t>Payroll Reference</t>
  </si>
  <si>
    <t>FTE for this claim</t>
  </si>
  <si>
    <t>Employee Type</t>
  </si>
  <si>
    <t>1 FTE is…</t>
  </si>
  <si>
    <t>Weekly hours</t>
  </si>
  <si>
    <t>Weeks per year</t>
  </si>
  <si>
    <t>Type of claim</t>
  </si>
  <si>
    <t>Teacher</t>
  </si>
  <si>
    <t>Type of illness</t>
  </si>
  <si>
    <t>Buy in choices</t>
  </si>
  <si>
    <t>FTE</t>
  </si>
  <si>
    <t>Teaching Assistant</t>
  </si>
  <si>
    <t>Caretaker</t>
  </si>
  <si>
    <t>Pre-existing condition</t>
  </si>
  <si>
    <t>Key</t>
  </si>
  <si>
    <t>Other Support Staff</t>
  </si>
  <si>
    <t>Half Pay commenced</t>
  </si>
  <si>
    <t>1st date of claim (dd/mm/yy)</t>
  </si>
  <si>
    <t>Half pay start date</t>
  </si>
  <si>
    <t>Phased return calculation</t>
  </si>
  <si>
    <t>Last date of claim (dd/mm/yy)</t>
  </si>
  <si>
    <t>Salary payments ceased</t>
  </si>
  <si>
    <t>Continuation of previous claim</t>
  </si>
  <si>
    <t>no</t>
  </si>
  <si>
    <t>No pay start date</t>
  </si>
  <si>
    <t>Weekly</t>
  </si>
  <si>
    <t>Weeks at this</t>
  </si>
  <si>
    <t>End date of previous claim</t>
  </si>
  <si>
    <t>Hours</t>
  </si>
  <si>
    <t>no. of hours</t>
  </si>
  <si>
    <t>Notes re auto filled previous claim date</t>
  </si>
  <si>
    <t xml:space="preserve">Date should be the calendar date before this claim starts.  Any different dates must be explained.  </t>
  </si>
  <si>
    <t>Stage 1</t>
  </si>
  <si>
    <t>First claim of present financial year ?</t>
  </si>
  <si>
    <t>Is this the first claim since 1st April 2024, for this continuous claim for this member of staff ?</t>
  </si>
  <si>
    <t>Stage 2</t>
  </si>
  <si>
    <t>excess?</t>
  </si>
  <si>
    <t>Stage 3</t>
  </si>
  <si>
    <t>Working days</t>
  </si>
  <si>
    <t>Additional Information</t>
  </si>
  <si>
    <t>Stage 4</t>
  </si>
  <si>
    <t>Excess</t>
  </si>
  <si>
    <t>Stage 5</t>
  </si>
  <si>
    <t>Total claim days</t>
  </si>
  <si>
    <t>Stage 6</t>
  </si>
  <si>
    <t>Stage 7</t>
  </si>
  <si>
    <t>Daily rate</t>
  </si>
  <si>
    <t>excess to incur</t>
  </si>
  <si>
    <t>remaining</t>
  </si>
  <si>
    <t>Average Hours per Week</t>
  </si>
  <si>
    <t>Days at full pay:</t>
  </si>
  <si>
    <t>Total weeks in period</t>
  </si>
  <si>
    <t>Days at half pay:</t>
  </si>
  <si>
    <t>Phased Return FTE</t>
  </si>
  <si>
    <t>Days at no pay:</t>
  </si>
  <si>
    <t>Normal working hours FTE</t>
  </si>
  <si>
    <t>FTE to enter on claim</t>
  </si>
  <si>
    <t>Total claim amount:</t>
  </si>
  <si>
    <t>Have you included evidence ?</t>
  </si>
  <si>
    <t>Include screen shot or copy picture/pdf/excel from relevant evidence on tab "Evidence - claim"</t>
  </si>
  <si>
    <t>Name</t>
  </si>
  <si>
    <t>Payrol Reference</t>
  </si>
  <si>
    <t>1st date of claim</t>
  </si>
  <si>
    <t>Last date of claim</t>
  </si>
  <si>
    <t>Is this the first claim since 1st April 2023, for this continuous claim for this member of staff ?</t>
  </si>
  <si>
    <t>Claim :</t>
  </si>
  <si>
    <t>Include screen shot or copy picture/pdf/excel from relevant evidence on tab "Evidence - claim 2"</t>
  </si>
  <si>
    <t>Back and Neck Problems</t>
  </si>
  <si>
    <t>Other Musculo Skeletal Problems</t>
  </si>
  <si>
    <t>Stress, Depression &amp; Mental Health</t>
  </si>
  <si>
    <t>Viral Infections</t>
  </si>
  <si>
    <t>Headache &amp; Migraines</t>
  </si>
  <si>
    <t>Operation, Postoperative Recovery &amp; other Hospital treatments</t>
  </si>
  <si>
    <t>Genito-Urinary</t>
  </si>
  <si>
    <t>Pregnancy Related</t>
  </si>
  <si>
    <t>Stomach, Liver, Kidney Disorder</t>
  </si>
  <si>
    <t>Heart, Blood Pressure, Circulation</t>
  </si>
  <si>
    <t>Chest, Respiratory</t>
  </si>
  <si>
    <t>Eye, Ear, Nose and Mouth/Dental</t>
  </si>
  <si>
    <t>Colds, Influenza etc.</t>
  </si>
  <si>
    <t>Covid-19</t>
  </si>
  <si>
    <t>Other</t>
  </si>
  <si>
    <t>yes</t>
  </si>
  <si>
    <t>24/25 data as at 29/4/24 - From Microsoft Form &amp; Emails from Alconbury 29.4.24, Friday Bridge 1.5.24, Morley, Elton &amp; Huntindon Primary 1/5, Houghton 13/5, Linton and Cherry Hinton 15/5/24. Removal of Brington</t>
  </si>
  <si>
    <t>Information of 23/24 buy-in</t>
  </si>
  <si>
    <t>Teachers</t>
  </si>
  <si>
    <t>TA</t>
  </si>
  <si>
    <t>Caretakers</t>
  </si>
  <si>
    <t>Other support</t>
  </si>
  <si>
    <t>Abbots Ripton Primary School</t>
  </si>
  <si>
    <t>Day 11</t>
  </si>
  <si>
    <t/>
  </si>
  <si>
    <t>Alconbury Primary School</t>
  </si>
  <si>
    <t>Day 1</t>
  </si>
  <si>
    <t>Alderman Payne Primary School</t>
  </si>
  <si>
    <t>Arbury Primary School</t>
  </si>
  <si>
    <t>Ashbeach Primary School</t>
  </si>
  <si>
    <t>Barnabas Oley Primary School</t>
  </si>
  <si>
    <t>Barrington Primary School</t>
  </si>
  <si>
    <t>Barton Primary School</t>
  </si>
  <si>
    <t>Bassingbourn Primary School</t>
  </si>
  <si>
    <t>Beaupre Primary School</t>
  </si>
  <si>
    <t>Bellbird Primary School</t>
  </si>
  <si>
    <t>Benwick Primary School</t>
  </si>
  <si>
    <t>Bewick Bridge Community Primary School</t>
  </si>
  <si>
    <t>Brampton Village Primary School</t>
  </si>
  <si>
    <t>Brington Primary School</t>
  </si>
  <si>
    <t>Brunswick Nursery School</t>
  </si>
  <si>
    <t>Burrough Green Primary School</t>
  </si>
  <si>
    <t>Bushmead Primary School</t>
  </si>
  <si>
    <t>Caldecote Primary School</t>
  </si>
  <si>
    <t>Cherry Hinton Primary School</t>
  </si>
  <si>
    <t>Cheveley Primary School</t>
  </si>
  <si>
    <t>Clarkson Infant School</t>
  </si>
  <si>
    <t>Coates Primary School</t>
  </si>
  <si>
    <t>Colleges Nursery School</t>
  </si>
  <si>
    <t>Colville Primary School</t>
  </si>
  <si>
    <t>Coton Primary School</t>
  </si>
  <si>
    <t>Cottenham Primary School</t>
  </si>
  <si>
    <t>Dry Drayton Primary School</t>
  </si>
  <si>
    <t>Duxford Primary School</t>
  </si>
  <si>
    <t>Eastfield Infant School</t>
  </si>
  <si>
    <t>Elsworth Primary School</t>
  </si>
  <si>
    <t>Elton Primary School</t>
  </si>
  <si>
    <t>Ely St John's Primary School</t>
  </si>
  <si>
    <t>Eynesbury Primary School</t>
  </si>
  <si>
    <t>Fawcett Primary School</t>
  </si>
  <si>
    <t>Fen Drayton Primary School</t>
  </si>
  <si>
    <t>Folksworth Primary School</t>
  </si>
  <si>
    <t>Fowlmere Primary School</t>
  </si>
  <si>
    <t>Foxton Primary School</t>
  </si>
  <si>
    <t>Friday Bridge Primary School</t>
  </si>
  <si>
    <t>Great Abington Primary School</t>
  </si>
  <si>
    <t>Great Paxton Primary School</t>
  </si>
  <si>
    <t>Grove Primary School</t>
  </si>
  <si>
    <t>Gt &amp; Lt Shelford Primary School</t>
  </si>
  <si>
    <t>Hardwick and Cambourne Primary School</t>
  </si>
  <si>
    <t>Harston &amp; Newton Primary School</t>
  </si>
  <si>
    <t>Haslingfield Endowed Primary School</t>
  </si>
  <si>
    <t>Hauxton Primary School</t>
  </si>
  <si>
    <t>Hemingford Grey Primary School</t>
  </si>
  <si>
    <t>Holywell Primary School</t>
  </si>
  <si>
    <t>Homerton Children's Centre</t>
  </si>
  <si>
    <t>Houghton Primary School</t>
  </si>
  <si>
    <t>Huntingdon Nursery School</t>
  </si>
  <si>
    <t>Huntingdon Primary</t>
  </si>
  <si>
    <t>Isleham Primary School</t>
  </si>
  <si>
    <t>Kinderley Primary School</t>
  </si>
  <si>
    <t>Kings Hedges Nursery School</t>
  </si>
  <si>
    <t>Kings Hedges Primary School</t>
  </si>
  <si>
    <t>Linton Infant School</t>
  </si>
  <si>
    <t>Lionel Walden Primary School</t>
  </si>
  <si>
    <t>Little Paxton Primary School</t>
  </si>
  <si>
    <t>Littleport Primary School</t>
  </si>
  <si>
    <t>Manea Primary School</t>
  </si>
  <si>
    <t>Mayfield Primary School</t>
  </si>
  <si>
    <t>Melbourn Primary School</t>
  </si>
  <si>
    <t>Meldreth Primary School</t>
  </si>
  <si>
    <t>Monkfield Park Primary School</t>
  </si>
  <si>
    <t>Morley Memorial Primary School</t>
  </si>
  <si>
    <t>Newnham Croft Primary School</t>
  </si>
  <si>
    <t>Newton Primary School</t>
  </si>
  <si>
    <t>Fenstanton and Hilton Primary School</t>
  </si>
  <si>
    <t>Orchard Park Community Primary School</t>
  </si>
  <si>
    <t>Over Primary School</t>
  </si>
  <si>
    <t>Park Street Primary School</t>
  </si>
  <si>
    <t>Pendragon Primary School</t>
  </si>
  <si>
    <t>Petersfield Primary School</t>
  </si>
  <si>
    <t>Priory Junior School, St Neots</t>
  </si>
  <si>
    <t>Priory Park Infant School</t>
  </si>
  <si>
    <t>Queen Edith Primary School</t>
  </si>
  <si>
    <t>Queen Emma Primary School</t>
  </si>
  <si>
    <t>Rackham Primary School</t>
  </si>
  <si>
    <t>Ridgefield Primary School</t>
  </si>
  <si>
    <t>Robert Arkenstall Primary School</t>
  </si>
  <si>
    <t>Shirley Primary School</t>
  </si>
  <si>
    <t>Spinney Primary School</t>
  </si>
  <si>
    <t>St Alban's Primary School</t>
  </si>
  <si>
    <t>St Anne's Primary School</t>
  </si>
  <si>
    <t>St Helen's Primary School</t>
  </si>
  <si>
    <t>St Matthew's Primary School</t>
  </si>
  <si>
    <t>St Paul's Primary School</t>
  </si>
  <si>
    <t>St Philip's Primary School</t>
  </si>
  <si>
    <t>Steeple Morden Primary School</t>
  </si>
  <si>
    <t>Stretham Primary School</t>
  </si>
  <si>
    <t>Sutton Primary School</t>
  </si>
  <si>
    <t>Swavesey Primary School</t>
  </si>
  <si>
    <t>Teversham Primary School</t>
  </si>
  <si>
    <t>The Fields Early Years Centre</t>
  </si>
  <si>
    <t>The Vine Inter-Church Primary School</t>
  </si>
  <si>
    <t>Thorndown Primary</t>
  </si>
  <si>
    <t>Townley Primary School</t>
  </si>
  <si>
    <t>Trumpington Meadows Primary School</t>
  </si>
  <si>
    <t>Waterbeach Primary School</t>
  </si>
  <si>
    <t>Westfield Junior School</t>
  </si>
  <si>
    <t>Wheatfields Primary School</t>
  </si>
  <si>
    <t>Wilburton Primary School</t>
  </si>
  <si>
    <t>William Westley Primary School</t>
  </si>
  <si>
    <t>Willingham Primary School</t>
  </si>
  <si>
    <t>Wyton Primary School</t>
  </si>
  <si>
    <t>Yaxley Infant School</t>
  </si>
  <si>
    <t>Updated April 24 for FY 24/25 use</t>
  </si>
  <si>
    <t>Updated May 2023</t>
  </si>
  <si>
    <t>Updated May 2021</t>
  </si>
  <si>
    <t>TAs</t>
  </si>
  <si>
    <t>Other Support</t>
  </si>
  <si>
    <t>Teacher Sickness</t>
  </si>
  <si>
    <t>Teaching Assistants</t>
  </si>
  <si>
    <t>Nothing?</t>
  </si>
  <si>
    <t>3373</t>
  </si>
  <si>
    <t>t</t>
  </si>
  <si>
    <t>3061</t>
  </si>
  <si>
    <t>ta</t>
  </si>
  <si>
    <t>c1</t>
  </si>
  <si>
    <t>OS</t>
  </si>
  <si>
    <t>ttac1OS</t>
  </si>
  <si>
    <t>2083</t>
  </si>
  <si>
    <t>c2</t>
  </si>
  <si>
    <t>tc2</t>
  </si>
  <si>
    <t>2118</t>
  </si>
  <si>
    <t>ttaOS</t>
  </si>
  <si>
    <t>2217</t>
  </si>
  <si>
    <t>3067</t>
  </si>
  <si>
    <t>3001</t>
  </si>
  <si>
    <t>day 11</t>
  </si>
  <si>
    <t>tta</t>
  </si>
  <si>
    <t>3301</t>
  </si>
  <si>
    <t>tc2OS</t>
  </si>
  <si>
    <t>2002</t>
  </si>
  <si>
    <t>2082</t>
  </si>
  <si>
    <t>3943</t>
  </si>
  <si>
    <t>ttac2OS</t>
  </si>
  <si>
    <t>2060</t>
  </si>
  <si>
    <t>2312</t>
  </si>
  <si>
    <t>3942</t>
  </si>
  <si>
    <t>3081</t>
  </si>
  <si>
    <t>1005</t>
  </si>
  <si>
    <t>3004</t>
  </si>
  <si>
    <t>2452</t>
  </si>
  <si>
    <t>tc1</t>
  </si>
  <si>
    <t>2004</t>
  </si>
  <si>
    <t>tOS</t>
  </si>
  <si>
    <t>3050</t>
  </si>
  <si>
    <t>3009</t>
  </si>
  <si>
    <t>2091</t>
  </si>
  <si>
    <t>2065</t>
  </si>
  <si>
    <t>1006</t>
  </si>
  <si>
    <t>2119</t>
  </si>
  <si>
    <t>3011</t>
  </si>
  <si>
    <t>2006</t>
  </si>
  <si>
    <t>3012</t>
  </si>
  <si>
    <t>3041</t>
  </si>
  <si>
    <t>2246</t>
  </si>
  <si>
    <t>3308</t>
  </si>
  <si>
    <t>3368</t>
  </si>
  <si>
    <t>2444</t>
  </si>
  <si>
    <t>3074</t>
  </si>
  <si>
    <t>2336</t>
  </si>
  <si>
    <t>2010</t>
  </si>
  <si>
    <t>3065</t>
  </si>
  <si>
    <t>2011</t>
  </si>
  <si>
    <t>ttac1</t>
  </si>
  <si>
    <t>2012</t>
  </si>
  <si>
    <t>2068</t>
  </si>
  <si>
    <t>2016</t>
  </si>
  <si>
    <t>Great Gidding Primary School</t>
  </si>
  <si>
    <t>3066</t>
  </si>
  <si>
    <t>3068</t>
  </si>
  <si>
    <t>2123</t>
  </si>
  <si>
    <t>3310</t>
  </si>
  <si>
    <t>2315</t>
  </si>
  <si>
    <t>2018</t>
  </si>
  <si>
    <t>2205</t>
  </si>
  <si>
    <t>2211</t>
  </si>
  <si>
    <t>3071</t>
  </si>
  <si>
    <t>1002</t>
  </si>
  <si>
    <t>2212</t>
  </si>
  <si>
    <t>tc1OS</t>
  </si>
  <si>
    <t>1007</t>
  </si>
  <si>
    <t>3945</t>
  </si>
  <si>
    <t>3022</t>
  </si>
  <si>
    <t>2331</t>
  </si>
  <si>
    <t>1000</t>
  </si>
  <si>
    <t>2446</t>
  </si>
  <si>
    <t>3317</t>
  </si>
  <si>
    <t>2066</t>
  </si>
  <si>
    <t>2293</t>
  </si>
  <si>
    <t>2074</t>
  </si>
  <si>
    <t>2075</t>
  </si>
  <si>
    <t>2121</t>
  </si>
  <si>
    <t>2028</t>
  </si>
  <si>
    <t>2029</t>
  </si>
  <si>
    <t>2449</t>
  </si>
  <si>
    <t>2107</t>
  </si>
  <si>
    <t>2109</t>
  </si>
  <si>
    <t>2260</t>
  </si>
  <si>
    <t>2208</t>
  </si>
  <si>
    <t>3390</t>
  </si>
  <si>
    <t>2031</t>
  </si>
  <si>
    <t>3350</t>
  </si>
  <si>
    <t>Pathfinder Primary School</t>
  </si>
  <si>
    <t>3302</t>
  </si>
  <si>
    <t>2033</t>
  </si>
  <si>
    <t>3331</t>
  </si>
  <si>
    <t>2239</t>
  </si>
  <si>
    <t>2219</t>
  </si>
  <si>
    <t>2333</t>
  </si>
  <si>
    <t>3946</t>
  </si>
  <si>
    <t>3058</t>
  </si>
  <si>
    <t>2453</t>
  </si>
  <si>
    <t>2070</t>
  </si>
  <si>
    <t>2115</t>
  </si>
  <si>
    <t>Spaldwick Primary School</t>
  </si>
  <si>
    <t>2222</t>
  </si>
  <si>
    <t>2335</t>
  </si>
  <si>
    <t>3360</t>
  </si>
  <si>
    <t>3384</t>
  </si>
  <si>
    <t>5200</t>
  </si>
  <si>
    <t>2317</t>
  </si>
  <si>
    <t>3356</t>
  </si>
  <si>
    <t>3358</t>
  </si>
  <si>
    <t>3029</t>
  </si>
  <si>
    <t>2084</t>
  </si>
  <si>
    <t>3052</t>
  </si>
  <si>
    <t>2046</t>
  </si>
  <si>
    <t>3325</t>
  </si>
  <si>
    <t>1001</t>
  </si>
  <si>
    <t>3389</t>
  </si>
  <si>
    <t>2001</t>
  </si>
  <si>
    <t>2064</t>
  </si>
  <si>
    <t>2000</t>
  </si>
  <si>
    <t>2048</t>
  </si>
  <si>
    <t>2232</t>
  </si>
  <si>
    <t>3392</t>
  </si>
  <si>
    <t>3054</t>
  </si>
  <si>
    <t>3032</t>
  </si>
  <si>
    <t>2054</t>
  </si>
  <si>
    <t>2240</t>
  </si>
  <si>
    <t>2254</t>
  </si>
  <si>
    <t>School Name:</t>
  </si>
  <si>
    <t>School DFE number:</t>
  </si>
  <si>
    <t>Do you want to opt-in to any of the School Absence Schemes for 2024/2025</t>
  </si>
  <si>
    <t>Do you want to purchase the Absence Scheme for Teachers</t>
  </si>
  <si>
    <t>Do you want to purchase the Absence Scheme for Teaching Assistants</t>
  </si>
  <si>
    <t>Please enter the number of FTE's </t>
  </si>
  <si>
    <t>Do you want to purchase the Absence Scheme for Caretakers</t>
  </si>
  <si>
    <t>When do you want the cover to start from</t>
  </si>
  <si>
    <t>Please enter the number of FTE's</t>
  </si>
  <si>
    <t>Do you want to purchase the Absence Scheme for Other Support Staff</t>
  </si>
  <si>
    <t>Please enter the number of FTE's2</t>
  </si>
  <si>
    <t>Correct format name from contact list</t>
  </si>
  <si>
    <t>Last 4 digits of Column B</t>
  </si>
  <si>
    <t>Per contact list</t>
  </si>
  <si>
    <t>AD-AM = CHECKING SAME AS BUY INS AS AT 29.4.24 AS SOME INFO WAS ENTERED BEFORE DEADLINE</t>
  </si>
  <si>
    <t>Abbots Ripton CofE Primary School</t>
  </si>
  <si>
    <t>Ely St John's School</t>
  </si>
  <si>
    <t>873 2444</t>
  </si>
  <si>
    <t>Yes</t>
  </si>
  <si>
    <t>No</t>
  </si>
  <si>
    <t>1.5</t>
  </si>
  <si>
    <t>0.95</t>
  </si>
  <si>
    <t>Alconbury CofE Primary School</t>
  </si>
  <si>
    <t>Hauxton Primary school</t>
  </si>
  <si>
    <t>Thorndown primary School</t>
  </si>
  <si>
    <t>873/2001</t>
  </si>
  <si>
    <t>0.88</t>
  </si>
  <si>
    <t>2.1</t>
  </si>
  <si>
    <t>Stukeley Meadows</t>
  </si>
  <si>
    <t>2443</t>
  </si>
  <si>
    <t>Barnabas Oley CofE Primary school</t>
  </si>
  <si>
    <t>The Vine Inter Church Primary School</t>
  </si>
  <si>
    <t>873/7789</t>
  </si>
  <si>
    <t>Barrington CofE VC Primary School</t>
  </si>
  <si>
    <t>Fordham CE (C) Primary School</t>
  </si>
  <si>
    <t>8733014</t>
  </si>
  <si>
    <t>Barton CofE VA Primary School</t>
  </si>
  <si>
    <t>0.80</t>
  </si>
  <si>
    <t>3.323</t>
  </si>
  <si>
    <t>1.00</t>
  </si>
  <si>
    <t>Beaupre Community Primary School</t>
  </si>
  <si>
    <t xml:space="preserve">Coates Primary </t>
  </si>
  <si>
    <t>St Paul's CE Primary School</t>
  </si>
  <si>
    <t>873/3356</t>
  </si>
  <si>
    <t>Isleham C of E Primary School</t>
  </si>
  <si>
    <t>873/3022</t>
  </si>
  <si>
    <t>Benwick Primary school</t>
  </si>
  <si>
    <t>5</t>
  </si>
  <si>
    <t>.59</t>
  </si>
  <si>
    <t>1.37</t>
  </si>
  <si>
    <t>Brington CofE Primary School</t>
  </si>
  <si>
    <t>873 2121</t>
  </si>
  <si>
    <t>19.74</t>
  </si>
  <si>
    <t>1.68</t>
  </si>
  <si>
    <t>2.29</t>
  </si>
  <si>
    <t>Eynesbury COFE Primary School</t>
  </si>
  <si>
    <t>873/3074</t>
  </si>
  <si>
    <t>10</t>
  </si>
  <si>
    <t>3.47</t>
  </si>
  <si>
    <t>Burrough Green CofE Primary School</t>
  </si>
  <si>
    <t>110733</t>
  </si>
  <si>
    <t>0.6561</t>
  </si>
  <si>
    <t>Burwell Village College (Primary)</t>
  </si>
  <si>
    <t>Wyton on the Hill Primary School</t>
  </si>
  <si>
    <t>8732240</t>
  </si>
  <si>
    <t>8732453</t>
  </si>
  <si>
    <t>16</t>
  </si>
  <si>
    <t>2</t>
  </si>
  <si>
    <t>Brington CE Primary School</t>
  </si>
  <si>
    <t>873/3081</t>
  </si>
  <si>
    <t>Castle Camps Church of England (Controlled) Primary School</t>
  </si>
  <si>
    <t>The Fields Nursery School</t>
  </si>
  <si>
    <t>Castle School, Cambridge</t>
  </si>
  <si>
    <t>Ashbeach</t>
  </si>
  <si>
    <t>Cherry Hinton Church of England Voluntary Controlled Primary School</t>
  </si>
  <si>
    <t>Great and Little Shelford CE (A) Primary School</t>
  </si>
  <si>
    <t>873/3310</t>
  </si>
  <si>
    <t>Cheveley CofE Primary School</t>
  </si>
  <si>
    <t>Spring Meadow Infant and Nursery School</t>
  </si>
  <si>
    <t>873/2329</t>
  </si>
  <si>
    <t>Clarkson Infants School</t>
  </si>
  <si>
    <t>873/2211</t>
  </si>
  <si>
    <t>1.35</t>
  </si>
  <si>
    <t>1</t>
  </si>
  <si>
    <t>1.87</t>
  </si>
  <si>
    <t>Barton CE (VA) Primary School</t>
  </si>
  <si>
    <t>873/3301</t>
  </si>
  <si>
    <t>0.68</t>
  </si>
  <si>
    <t>0.69</t>
  </si>
  <si>
    <t>Coton Church of England (Voluntary Controlled) Primary School</t>
  </si>
  <si>
    <t>873/2010</t>
  </si>
  <si>
    <t>Dry Drayton CofE (C) Primary School</t>
  </si>
  <si>
    <t>8732119</t>
  </si>
  <si>
    <t>Duxford Church of England Community Primary School</t>
  </si>
  <si>
    <t>Park Street CofE Primary School</t>
  </si>
  <si>
    <t>873 3350</t>
  </si>
  <si>
    <t>4.55</t>
  </si>
  <si>
    <t>Eastfield Infant and Nursery School</t>
  </si>
  <si>
    <t>Barnabas Oley C of E Primary School</t>
  </si>
  <si>
    <t>8733067</t>
  </si>
  <si>
    <t>4.751</t>
  </si>
  <si>
    <t>0.27</t>
  </si>
  <si>
    <t>2.62</t>
  </si>
  <si>
    <t>Elsworth CofE VA Primary School</t>
  </si>
  <si>
    <t>Clarkson Infant and Nursery School</t>
  </si>
  <si>
    <t>873/2091</t>
  </si>
  <si>
    <t>7.3</t>
  </si>
  <si>
    <t>Ely St John's Community Primary School</t>
  </si>
  <si>
    <t>Arbury primary School</t>
  </si>
  <si>
    <t>8732118</t>
  </si>
  <si>
    <t>10.68</t>
  </si>
  <si>
    <t>3.18</t>
  </si>
  <si>
    <t>Eynesbury CofE C Primary School</t>
  </si>
  <si>
    <t>873/2446</t>
  </si>
  <si>
    <t>19</t>
  </si>
  <si>
    <t>873/1000</t>
  </si>
  <si>
    <t>The Grove Primary School</t>
  </si>
  <si>
    <t>873/2123</t>
  </si>
  <si>
    <t>873/5200</t>
  </si>
  <si>
    <t>Folksworth CofE Primary School</t>
  </si>
  <si>
    <t>The Bellbird Primary School</t>
  </si>
  <si>
    <t>8733943</t>
  </si>
  <si>
    <t>16.3996</t>
  </si>
  <si>
    <t>0.8649</t>
  </si>
  <si>
    <t>4.6449</t>
  </si>
  <si>
    <t>Fordham CofE Primary School</t>
  </si>
  <si>
    <t>873/2336</t>
  </si>
  <si>
    <t>13.96</t>
  </si>
  <si>
    <t>1.8</t>
  </si>
  <si>
    <t>3.88</t>
  </si>
  <si>
    <t>Fourfields Community Primary School</t>
  </si>
  <si>
    <t>873/2000</t>
  </si>
  <si>
    <t>11.34</t>
  </si>
  <si>
    <t>1.0</t>
  </si>
  <si>
    <t>873/2254</t>
  </si>
  <si>
    <t>0.4</t>
  </si>
  <si>
    <t>0.75</t>
  </si>
  <si>
    <t>Holywell CofE Primary</t>
  </si>
  <si>
    <t>8733071</t>
  </si>
  <si>
    <t>Friday Bridge Community Primary School</t>
  </si>
  <si>
    <t>873 2109</t>
  </si>
  <si>
    <t>Fulbourn Primary School</t>
  </si>
  <si>
    <t>Fenstanton &amp; Hilton Primary School</t>
  </si>
  <si>
    <t>873/2208</t>
  </si>
  <si>
    <t>Granta School</t>
  </si>
  <si>
    <t>Great and Little Shelford CofE (Aided) Primary School</t>
  </si>
  <si>
    <t>Hardwick and Cambourne Primary School (please use this response and ignore the first one)</t>
  </si>
  <si>
    <t>873/2315</t>
  </si>
  <si>
    <t>1.55</t>
  </si>
  <si>
    <t>Pendragon Community Primary School</t>
  </si>
  <si>
    <t>873-2033</t>
  </si>
  <si>
    <t>0.554</t>
  </si>
  <si>
    <t>0.63</t>
  </si>
  <si>
    <t>3066 - Closed</t>
  </si>
  <si>
    <t>Great Gidding CofE Primary School - Closed</t>
  </si>
  <si>
    <t>Elsworth C of E Primary School</t>
  </si>
  <si>
    <t>8733308</t>
  </si>
  <si>
    <t>Great Paxton CofE Primary School</t>
  </si>
  <si>
    <t>873/2066</t>
  </si>
  <si>
    <t>9.93</t>
  </si>
  <si>
    <t>0.26</t>
  </si>
  <si>
    <t>3.895</t>
  </si>
  <si>
    <t>Great Wilbraham CofE Primary School</t>
  </si>
  <si>
    <t>Sawtry Infant School</t>
  </si>
  <si>
    <t>873/2255</t>
  </si>
  <si>
    <t>Hardwick and Cambourne Community Primary School</t>
  </si>
  <si>
    <t>Harston and Newton Community Primary School</t>
  </si>
  <si>
    <t>873 3012</t>
  </si>
  <si>
    <t>8732260</t>
  </si>
  <si>
    <t>Monkfield Park Primary</t>
  </si>
  <si>
    <t>8732449</t>
  </si>
  <si>
    <t>1.3</t>
  </si>
  <si>
    <t>Histon Early Years Centre</t>
  </si>
  <si>
    <t>873/3035</t>
  </si>
  <si>
    <t>Holywell CofE Primary School</t>
  </si>
  <si>
    <t>873/3392</t>
  </si>
  <si>
    <t>Homerton Early Years Centre</t>
  </si>
  <si>
    <t>Milton Road Primary School</t>
  </si>
  <si>
    <t>873/2105</t>
  </si>
  <si>
    <t>Littleport Community Primary School</t>
  </si>
  <si>
    <t>873/2074</t>
  </si>
  <si>
    <t>9.83</t>
  </si>
  <si>
    <t>3.69</t>
  </si>
  <si>
    <t>Huntingdon Primary School</t>
  </si>
  <si>
    <t>8732219</t>
  </si>
  <si>
    <t>0.8</t>
  </si>
  <si>
    <t>Isleham Church of England Primary School</t>
  </si>
  <si>
    <t>1.24</t>
  </si>
  <si>
    <t>Kettlefields Primary School</t>
  </si>
  <si>
    <t>8732029</t>
  </si>
  <si>
    <t>0.54</t>
  </si>
  <si>
    <t>Great Paxton CE Primary School</t>
  </si>
  <si>
    <t>8733068</t>
  </si>
  <si>
    <t>.71</t>
  </si>
  <si>
    <t>.38</t>
  </si>
  <si>
    <t>William Westley CE Primary School</t>
  </si>
  <si>
    <t>1.25</t>
  </si>
  <si>
    <t>St Philips Ce Primary School</t>
  </si>
  <si>
    <t>873/3358</t>
  </si>
  <si>
    <t>Linton CofE Infant School</t>
  </si>
  <si>
    <t>Wilburton CofE Primary School</t>
  </si>
  <si>
    <t>873/3054</t>
  </si>
  <si>
    <t>5.07</t>
  </si>
  <si>
    <t>0.21</t>
  </si>
  <si>
    <t>1.57</t>
  </si>
  <si>
    <t>Priory Junior School</t>
  </si>
  <si>
    <t>8732239</t>
  </si>
  <si>
    <t>8.66</t>
  </si>
  <si>
    <t>1.12</t>
  </si>
  <si>
    <t>8731002</t>
  </si>
  <si>
    <t>Little Thetford CofE Primary School</t>
  </si>
  <si>
    <t>873 2031</t>
  </si>
  <si>
    <t>0.35</t>
  </si>
  <si>
    <t>1.56</t>
  </si>
  <si>
    <t>Harston and Newton C P School</t>
  </si>
  <si>
    <t>Manea Community Primary School</t>
  </si>
  <si>
    <t>Sutton CE (VC) Primary School</t>
  </si>
  <si>
    <t>873/2312</t>
  </si>
  <si>
    <t xml:space="preserve">Alderman Payne Primary </t>
  </si>
  <si>
    <t>0.621</t>
  </si>
  <si>
    <t xml:space="preserve">0.730        </t>
  </si>
  <si>
    <t>Burwell VC Primary</t>
  </si>
  <si>
    <t>2327</t>
  </si>
  <si>
    <t>Meridian Primary School</t>
  </si>
  <si>
    <t>873/2232</t>
  </si>
  <si>
    <t>10.33</t>
  </si>
  <si>
    <t>2.91</t>
  </si>
  <si>
    <t>Caldecote Primary</t>
  </si>
  <si>
    <t>8732004</t>
  </si>
  <si>
    <t>873-2452</t>
  </si>
  <si>
    <t>1.02</t>
  </si>
  <si>
    <t>Townley School</t>
  </si>
  <si>
    <t>873-2064</t>
  </si>
  <si>
    <t>11.52</t>
  </si>
  <si>
    <t>0.57</t>
  </si>
  <si>
    <t>0.72</t>
  </si>
  <si>
    <t>873/2082</t>
  </si>
  <si>
    <t>5.16</t>
  </si>
  <si>
    <t>873 3390</t>
  </si>
  <si>
    <t>6.818639053</t>
  </si>
  <si>
    <t>0.77027027</t>
  </si>
  <si>
    <t>1.966086279</t>
  </si>
  <si>
    <t>Stretham Community Primary School</t>
  </si>
  <si>
    <t>873/2084</t>
  </si>
  <si>
    <t>0.34</t>
  </si>
  <si>
    <t>1.44</t>
  </si>
  <si>
    <t xml:space="preserve">Barrington C of E Primary </t>
  </si>
  <si>
    <t>873/3001</t>
  </si>
  <si>
    <t>25.36</t>
  </si>
  <si>
    <t>4.38</t>
  </si>
  <si>
    <t>Petersfield CofE Aided Primary School</t>
  </si>
  <si>
    <t>873/3331</t>
  </si>
  <si>
    <t>3.67</t>
  </si>
  <si>
    <t>1.32 (admin), 0.55 (midday), 0.36 (Play), 0.47 (Clean)</t>
  </si>
  <si>
    <t>873/3011</t>
  </si>
  <si>
    <t>4.3</t>
  </si>
  <si>
    <t>1.03</t>
  </si>
  <si>
    <t>Priory Park Infant School &amp; Playgroup</t>
  </si>
  <si>
    <t>873/2046</t>
  </si>
  <si>
    <t>8.61</t>
  </si>
  <si>
    <t>0.79</t>
  </si>
  <si>
    <t>2.25</t>
  </si>
  <si>
    <t>873/2002</t>
  </si>
  <si>
    <t>11.81</t>
  </si>
  <si>
    <t>3.3</t>
  </si>
  <si>
    <t xml:space="preserve">Queen Emma Primary School </t>
  </si>
  <si>
    <t>Abbots Ripton CE Primary School</t>
  </si>
  <si>
    <t>8733373</t>
  </si>
  <si>
    <t>873 2028</t>
  </si>
  <si>
    <t>0.743</t>
  </si>
  <si>
    <t>8732006</t>
  </si>
  <si>
    <t>Samuel Pepys School</t>
  </si>
  <si>
    <t>873/2054</t>
  </si>
  <si>
    <t>12.0</t>
  </si>
  <si>
    <t>8.23</t>
  </si>
  <si>
    <t>Sawtry Infants' School</t>
  </si>
  <si>
    <t>873/2333</t>
  </si>
  <si>
    <t>15</t>
  </si>
  <si>
    <t>Shirley Community Primary School</t>
  </si>
  <si>
    <t>Castle Camps Primary School</t>
  </si>
  <si>
    <t>8733008</t>
  </si>
  <si>
    <t>The Spinney Primary School</t>
  </si>
  <si>
    <t>Spring Meadow Infant School</t>
  </si>
  <si>
    <t>St Alban's Catholic Primary School</t>
  </si>
  <si>
    <t>873/3946</t>
  </si>
  <si>
    <t>12.55</t>
  </si>
  <si>
    <t>8.39</t>
  </si>
  <si>
    <t>St Anne's CofE Primary School</t>
  </si>
  <si>
    <t>873/2335</t>
  </si>
  <si>
    <t>6.08</t>
  </si>
  <si>
    <t>1.88</t>
  </si>
  <si>
    <t>St Helen's primary School</t>
  </si>
  <si>
    <t>St Albans Catholic Primary School</t>
  </si>
  <si>
    <t>873/3360</t>
  </si>
  <si>
    <t>873/3325</t>
  </si>
  <si>
    <t>St Pauls CofE VA Primary School</t>
  </si>
  <si>
    <t>Waterbeach Community Primary School</t>
  </si>
  <si>
    <t>1.405</t>
  </si>
  <si>
    <t>4.175</t>
  </si>
  <si>
    <t>St Philip's CofE Aided Primary School</t>
  </si>
  <si>
    <t>The Rackham C of E Prinary School</t>
  </si>
  <si>
    <t>873/3058</t>
  </si>
  <si>
    <t>14.32</t>
  </si>
  <si>
    <t>Steeple Morden CofE VC Primary School</t>
  </si>
  <si>
    <t>Alconbury Primary</t>
  </si>
  <si>
    <t>873/2068</t>
  </si>
  <si>
    <t>Stukeley Meadows Primary School</t>
  </si>
  <si>
    <t>Sutton CofE VC Primary School</t>
  </si>
  <si>
    <t>Elton Primary</t>
  </si>
  <si>
    <t>873/3945</t>
  </si>
  <si>
    <t>Teversham CofE VA Primary School</t>
  </si>
  <si>
    <t>Linton C E Infant School</t>
  </si>
  <si>
    <t>873/3317</t>
  </si>
  <si>
    <t>Cherry Hinton</t>
  </si>
  <si>
    <t>873/3050</t>
  </si>
  <si>
    <t>Elton CofE Primary School of the Foundation of Frances and Jane Proby</t>
  </si>
  <si>
    <t>Above per the 2024-25 Schools Absence Scheme buy ins 29.4.24 document</t>
  </si>
  <si>
    <t>Type in the last 4 digits given in column B, this populates column L</t>
  </si>
  <si>
    <t>The Newton Community Primary School</t>
  </si>
  <si>
    <t>The Rackham Church of England Primary School</t>
  </si>
  <si>
    <t>Thorndown Primary School</t>
  </si>
  <si>
    <t>William Westley Church of England VC Primary School</t>
  </si>
  <si>
    <t>Wyton on the Hill Community Primary School</t>
  </si>
  <si>
    <t>ID</t>
  </si>
  <si>
    <t>Start time</t>
  </si>
  <si>
    <t>Completion time</t>
  </si>
  <si>
    <t>Email</t>
  </si>
  <si>
    <t>Last modified time</t>
  </si>
  <si>
    <t>Please enter the name of person who is completing this form</t>
  </si>
  <si>
    <t>Have you obtained approval from your schools Headteacher to opt-in to the scheme?</t>
  </si>
  <si>
    <t>Please enter the number of pupils as at October 2023 census:</t>
  </si>
  <si>
    <t>entered on Sheet 1</t>
  </si>
  <si>
    <t>CHANGED 2.5.24</t>
  </si>
  <si>
    <t>All OTHER INFORMATION Taken from Microsoft form 29.4.24</t>
  </si>
  <si>
    <t>anonymous</t>
  </si>
  <si>
    <t>Jane Hudson</t>
  </si>
  <si>
    <t>137</t>
  </si>
  <si>
    <t>Chris Ashley</t>
  </si>
  <si>
    <t>367</t>
  </si>
  <si>
    <t>Helen cooper</t>
  </si>
  <si>
    <t>501</t>
  </si>
  <si>
    <t>Elly Thomas</t>
  </si>
  <si>
    <t>85</t>
  </si>
  <si>
    <t>Helen Whybrow</t>
  </si>
  <si>
    <t>147</t>
  </si>
  <si>
    <t xml:space="preserve">Coates Primaary </t>
  </si>
  <si>
    <t>Corina Bernal</t>
  </si>
  <si>
    <t>163</t>
  </si>
  <si>
    <t>Lisa Dennis</t>
  </si>
  <si>
    <t>214</t>
  </si>
  <si>
    <t>Karen Hill</t>
  </si>
  <si>
    <t>98</t>
  </si>
  <si>
    <t>Kate Challis</t>
  </si>
  <si>
    <t>400</t>
  </si>
  <si>
    <t>Lyndsey Ducket</t>
  </si>
  <si>
    <t>199</t>
  </si>
  <si>
    <t>Alison Gatward</t>
  </si>
  <si>
    <t>296</t>
  </si>
  <si>
    <t>James Thomas</t>
  </si>
  <si>
    <t>204</t>
  </si>
  <si>
    <t>Rebecca Watts</t>
  </si>
  <si>
    <t>102</t>
  </si>
  <si>
    <t>4.07</t>
  </si>
  <si>
    <t>2.23</t>
  </si>
  <si>
    <t>Samantha Warren</t>
  </si>
  <si>
    <t>52</t>
  </si>
  <si>
    <t>jane Hudson</t>
  </si>
  <si>
    <t>127</t>
  </si>
  <si>
    <t>Chris Grey</t>
  </si>
  <si>
    <t>209</t>
  </si>
  <si>
    <t>Zoe Thistlethwaite</t>
  </si>
  <si>
    <t xml:space="preserve">Dry Drayton C.E Primary School </t>
  </si>
  <si>
    <t>Alison Arnold</t>
  </si>
  <si>
    <t>69</t>
  </si>
  <si>
    <t>2.00</t>
  </si>
  <si>
    <t>Jo Guest</t>
  </si>
  <si>
    <t>280</t>
  </si>
  <si>
    <t>Sandra Adderley</t>
  </si>
  <si>
    <t>110</t>
  </si>
  <si>
    <t>Dry Drayton C.E Primary School</t>
  </si>
  <si>
    <t>1.50</t>
  </si>
  <si>
    <t>Lorraine Hyde</t>
  </si>
  <si>
    <t>109</t>
  </si>
  <si>
    <t>Andrew Hastings</t>
  </si>
  <si>
    <t>218</t>
  </si>
  <si>
    <t>Angela Spaxman</t>
  </si>
  <si>
    <t>121</t>
  </si>
  <si>
    <t>Elizabeth Day</t>
  </si>
  <si>
    <t>140</t>
  </si>
  <si>
    <t>Amanda King</t>
  </si>
  <si>
    <t>179</t>
  </si>
  <si>
    <t>Jo Black</t>
  </si>
  <si>
    <t>376</t>
  </si>
  <si>
    <t>Tracey Miller</t>
  </si>
  <si>
    <t>393</t>
  </si>
  <si>
    <t>49</t>
  </si>
  <si>
    <t>Clare Cordell</t>
  </si>
  <si>
    <t>211</t>
  </si>
  <si>
    <t>Annette English-Matern</t>
  </si>
  <si>
    <t>417</t>
  </si>
  <si>
    <t>Graham Ingrey</t>
  </si>
  <si>
    <t>404</t>
  </si>
  <si>
    <t>261</t>
  </si>
  <si>
    <t>Jo Christopher</t>
  </si>
  <si>
    <t>151</t>
  </si>
  <si>
    <t>Becky Cooper</t>
  </si>
  <si>
    <t>202</t>
  </si>
  <si>
    <t>Helen Bracey</t>
  </si>
  <si>
    <t>226</t>
  </si>
  <si>
    <t>Alison Wheaton</t>
  </si>
  <si>
    <t>Catherine Mitchell</t>
  </si>
  <si>
    <t>488</t>
  </si>
  <si>
    <t>0.81</t>
  </si>
  <si>
    <t>Helen Birdsall</t>
  </si>
  <si>
    <t>337</t>
  </si>
  <si>
    <t>Liz Taylor</t>
  </si>
  <si>
    <t>124</t>
  </si>
  <si>
    <t>Lynn Clarke</t>
  </si>
  <si>
    <t>212</t>
  </si>
  <si>
    <t>Dry Drayton</t>
  </si>
  <si>
    <t>Yvonne Dougherty</t>
  </si>
  <si>
    <t>53</t>
  </si>
  <si>
    <t>Jacqueline Durrant</t>
  </si>
  <si>
    <t>396</t>
  </si>
  <si>
    <t>Sheryl Dachs</t>
  </si>
  <si>
    <t>605</t>
  </si>
  <si>
    <t>Clare Moffat</t>
  </si>
  <si>
    <t>301</t>
  </si>
  <si>
    <t>Angela Green</t>
  </si>
  <si>
    <t>4.322781065</t>
  </si>
  <si>
    <t>Suzie Dew</t>
  </si>
  <si>
    <t>283</t>
  </si>
  <si>
    <t>Becca Horner</t>
  </si>
  <si>
    <t>205</t>
  </si>
  <si>
    <t>Anna Williamson</t>
  </si>
  <si>
    <t>234</t>
  </si>
  <si>
    <t>Janet Willoughby</t>
  </si>
  <si>
    <t>210</t>
  </si>
  <si>
    <t>Julie Edwards</t>
  </si>
  <si>
    <t>99</t>
  </si>
  <si>
    <t>Jennie Spenceley</t>
  </si>
  <si>
    <t>185</t>
  </si>
  <si>
    <t>Isla Lunan</t>
  </si>
  <si>
    <t>263</t>
  </si>
  <si>
    <t>Hannah Furlong</t>
  </si>
  <si>
    <t>Tracy Keefe</t>
  </si>
  <si>
    <t>304</t>
  </si>
  <si>
    <t>Nicki Ramsdale</t>
  </si>
  <si>
    <t>Leyla Newling</t>
  </si>
  <si>
    <t>247</t>
  </si>
  <si>
    <t>Judith Appleby</t>
  </si>
  <si>
    <t>224</t>
  </si>
  <si>
    <t>Sue Scott</t>
  </si>
  <si>
    <t>107</t>
  </si>
  <si>
    <t>Sam Thompson</t>
  </si>
  <si>
    <t>248</t>
  </si>
  <si>
    <t>Karen Stanton</t>
  </si>
  <si>
    <t>203</t>
  </si>
  <si>
    <t>Michelle Moore</t>
  </si>
  <si>
    <t>377</t>
  </si>
  <si>
    <t>Maria-Anne Higgins</t>
  </si>
  <si>
    <t>86</t>
  </si>
  <si>
    <t>Rachel Taylor-Shaw</t>
  </si>
  <si>
    <t>173</t>
  </si>
  <si>
    <t>Lynsey Rolfe</t>
  </si>
  <si>
    <t>Carol Cullum</t>
  </si>
  <si>
    <t>171</t>
  </si>
  <si>
    <t>Rachel Bream</t>
  </si>
  <si>
    <t>150</t>
  </si>
  <si>
    <t>Adrian Strowger</t>
  </si>
  <si>
    <t>611</t>
  </si>
  <si>
    <t>Laura Whetlor</t>
  </si>
  <si>
    <t>122</t>
  </si>
  <si>
    <t>Karen Easey</t>
  </si>
  <si>
    <t>105</t>
  </si>
  <si>
    <t>Wendy Whistler</t>
  </si>
  <si>
    <t>305</t>
  </si>
  <si>
    <t>371</t>
  </si>
  <si>
    <t>Linda Nixon</t>
  </si>
  <si>
    <t>Janet Whitton</t>
  </si>
  <si>
    <t>403</t>
  </si>
  <si>
    <t>Martina Turner</t>
  </si>
  <si>
    <t>487</t>
  </si>
  <si>
    <t>Jo Aldhouse</t>
  </si>
  <si>
    <t>Catherine Monument</t>
  </si>
  <si>
    <t>420</t>
  </si>
  <si>
    <t>5.24</t>
  </si>
  <si>
    <t>Tracia Yeung</t>
  </si>
  <si>
    <t>Catherine Moument</t>
  </si>
  <si>
    <t>432</t>
  </si>
  <si>
    <t>Rona Metters</t>
  </si>
  <si>
    <t>207</t>
  </si>
  <si>
    <t>Mel Webster</t>
  </si>
  <si>
    <t>175</t>
  </si>
  <si>
    <t>Liz Bowen</t>
  </si>
  <si>
    <t>517</t>
  </si>
  <si>
    <t>Jenny Adams</t>
  </si>
  <si>
    <t>311</t>
  </si>
  <si>
    <t>NOT COMPLETED ON THE FORM</t>
  </si>
  <si>
    <t>Office@alconbury.cambs.sch.uk</t>
  </si>
  <si>
    <t>Pam</t>
  </si>
  <si>
    <t>asked by email 30.4.24</t>
  </si>
  <si>
    <t>Lucy Price</t>
  </si>
  <si>
    <t>Liz Taylor, Finance Officer</t>
  </si>
  <si>
    <t>Mandy Brown</t>
  </si>
  <si>
    <t>below was done twice</t>
  </si>
  <si>
    <t>Entered on Sheet 1</t>
  </si>
  <si>
    <t>Instructions</t>
  </si>
  <si>
    <t>In the blue cells, input the type of staff, their weekly hours and</t>
  </si>
  <si>
    <t>their contracted weeks-per-year. The FTE will appear in the yellow box below.</t>
  </si>
  <si>
    <t>For each type of staff, the hours and weeks that constitute 1 FTE</t>
  </si>
  <si>
    <t>are shown next to the blue boxes.</t>
  </si>
  <si>
    <t>FTE Calculator - Week</t>
  </si>
  <si>
    <t>When claiming for phased-returns,</t>
  </si>
  <si>
    <t>use this to calculate a weekly FTE figure</t>
  </si>
  <si>
    <t>Weeks this stage</t>
  </si>
  <si>
    <t>of phased return</t>
  </si>
  <si>
    <t>Stage 8</t>
  </si>
  <si>
    <t>Stage 9</t>
  </si>
  <si>
    <t>Stage 10</t>
  </si>
  <si>
    <t>Average Weeks</t>
  </si>
  <si>
    <t>Total weeks in stage</t>
  </si>
  <si>
    <t>Enter in the blue boxes the weekly hours for each element of</t>
  </si>
  <si>
    <t>number of hours</t>
  </si>
  <si>
    <t>the phased return, and the number of weeks that these hours were worked.</t>
  </si>
  <si>
    <t>You should enter as many different combinations of weeks and hours that</t>
  </si>
  <si>
    <t>were worked over the phased return period.</t>
  </si>
  <si>
    <t>The calculator will then give you a FTE figure for the whole period,</t>
  </si>
  <si>
    <t>which will then be used in the FTE calculation for claiming phased return.</t>
  </si>
  <si>
    <t>You should not take into account holidays or weekends.</t>
  </si>
  <si>
    <t>When claiming a phased return, the FTE that must be entered on</t>
  </si>
  <si>
    <t>the claim form is the amount of time that is not worked due to absence</t>
  </si>
  <si>
    <t>Example: normally working 4 days a week would be FTE 0.8</t>
  </si>
  <si>
    <t>If absence means only able to work 1 day a week, the working time FTE</t>
  </si>
  <si>
    <t xml:space="preserve">would be 0.2.   The amount you can claim is 0.6 for the 3 days that the staff </t>
  </si>
  <si>
    <t>FTE to enter on claim form</t>
  </si>
  <si>
    <t>member is not fit to work.</t>
  </si>
  <si>
    <t>Please enter the normal working hours FTE</t>
  </si>
  <si>
    <t>Please use the FTE on the bottom row in the phased return claim form</t>
  </si>
  <si>
    <t>School Holidays</t>
  </si>
  <si>
    <t>Bank Holidays</t>
  </si>
  <si>
    <t>Rates</t>
  </si>
  <si>
    <t>2018/19</t>
  </si>
  <si>
    <t>2019/20</t>
  </si>
  <si>
    <t>2020/21</t>
  </si>
  <si>
    <t>2021/22</t>
  </si>
  <si>
    <t>2022/23</t>
  </si>
  <si>
    <t>2023/24</t>
  </si>
  <si>
    <t>2024/25</t>
  </si>
  <si>
    <t>Easter Holiday</t>
  </si>
  <si>
    <t>Half Term</t>
  </si>
  <si>
    <t>Summer Holiday</t>
  </si>
  <si>
    <t>Nursery Nurse</t>
  </si>
  <si>
    <t>Christmas Holiday</t>
  </si>
  <si>
    <t>Teaching Assistants (Spec)</t>
  </si>
  <si>
    <t>Teacher2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</si>
</sst>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Red]\-&quot;£&quot;#,##0.00"/>
    <numFmt numFmtId="164" formatCode="dd/mm/yy;@"/>
    <numFmt numFmtId="165" formatCode="d/m/yy;@"/>
    <numFmt numFmtId="166" formatCode="&quot;£&quot;#,##0"/>
    <numFmt numFmtId="167" formatCode="m/d/yy\ h:mm:ss"/>
  </numFmts>
  <fonts count="33" x14ac:knownFonts="1">
    <font>
      <sz val="11"/>
      <color theme="1"/>
      <name val="Calibri"/>
      <family val="2"/>
      <scheme val="minor"/>
    </font>
    <font>
      <b/>
      <sz val="11"/>
      <color theme="1"/>
      <name val="Calibri"/>
      <family val="2"/>
      <scheme val="minor"/>
    </font>
    <font>
      <sz val="12"/>
      <name val="Arial"/>
      <family val="2"/>
    </font>
    <font>
      <b/>
      <sz val="12"/>
      <color indexed="8"/>
      <name val="Calibri"/>
      <family val="2"/>
    </font>
    <font>
      <sz val="12"/>
      <color indexed="8"/>
      <name val="Calibri"/>
      <family val="2"/>
    </font>
    <font>
      <b/>
      <sz val="11"/>
      <color indexed="8"/>
      <name val="Calibri"/>
      <family val="2"/>
    </font>
    <font>
      <sz val="11"/>
      <color indexed="9"/>
      <name val="Calibri"/>
      <family val="2"/>
    </font>
    <font>
      <b/>
      <sz val="12"/>
      <color indexed="10"/>
      <name val="Calibri"/>
      <family val="2"/>
    </font>
    <font>
      <sz val="11"/>
      <color indexed="8"/>
      <name val="Calibri"/>
      <family val="2"/>
    </font>
    <font>
      <sz val="11"/>
      <color theme="1"/>
      <name val="Calibri"/>
      <family val="2"/>
    </font>
    <font>
      <b/>
      <sz val="11"/>
      <color theme="0"/>
      <name val="Calibri"/>
      <family val="2"/>
      <scheme val="minor"/>
    </font>
    <font>
      <sz val="11"/>
      <color theme="0"/>
      <name val="Calibri"/>
      <family val="2"/>
      <scheme val="minor"/>
    </font>
    <font>
      <b/>
      <sz val="8"/>
      <name val="Calibri"/>
      <family val="2"/>
    </font>
    <font>
      <sz val="11"/>
      <color theme="0" tint="-4.9989318521683403E-2"/>
      <name val="Calibri"/>
      <family val="2"/>
      <scheme val="minor"/>
    </font>
    <font>
      <b/>
      <sz val="12"/>
      <color rgb="FFFF0000"/>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1"/>
      <color theme="0" tint="-4.9989318521683403E-2"/>
      <name val="Calibri"/>
      <family val="2"/>
      <scheme val="minor"/>
    </font>
    <font>
      <b/>
      <sz val="11"/>
      <color rgb="FF009900"/>
      <name val="Calibri"/>
      <family val="2"/>
      <scheme val="minor"/>
    </font>
    <font>
      <b/>
      <u/>
      <sz val="16"/>
      <color theme="1"/>
      <name val="Calibri"/>
      <family val="2"/>
      <scheme val="minor"/>
    </font>
    <font>
      <b/>
      <sz val="11"/>
      <color rgb="FFFF0000"/>
      <name val="Calibri"/>
      <family val="2"/>
      <scheme val="minor"/>
    </font>
    <font>
      <b/>
      <sz val="12"/>
      <color theme="0"/>
      <name val="Calibri"/>
      <family val="2"/>
    </font>
    <font>
      <b/>
      <u/>
      <sz val="11"/>
      <color theme="1"/>
      <name val="Calibri"/>
      <family val="2"/>
      <scheme val="minor"/>
    </font>
    <font>
      <b/>
      <u/>
      <sz val="14"/>
      <color theme="1"/>
      <name val="Calibri"/>
      <family val="2"/>
      <scheme val="minor"/>
    </font>
    <font>
      <b/>
      <u/>
      <sz val="12"/>
      <color theme="1"/>
      <name val="Calibri"/>
      <family val="2"/>
      <scheme val="minor"/>
    </font>
    <font>
      <sz val="9"/>
      <color theme="1"/>
      <name val="Calibri"/>
      <family val="2"/>
      <scheme val="minor"/>
    </font>
    <font>
      <b/>
      <sz val="16"/>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color rgb="FFFF0000"/>
      <name val="Calibri"/>
      <family val="2"/>
      <scheme val="minor"/>
    </font>
  </fonts>
  <fills count="17">
    <fill>
      <patternFill patternType="none"/>
    </fill>
    <fill>
      <patternFill patternType="gray125"/>
    </fill>
    <fill>
      <patternFill patternType="solid">
        <fgColor indexed="15"/>
        <bgColor indexed="64"/>
      </patternFill>
    </fill>
    <fill>
      <patternFill patternType="solid">
        <fgColor indexed="43"/>
        <bgColor indexed="64"/>
      </patternFill>
    </fill>
    <fill>
      <patternFill patternType="solid">
        <fgColor indexed="9"/>
        <bgColor indexed="64"/>
      </patternFill>
    </fill>
    <fill>
      <patternFill patternType="solid">
        <fgColor theme="4"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FF99"/>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theme="7" tint="-0.249977111117893"/>
        <bgColor indexed="64"/>
      </patternFill>
    </fill>
    <fill>
      <patternFill patternType="solid">
        <fgColor theme="9" tint="0.39997558519241921"/>
        <bgColor indexed="64"/>
      </patternFill>
    </fill>
    <fill>
      <patternFill patternType="solid">
        <fgColor theme="5" tint="0.399975585192419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0" fontId="8" fillId="0" borderId="0"/>
    <xf numFmtId="0" fontId="31" fillId="0" borderId="0" applyNumberFormat="0" applyFill="0" applyBorder="0" applyAlignment="0" applyProtection="0"/>
  </cellStyleXfs>
  <cellXfs count="215">
    <xf numFmtId="0" fontId="0" fillId="0" borderId="0" xfId="0"/>
    <xf numFmtId="0" fontId="2" fillId="0" borderId="0" xfId="0" applyFont="1"/>
    <xf numFmtId="0" fontId="3" fillId="0" borderId="1" xfId="0" applyFont="1" applyBorder="1"/>
    <xf numFmtId="0" fontId="4" fillId="0" borderId="2" xfId="0" applyFont="1" applyBorder="1"/>
    <xf numFmtId="0" fontId="4" fillId="0" borderId="3" xfId="0" applyFont="1" applyBorder="1"/>
    <xf numFmtId="0" fontId="5" fillId="0" borderId="0" xfId="0" applyFont="1"/>
    <xf numFmtId="0" fontId="4" fillId="0" borderId="4" xfId="0" applyFont="1" applyBorder="1"/>
    <xf numFmtId="0" fontId="4" fillId="0" borderId="0" xfId="0" applyFont="1"/>
    <xf numFmtId="0" fontId="4" fillId="0" borderId="4" xfId="0" applyFont="1" applyBorder="1" applyAlignment="1">
      <alignment horizontal="center"/>
    </xf>
    <xf numFmtId="0" fontId="4" fillId="0" borderId="7" xfId="0" applyFont="1" applyBorder="1" applyAlignment="1">
      <alignment horizontal="center"/>
    </xf>
    <xf numFmtId="0" fontId="4" fillId="0" borderId="7" xfId="0" applyFont="1" applyBorder="1"/>
    <xf numFmtId="0" fontId="4" fillId="0" borderId="0" xfId="0" applyFont="1" applyAlignment="1">
      <alignment horizontal="center"/>
    </xf>
    <xf numFmtId="0" fontId="3" fillId="0" borderId="4" xfId="0" applyFont="1" applyBorder="1"/>
    <xf numFmtId="0" fontId="4" fillId="2" borderId="8" xfId="0" applyFont="1" applyFill="1" applyBorder="1" applyAlignment="1">
      <alignment horizontal="center"/>
    </xf>
    <xf numFmtId="0" fontId="4" fillId="0" borderId="9" xfId="0" applyFont="1" applyBorder="1"/>
    <xf numFmtId="0" fontId="4" fillId="3" borderId="10" xfId="0" applyFont="1" applyFill="1" applyBorder="1" applyAlignment="1">
      <alignment horizontal="center"/>
    </xf>
    <xf numFmtId="0" fontId="4" fillId="0" borderId="11" xfId="0" applyFont="1" applyBorder="1"/>
    <xf numFmtId="0" fontId="4" fillId="0" borderId="12" xfId="0" applyFont="1" applyBorder="1"/>
    <xf numFmtId="0" fontId="4" fillId="2" borderId="8" xfId="0" applyFont="1" applyFill="1" applyBorder="1" applyAlignment="1" applyProtection="1">
      <alignment horizontal="center"/>
      <protection locked="0"/>
    </xf>
    <xf numFmtId="2" fontId="3" fillId="3" borderId="10" xfId="0" applyNumberFormat="1" applyFont="1" applyFill="1" applyBorder="1" applyAlignment="1">
      <alignment horizontal="center"/>
    </xf>
    <xf numFmtId="0" fontId="6" fillId="0" borderId="0" xfId="0" applyFont="1"/>
    <xf numFmtId="0" fontId="7" fillId="0" borderId="7" xfId="0" applyFont="1" applyBorder="1" applyAlignment="1">
      <alignment horizontal="center"/>
    </xf>
    <xf numFmtId="0" fontId="4" fillId="2" borderId="10" xfId="0" applyFont="1" applyFill="1" applyBorder="1" applyAlignment="1" applyProtection="1">
      <alignment horizontal="center"/>
      <protection locked="0"/>
    </xf>
    <xf numFmtId="2" fontId="3" fillId="3" borderId="0" xfId="0" applyNumberFormat="1" applyFont="1" applyFill="1" applyAlignment="1">
      <alignment horizontal="center"/>
    </xf>
    <xf numFmtId="0" fontId="3" fillId="0" borderId="0" xfId="0" applyFont="1" applyAlignment="1">
      <alignment horizontal="center"/>
    </xf>
    <xf numFmtId="2" fontId="3" fillId="2" borderId="8" xfId="0" applyNumberFormat="1" applyFont="1" applyFill="1" applyBorder="1" applyAlignment="1" applyProtection="1">
      <alignment horizontal="center"/>
      <protection locked="0"/>
    </xf>
    <xf numFmtId="0" fontId="3" fillId="0" borderId="0" xfId="0" applyFont="1"/>
    <xf numFmtId="164" fontId="0" fillId="0" borderId="0" xfId="0" applyNumberFormat="1"/>
    <xf numFmtId="1" fontId="0" fillId="0" borderId="0" xfId="0" applyNumberFormat="1"/>
    <xf numFmtId="165" fontId="0" fillId="0" borderId="0" xfId="0" applyNumberFormat="1"/>
    <xf numFmtId="0" fontId="1" fillId="0" borderId="0" xfId="0" applyFont="1"/>
    <xf numFmtId="0" fontId="9" fillId="4" borderId="0" xfId="1" applyFont="1" applyFill="1"/>
    <xf numFmtId="1" fontId="9" fillId="4" borderId="0" xfId="1" applyNumberFormat="1" applyFont="1" applyFill="1"/>
    <xf numFmtId="164" fontId="1" fillId="5" borderId="0" xfId="0" applyNumberFormat="1" applyFont="1" applyFill="1"/>
    <xf numFmtId="0" fontId="1" fillId="5" borderId="0" xfId="0" quotePrefix="1" applyFont="1" applyFill="1"/>
    <xf numFmtId="1" fontId="1" fillId="5" borderId="0" xfId="0" applyNumberFormat="1" applyFont="1" applyFill="1"/>
    <xf numFmtId="164" fontId="0" fillId="5" borderId="0" xfId="0" applyNumberFormat="1" applyFill="1"/>
    <xf numFmtId="1" fontId="0" fillId="5" borderId="0" xfId="0" applyNumberFormat="1" applyFill="1"/>
    <xf numFmtId="0" fontId="1" fillId="5" borderId="0" xfId="0" applyFont="1" applyFill="1"/>
    <xf numFmtId="0" fontId="12" fillId="6" borderId="14" xfId="0" applyFont="1" applyFill="1" applyBorder="1" applyAlignment="1">
      <alignment horizontal="center" vertical="center" textRotation="90"/>
    </xf>
    <xf numFmtId="0" fontId="13" fillId="0" borderId="0" xfId="0" applyFont="1"/>
    <xf numFmtId="0" fontId="14" fillId="0" borderId="0" xfId="0" applyFont="1"/>
    <xf numFmtId="0" fontId="11" fillId="0" borderId="0" xfId="0" applyFont="1"/>
    <xf numFmtId="0" fontId="15" fillId="0" borderId="0" xfId="0" applyFont="1"/>
    <xf numFmtId="0" fontId="16" fillId="0" borderId="0" xfId="0" applyFont="1"/>
    <xf numFmtId="0" fontId="17" fillId="0" borderId="0" xfId="0" applyFont="1"/>
    <xf numFmtId="14" fontId="0" fillId="0" borderId="0" xfId="0" applyNumberFormat="1"/>
    <xf numFmtId="14" fontId="17" fillId="0" borderId="0" xfId="0" applyNumberFormat="1" applyFont="1"/>
    <xf numFmtId="164" fontId="0" fillId="0" borderId="0" xfId="0" applyNumberFormat="1" applyAlignment="1">
      <alignment horizontal="right"/>
    </xf>
    <xf numFmtId="165" fontId="0" fillId="0" borderId="0" xfId="0" applyNumberFormat="1" applyAlignment="1" applyProtection="1">
      <alignment horizontal="right"/>
      <protection locked="0"/>
    </xf>
    <xf numFmtId="1" fontId="16" fillId="5" borderId="13" xfId="0" applyNumberFormat="1" applyFont="1" applyFill="1" applyBorder="1" applyAlignment="1" applyProtection="1">
      <alignment horizontal="right" vertical="center"/>
      <protection hidden="1"/>
    </xf>
    <xf numFmtId="1" fontId="0" fillId="5" borderId="13" xfId="0" applyNumberFormat="1" applyFill="1" applyBorder="1" applyAlignment="1" applyProtection="1">
      <alignment horizontal="right"/>
      <protection hidden="1"/>
    </xf>
    <xf numFmtId="164" fontId="0" fillId="5" borderId="13" xfId="0" applyNumberFormat="1" applyFill="1" applyBorder="1" applyAlignment="1" applyProtection="1">
      <alignment horizontal="right"/>
      <protection hidden="1"/>
    </xf>
    <xf numFmtId="1" fontId="0" fillId="5" borderId="13" xfId="0" applyNumberFormat="1" applyFill="1" applyBorder="1" applyProtection="1">
      <protection hidden="1"/>
    </xf>
    <xf numFmtId="166" fontId="0" fillId="5" borderId="13" xfId="0" applyNumberFormat="1" applyFill="1" applyBorder="1" applyProtection="1">
      <protection hidden="1"/>
    </xf>
    <xf numFmtId="8" fontId="0" fillId="5" borderId="13" xfId="0" applyNumberFormat="1" applyFill="1" applyBorder="1" applyAlignment="1" applyProtection="1">
      <alignment horizontal="right"/>
      <protection hidden="1"/>
    </xf>
    <xf numFmtId="0" fontId="10" fillId="0" borderId="0" xfId="0" applyFont="1" applyProtection="1">
      <protection hidden="1"/>
    </xf>
    <xf numFmtId="0" fontId="0" fillId="0" borderId="0" xfId="0" applyProtection="1">
      <protection hidden="1"/>
    </xf>
    <xf numFmtId="0" fontId="11" fillId="0" borderId="0" xfId="0" applyFont="1" applyProtection="1">
      <protection hidden="1"/>
    </xf>
    <xf numFmtId="0" fontId="17" fillId="0" borderId="0" xfId="0" applyFont="1" applyProtection="1">
      <protection hidden="1"/>
    </xf>
    <xf numFmtId="14" fontId="17" fillId="0" borderId="0" xfId="0" applyNumberFormat="1" applyFont="1" applyProtection="1">
      <protection hidden="1"/>
    </xf>
    <xf numFmtId="0" fontId="19" fillId="0" borderId="0" xfId="0" applyFont="1" applyProtection="1">
      <protection hidden="1"/>
    </xf>
    <xf numFmtId="14" fontId="11" fillId="0" borderId="0" xfId="0" applyNumberFormat="1" applyFont="1" applyProtection="1">
      <protection hidden="1"/>
    </xf>
    <xf numFmtId="165" fontId="17" fillId="0" borderId="0" xfId="0" applyNumberFormat="1" applyFont="1" applyProtection="1">
      <protection hidden="1"/>
    </xf>
    <xf numFmtId="1" fontId="11" fillId="0" borderId="0" xfId="0" applyNumberFormat="1" applyFont="1" applyProtection="1">
      <protection hidden="1"/>
    </xf>
    <xf numFmtId="165" fontId="11" fillId="0" borderId="0" xfId="0" applyNumberFormat="1" applyFont="1" applyProtection="1">
      <protection hidden="1"/>
    </xf>
    <xf numFmtId="0" fontId="11" fillId="0" borderId="0" xfId="0" applyFont="1" applyAlignment="1" applyProtection="1">
      <alignment horizontal="right"/>
      <protection hidden="1"/>
    </xf>
    <xf numFmtId="166" fontId="11" fillId="0" borderId="0" xfId="0" applyNumberFormat="1" applyFont="1" applyProtection="1">
      <protection hidden="1"/>
    </xf>
    <xf numFmtId="165" fontId="0" fillId="7" borderId="13" xfId="0" applyNumberFormat="1" applyFill="1" applyBorder="1" applyAlignment="1" applyProtection="1">
      <alignment horizontal="right"/>
      <protection locked="0"/>
    </xf>
    <xf numFmtId="164" fontId="0" fillId="7" borderId="13" xfId="0" applyNumberFormat="1" applyFill="1" applyBorder="1" applyProtection="1">
      <protection locked="0"/>
    </xf>
    <xf numFmtId="165" fontId="0" fillId="7" borderId="13" xfId="0" applyNumberFormat="1" applyFill="1" applyBorder="1" applyProtection="1">
      <protection locked="0"/>
    </xf>
    <xf numFmtId="2" fontId="0" fillId="7" borderId="13" xfId="0" applyNumberFormat="1" applyFill="1" applyBorder="1" applyAlignment="1" applyProtection="1">
      <alignment horizontal="right"/>
      <protection locked="0"/>
    </xf>
    <xf numFmtId="0" fontId="4" fillId="7" borderId="8" xfId="0" applyFont="1" applyFill="1" applyBorder="1" applyAlignment="1" applyProtection="1">
      <alignment horizontal="center"/>
      <protection locked="0"/>
    </xf>
    <xf numFmtId="0" fontId="4" fillId="7" borderId="10" xfId="0" applyFont="1" applyFill="1" applyBorder="1" applyAlignment="1" applyProtection="1">
      <alignment horizontal="center"/>
      <protection locked="0"/>
    </xf>
    <xf numFmtId="14" fontId="18" fillId="0" borderId="0" xfId="0" applyNumberFormat="1" applyFont="1" applyProtection="1">
      <protection hidden="1"/>
    </xf>
    <xf numFmtId="0" fontId="18" fillId="0" borderId="0" xfId="0" applyFont="1" applyProtection="1">
      <protection hidden="1"/>
    </xf>
    <xf numFmtId="165" fontId="16" fillId="5" borderId="13" xfId="0" applyNumberFormat="1" applyFont="1" applyFill="1" applyBorder="1" applyAlignment="1" applyProtection="1">
      <alignment horizontal="right" vertical="center"/>
      <protection hidden="1"/>
    </xf>
    <xf numFmtId="165" fontId="0" fillId="5" borderId="13" xfId="0" applyNumberFormat="1" applyFill="1" applyBorder="1" applyAlignment="1" applyProtection="1">
      <alignment horizontal="right"/>
      <protection hidden="1"/>
    </xf>
    <xf numFmtId="2" fontId="0" fillId="5" borderId="13" xfId="0" applyNumberFormat="1" applyFill="1" applyBorder="1" applyAlignment="1" applyProtection="1">
      <alignment horizontal="right"/>
      <protection hidden="1"/>
    </xf>
    <xf numFmtId="0" fontId="4" fillId="5" borderId="10" xfId="0" applyFont="1" applyFill="1" applyBorder="1" applyAlignment="1" applyProtection="1">
      <alignment horizontal="center"/>
      <protection hidden="1"/>
    </xf>
    <xf numFmtId="0" fontId="4" fillId="7" borderId="8" xfId="0" applyFont="1" applyFill="1" applyBorder="1" applyAlignment="1" applyProtection="1">
      <alignment horizontal="center"/>
      <protection hidden="1"/>
    </xf>
    <xf numFmtId="2" fontId="3" fillId="5" borderId="10" xfId="0" applyNumberFormat="1" applyFont="1" applyFill="1" applyBorder="1" applyAlignment="1" applyProtection="1">
      <alignment horizontal="center"/>
      <protection hidden="1"/>
    </xf>
    <xf numFmtId="2" fontId="3" fillId="5" borderId="8" xfId="0" applyNumberFormat="1" applyFont="1" applyFill="1" applyBorder="1" applyAlignment="1" applyProtection="1">
      <alignment horizontal="center"/>
      <protection hidden="1"/>
    </xf>
    <xf numFmtId="0" fontId="0" fillId="7" borderId="13" xfId="0" applyFill="1" applyBorder="1" applyAlignment="1" applyProtection="1">
      <alignment horizontal="right"/>
      <protection locked="0"/>
    </xf>
    <xf numFmtId="14" fontId="18" fillId="0" borderId="0" xfId="0" applyNumberFormat="1" applyFont="1"/>
    <xf numFmtId="0" fontId="18" fillId="0" borderId="0" xfId="0" applyFont="1"/>
    <xf numFmtId="0" fontId="1" fillId="0" borderId="0" xfId="0" applyFont="1" applyProtection="1">
      <protection hidden="1"/>
    </xf>
    <xf numFmtId="0" fontId="20" fillId="0" borderId="0" xfId="0" applyFont="1" applyProtection="1">
      <protection hidden="1"/>
    </xf>
    <xf numFmtId="0" fontId="4" fillId="0" borderId="7" xfId="0" applyFont="1" applyBorder="1" applyAlignment="1" applyProtection="1">
      <alignment horizontal="center"/>
      <protection hidden="1"/>
    </xf>
    <xf numFmtId="0" fontId="6" fillId="0" borderId="0" xfId="0" applyFont="1" applyProtection="1">
      <protection hidden="1"/>
    </xf>
    <xf numFmtId="0" fontId="7" fillId="0" borderId="7" xfId="0" applyFont="1" applyBorder="1" applyAlignment="1" applyProtection="1">
      <alignment horizontal="center"/>
      <protection hidden="1"/>
    </xf>
    <xf numFmtId="0" fontId="4" fillId="0" borderId="7" xfId="0" applyFont="1" applyBorder="1" applyProtection="1">
      <protection hidden="1"/>
    </xf>
    <xf numFmtId="0" fontId="4" fillId="0" borderId="0" xfId="0" applyFont="1" applyProtection="1">
      <protection hidden="1"/>
    </xf>
    <xf numFmtId="0" fontId="4" fillId="0" borderId="11" xfId="0" applyFont="1" applyBorder="1" applyProtection="1">
      <protection hidden="1"/>
    </xf>
    <xf numFmtId="0" fontId="4" fillId="0" borderId="12" xfId="0" applyFont="1" applyBorder="1" applyProtection="1">
      <protection hidden="1"/>
    </xf>
    <xf numFmtId="0" fontId="16" fillId="0" borderId="0" xfId="0" applyFont="1" applyProtection="1">
      <protection hidden="1"/>
    </xf>
    <xf numFmtId="0" fontId="13" fillId="0" borderId="0" xfId="0" applyFont="1" applyProtection="1">
      <protection hidden="1"/>
    </xf>
    <xf numFmtId="0" fontId="14" fillId="0" borderId="0" xfId="0" applyFont="1" applyProtection="1">
      <protection hidden="1"/>
    </xf>
    <xf numFmtId="165" fontId="0" fillId="0" borderId="0" xfId="0" applyNumberFormat="1" applyProtection="1">
      <protection hidden="1"/>
    </xf>
    <xf numFmtId="0" fontId="4" fillId="0" borderId="0" xfId="0" applyFont="1" applyAlignment="1" applyProtection="1">
      <alignment horizontal="center"/>
      <protection hidden="1"/>
    </xf>
    <xf numFmtId="0" fontId="3" fillId="0" borderId="1" xfId="0" applyFont="1" applyBorder="1" applyProtection="1">
      <protection hidden="1"/>
    </xf>
    <xf numFmtId="0" fontId="4" fillId="0" borderId="2" xfId="0" applyFont="1" applyBorder="1" applyProtection="1">
      <protection hidden="1"/>
    </xf>
    <xf numFmtId="0" fontId="4" fillId="0" borderId="4" xfId="0" applyFont="1" applyBorder="1" applyProtection="1">
      <protection hidden="1"/>
    </xf>
    <xf numFmtId="0" fontId="3" fillId="0" borderId="0" xfId="0" applyFont="1" applyProtection="1">
      <protection hidden="1"/>
    </xf>
    <xf numFmtId="0" fontId="3" fillId="0" borderId="4" xfId="0" applyFont="1" applyBorder="1" applyProtection="1">
      <protection hidden="1"/>
    </xf>
    <xf numFmtId="0" fontId="21" fillId="0" borderId="0" xfId="0" applyFont="1"/>
    <xf numFmtId="165" fontId="16" fillId="8" borderId="13" xfId="0" applyNumberFormat="1" applyFont="1" applyFill="1" applyBorder="1" applyAlignment="1" applyProtection="1">
      <alignment horizontal="right" vertical="center"/>
      <protection locked="0"/>
    </xf>
    <xf numFmtId="165" fontId="0" fillId="8" borderId="13" xfId="0" applyNumberFormat="1" applyFill="1" applyBorder="1" applyAlignment="1" applyProtection="1">
      <alignment horizontal="right"/>
      <protection locked="0"/>
    </xf>
    <xf numFmtId="164" fontId="0" fillId="8" borderId="13" xfId="0" applyNumberFormat="1" applyFill="1" applyBorder="1" applyProtection="1">
      <protection locked="0"/>
    </xf>
    <xf numFmtId="49" fontId="16" fillId="8" borderId="13" xfId="0" applyNumberFormat="1" applyFont="1" applyFill="1" applyBorder="1" applyAlignment="1" applyProtection="1">
      <alignment horizontal="right" vertical="center"/>
      <protection locked="0"/>
    </xf>
    <xf numFmtId="165" fontId="0" fillId="8" borderId="13" xfId="0" applyNumberFormat="1" applyFill="1" applyBorder="1" applyProtection="1">
      <protection locked="0"/>
    </xf>
    <xf numFmtId="2" fontId="0" fillId="8" borderId="13" xfId="0" applyNumberFormat="1" applyFill="1" applyBorder="1" applyAlignment="1" applyProtection="1">
      <alignment horizontal="right"/>
      <protection locked="0"/>
    </xf>
    <xf numFmtId="0" fontId="4" fillId="8" borderId="8" xfId="0" applyFont="1" applyFill="1" applyBorder="1" applyAlignment="1" applyProtection="1">
      <alignment horizontal="center"/>
      <protection hidden="1"/>
    </xf>
    <xf numFmtId="0" fontId="4" fillId="8" borderId="8" xfId="0" applyFont="1" applyFill="1" applyBorder="1" applyAlignment="1" applyProtection="1">
      <alignment horizontal="center"/>
      <protection locked="0"/>
    </xf>
    <xf numFmtId="0" fontId="4" fillId="8" borderId="10" xfId="0" applyFont="1" applyFill="1" applyBorder="1" applyAlignment="1" applyProtection="1">
      <alignment horizontal="center"/>
      <protection locked="0"/>
    </xf>
    <xf numFmtId="165" fontId="0" fillId="8" borderId="0" xfId="0" applyNumberFormat="1" applyFill="1" applyAlignment="1" applyProtection="1">
      <alignment horizontal="right"/>
      <protection locked="0"/>
    </xf>
    <xf numFmtId="0" fontId="0" fillId="8" borderId="13" xfId="0" applyFill="1" applyBorder="1" applyAlignment="1" applyProtection="1">
      <alignment horizontal="right"/>
      <protection locked="0"/>
    </xf>
    <xf numFmtId="1" fontId="16" fillId="9" borderId="13" xfId="0" applyNumberFormat="1" applyFont="1" applyFill="1" applyBorder="1" applyAlignment="1" applyProtection="1">
      <alignment horizontal="right" vertical="center"/>
      <protection hidden="1"/>
    </xf>
    <xf numFmtId="1" fontId="0" fillId="9" borderId="13" xfId="0" applyNumberFormat="1" applyFill="1" applyBorder="1" applyAlignment="1" applyProtection="1">
      <alignment horizontal="right"/>
      <protection hidden="1"/>
    </xf>
    <xf numFmtId="2" fontId="0" fillId="9" borderId="13" xfId="0" applyNumberFormat="1" applyFill="1" applyBorder="1" applyAlignment="1" applyProtection="1">
      <alignment horizontal="right"/>
      <protection hidden="1"/>
    </xf>
    <xf numFmtId="0" fontId="4" fillId="9" borderId="10" xfId="0" applyFont="1" applyFill="1" applyBorder="1" applyAlignment="1" applyProtection="1">
      <alignment horizontal="center"/>
      <protection hidden="1"/>
    </xf>
    <xf numFmtId="2" fontId="3" fillId="9" borderId="10" xfId="0" applyNumberFormat="1" applyFont="1" applyFill="1" applyBorder="1" applyAlignment="1" applyProtection="1">
      <alignment horizontal="center"/>
      <protection hidden="1"/>
    </xf>
    <xf numFmtId="2" fontId="3" fillId="9" borderId="8" xfId="0" applyNumberFormat="1" applyFont="1" applyFill="1" applyBorder="1" applyAlignment="1" applyProtection="1">
      <alignment horizontal="center"/>
      <protection hidden="1"/>
    </xf>
    <xf numFmtId="1" fontId="0" fillId="9" borderId="13" xfId="0" applyNumberFormat="1" applyFill="1" applyBorder="1" applyProtection="1">
      <protection hidden="1"/>
    </xf>
    <xf numFmtId="166" fontId="0" fillId="9" borderId="13" xfId="0" applyNumberFormat="1" applyFill="1" applyBorder="1" applyProtection="1">
      <protection hidden="1"/>
    </xf>
    <xf numFmtId="164" fontId="0" fillId="9" borderId="13" xfId="0" applyNumberFormat="1" applyFill="1" applyBorder="1" applyAlignment="1" applyProtection="1">
      <alignment horizontal="right"/>
      <protection hidden="1"/>
    </xf>
    <xf numFmtId="8" fontId="0" fillId="9" borderId="13" xfId="0" applyNumberFormat="1" applyFill="1" applyBorder="1" applyAlignment="1" applyProtection="1">
      <alignment horizontal="right"/>
      <protection hidden="1"/>
    </xf>
    <xf numFmtId="0" fontId="23" fillId="0" borderId="7" xfId="0" applyFont="1" applyBorder="1" applyAlignment="1" applyProtection="1">
      <alignment horizontal="center"/>
      <protection hidden="1"/>
    </xf>
    <xf numFmtId="0" fontId="24" fillId="0" borderId="0" xfId="0" applyFont="1"/>
    <xf numFmtId="0" fontId="25" fillId="0" borderId="0" xfId="0" applyFont="1"/>
    <xf numFmtId="0" fontId="26" fillId="0" borderId="0" xfId="0" applyFont="1"/>
    <xf numFmtId="0" fontId="27" fillId="0" borderId="0" xfId="0" applyFont="1" applyAlignment="1">
      <alignment horizontal="right"/>
    </xf>
    <xf numFmtId="0" fontId="28" fillId="0" borderId="0" xfId="0" applyFont="1"/>
    <xf numFmtId="0" fontId="0" fillId="0" borderId="0" xfId="0" applyAlignment="1">
      <alignment vertical="top" wrapText="1"/>
    </xf>
    <xf numFmtId="0" fontId="0" fillId="10" borderId="0" xfId="0" applyFill="1" applyAlignment="1">
      <alignment vertical="top" wrapText="1"/>
    </xf>
    <xf numFmtId="0" fontId="0" fillId="11" borderId="0" xfId="0" applyFill="1"/>
    <xf numFmtId="0" fontId="0" fillId="12" borderId="0" xfId="0" applyFill="1"/>
    <xf numFmtId="0" fontId="0" fillId="0" borderId="0" xfId="0" applyAlignment="1">
      <alignment wrapText="1"/>
    </xf>
    <xf numFmtId="167" fontId="0" fillId="0" borderId="0" xfId="0" applyNumberFormat="1"/>
    <xf numFmtId="0" fontId="0" fillId="0" borderId="0" xfId="0" quotePrefix="1"/>
    <xf numFmtId="0" fontId="17" fillId="6" borderId="0" xfId="0" applyFont="1" applyFill="1" applyAlignment="1">
      <alignment wrapText="1"/>
    </xf>
    <xf numFmtId="0" fontId="17" fillId="6" borderId="0" xfId="0" applyFont="1" applyFill="1"/>
    <xf numFmtId="0" fontId="17" fillId="6" borderId="0" xfId="0" quotePrefix="1" applyFont="1" applyFill="1"/>
    <xf numFmtId="0" fontId="0" fillId="6" borderId="0" xfId="0" applyFill="1" applyAlignment="1">
      <alignment wrapText="1"/>
    </xf>
    <xf numFmtId="0" fontId="17" fillId="12" borderId="0" xfId="0" applyFont="1" applyFill="1"/>
    <xf numFmtId="167" fontId="0" fillId="12" borderId="0" xfId="0" applyNumberFormat="1" applyFill="1"/>
    <xf numFmtId="0" fontId="0" fillId="12" borderId="0" xfId="0" quotePrefix="1" applyFill="1"/>
    <xf numFmtId="0" fontId="0" fillId="0" borderId="14" xfId="0" applyBorder="1"/>
    <xf numFmtId="0" fontId="0" fillId="7" borderId="0" xfId="0" applyFill="1"/>
    <xf numFmtId="0" fontId="31" fillId="0" borderId="0" xfId="2"/>
    <xf numFmtId="0" fontId="0" fillId="10" borderId="0" xfId="0" applyFill="1"/>
    <xf numFmtId="167" fontId="0" fillId="10" borderId="0" xfId="0" applyNumberFormat="1" applyFill="1"/>
    <xf numFmtId="0" fontId="0" fillId="10" borderId="0" xfId="0" quotePrefix="1" applyFill="1"/>
    <xf numFmtId="0" fontId="0" fillId="13" borderId="24" xfId="0" applyFill="1" applyBorder="1"/>
    <xf numFmtId="167" fontId="0" fillId="13" borderId="25" xfId="0" applyNumberFormat="1" applyFill="1" applyBorder="1"/>
    <xf numFmtId="0" fontId="0" fillId="13" borderId="25" xfId="0" applyFill="1" applyBorder="1"/>
    <xf numFmtId="0" fontId="0" fillId="10" borderId="24" xfId="0" applyFill="1" applyBorder="1"/>
    <xf numFmtId="167" fontId="0" fillId="10" borderId="25" xfId="0" applyNumberFormat="1" applyFill="1" applyBorder="1"/>
    <xf numFmtId="0" fontId="0" fillId="10" borderId="25" xfId="0" applyFill="1" applyBorder="1"/>
    <xf numFmtId="0" fontId="0" fillId="0" borderId="25" xfId="0" applyBorder="1"/>
    <xf numFmtId="0" fontId="0" fillId="0" borderId="25" xfId="0" quotePrefix="1" applyBorder="1"/>
    <xf numFmtId="0" fontId="0" fillId="0" borderId="26" xfId="0" quotePrefix="1" applyBorder="1"/>
    <xf numFmtId="0" fontId="0" fillId="14" borderId="0" xfId="0" applyFill="1"/>
    <xf numFmtId="14" fontId="0" fillId="14" borderId="0" xfId="0" applyNumberFormat="1" applyFill="1"/>
    <xf numFmtId="0" fontId="0" fillId="10" borderId="25" xfId="0" quotePrefix="1" applyFill="1" applyBorder="1"/>
    <xf numFmtId="0" fontId="0" fillId="15" borderId="26" xfId="0" quotePrefix="1" applyFill="1" applyBorder="1"/>
    <xf numFmtId="165" fontId="22" fillId="0" borderId="0" xfId="0" applyNumberFormat="1" applyFont="1"/>
    <xf numFmtId="165" fontId="22" fillId="0" borderId="0" xfId="0" applyNumberFormat="1" applyFont="1" applyProtection="1">
      <protection hidden="1"/>
    </xf>
    <xf numFmtId="0" fontId="0" fillId="16" borderId="0" xfId="0" applyFill="1"/>
    <xf numFmtId="165" fontId="4" fillId="9" borderId="5" xfId="0" applyNumberFormat="1" applyFont="1" applyFill="1" applyBorder="1" applyAlignment="1" applyProtection="1">
      <alignment horizontal="center"/>
      <protection hidden="1"/>
    </xf>
    <xf numFmtId="0" fontId="4" fillId="9" borderId="6" xfId="0" applyFont="1" applyFill="1" applyBorder="1" applyAlignment="1" applyProtection="1">
      <alignment horizontal="center"/>
      <protection hidden="1"/>
    </xf>
    <xf numFmtId="0" fontId="4" fillId="0" borderId="4" xfId="0" applyFont="1" applyBorder="1" applyAlignment="1">
      <alignment horizontal="center"/>
    </xf>
    <xf numFmtId="0" fontId="4" fillId="0" borderId="7" xfId="0" applyFont="1" applyBorder="1" applyAlignment="1">
      <alignment horizontal="center"/>
    </xf>
    <xf numFmtId="0" fontId="4" fillId="8" borderId="5" xfId="0" applyFont="1" applyFill="1" applyBorder="1" applyAlignment="1" applyProtection="1">
      <alignment horizontal="center"/>
      <protection locked="0"/>
    </xf>
    <xf numFmtId="0" fontId="4" fillId="8" borderId="6" xfId="0" applyFont="1" applyFill="1" applyBorder="1" applyAlignment="1" applyProtection="1">
      <alignment horizontal="center"/>
      <protection locked="0"/>
    </xf>
    <xf numFmtId="0" fontId="4" fillId="0" borderId="4" xfId="0" applyFont="1" applyBorder="1" applyAlignment="1" applyProtection="1">
      <alignment horizontal="center"/>
      <protection hidden="1"/>
    </xf>
    <xf numFmtId="0" fontId="4" fillId="0" borderId="7" xfId="0" applyFont="1" applyBorder="1" applyAlignment="1" applyProtection="1">
      <alignment horizontal="center"/>
      <protection hidden="1"/>
    </xf>
    <xf numFmtId="165" fontId="0" fillId="8" borderId="22" xfId="0" applyNumberFormat="1" applyFill="1" applyBorder="1" applyAlignment="1" applyProtection="1">
      <alignment horizontal="left" vertical="top" wrapText="1"/>
      <protection locked="0"/>
    </xf>
    <xf numFmtId="165" fontId="0" fillId="8" borderId="23" xfId="0" applyNumberFormat="1" applyFill="1" applyBorder="1" applyAlignment="1" applyProtection="1">
      <alignment horizontal="left" vertical="top" wrapText="1"/>
      <protection locked="0"/>
    </xf>
    <xf numFmtId="0" fontId="17" fillId="8" borderId="15" xfId="0" applyFont="1" applyFill="1" applyBorder="1" applyAlignment="1" applyProtection="1">
      <alignment horizontal="left" vertical="top" wrapText="1"/>
      <protection locked="0"/>
    </xf>
    <xf numFmtId="0" fontId="17" fillId="8" borderId="16" xfId="0" applyFont="1" applyFill="1" applyBorder="1" applyAlignment="1" applyProtection="1">
      <alignment horizontal="left" vertical="top" wrapText="1"/>
      <protection locked="0"/>
    </xf>
    <xf numFmtId="0" fontId="17" fillId="8" borderId="17" xfId="0" applyFont="1" applyFill="1" applyBorder="1" applyAlignment="1" applyProtection="1">
      <alignment horizontal="left" vertical="top" wrapText="1"/>
      <protection locked="0"/>
    </xf>
    <xf numFmtId="0" fontId="17" fillId="8" borderId="18" xfId="0" applyFont="1" applyFill="1" applyBorder="1" applyAlignment="1" applyProtection="1">
      <alignment horizontal="left" vertical="top" wrapText="1"/>
      <protection locked="0"/>
    </xf>
    <xf numFmtId="0" fontId="17" fillId="8" borderId="0" xfId="0" applyFont="1" applyFill="1" applyAlignment="1" applyProtection="1">
      <alignment horizontal="left" vertical="top" wrapText="1"/>
      <protection locked="0"/>
    </xf>
    <xf numFmtId="0" fontId="17" fillId="8" borderId="19" xfId="0" applyFont="1" applyFill="1" applyBorder="1" applyAlignment="1" applyProtection="1">
      <alignment horizontal="left" vertical="top" wrapText="1"/>
      <protection locked="0"/>
    </xf>
    <xf numFmtId="0" fontId="17" fillId="8" borderId="20" xfId="0" applyFont="1" applyFill="1" applyBorder="1" applyAlignment="1" applyProtection="1">
      <alignment horizontal="left" vertical="top" wrapText="1"/>
      <protection locked="0"/>
    </xf>
    <xf numFmtId="0" fontId="17" fillId="8" borderId="14" xfId="0" applyFont="1" applyFill="1" applyBorder="1" applyAlignment="1" applyProtection="1">
      <alignment horizontal="left" vertical="top" wrapText="1"/>
      <protection locked="0"/>
    </xf>
    <xf numFmtId="0" fontId="17" fillId="8" borderId="21" xfId="0" applyFont="1" applyFill="1" applyBorder="1" applyAlignment="1" applyProtection="1">
      <alignment horizontal="left" vertical="top" wrapText="1"/>
      <protection locked="0"/>
    </xf>
    <xf numFmtId="4" fontId="3" fillId="9" borderId="5" xfId="0" applyNumberFormat="1" applyFont="1" applyFill="1" applyBorder="1" applyAlignment="1" applyProtection="1">
      <alignment horizontal="center"/>
      <protection hidden="1"/>
    </xf>
    <xf numFmtId="4" fontId="3" fillId="9" borderId="6" xfId="0" applyNumberFormat="1" applyFont="1" applyFill="1" applyBorder="1" applyAlignment="1" applyProtection="1">
      <alignment horizontal="center"/>
      <protection hidden="1"/>
    </xf>
    <xf numFmtId="0" fontId="4" fillId="0" borderId="0" xfId="0" applyFont="1" applyAlignment="1" applyProtection="1">
      <alignment horizontal="center"/>
      <protection hidden="1"/>
    </xf>
    <xf numFmtId="0" fontId="3" fillId="5" borderId="5" xfId="0" applyFont="1" applyFill="1" applyBorder="1" applyAlignment="1" applyProtection="1">
      <alignment horizontal="center"/>
      <protection hidden="1"/>
    </xf>
    <xf numFmtId="0" fontId="3" fillId="5" borderId="6" xfId="0" applyFont="1" applyFill="1" applyBorder="1" applyAlignment="1" applyProtection="1">
      <alignment horizontal="center"/>
      <protection hidden="1"/>
    </xf>
    <xf numFmtId="165" fontId="4" fillId="5" borderId="5" xfId="0" applyNumberFormat="1" applyFont="1" applyFill="1" applyBorder="1" applyAlignment="1" applyProtection="1">
      <alignment horizontal="center"/>
      <protection hidden="1"/>
    </xf>
    <xf numFmtId="0" fontId="4" fillId="5" borderId="6" xfId="0" applyFont="1" applyFill="1" applyBorder="1" applyAlignment="1" applyProtection="1">
      <alignment horizontal="center"/>
      <protection hidden="1"/>
    </xf>
    <xf numFmtId="0" fontId="4" fillId="0" borderId="0" xfId="0" applyFont="1" applyAlignment="1">
      <alignment horizontal="center"/>
    </xf>
    <xf numFmtId="0" fontId="17" fillId="7" borderId="15" xfId="0" applyFont="1" applyFill="1" applyBorder="1" applyAlignment="1">
      <alignment horizontal="left" vertical="top" wrapText="1"/>
    </xf>
    <xf numFmtId="0" fontId="17" fillId="7" borderId="16" xfId="0" applyFont="1" applyFill="1" applyBorder="1" applyAlignment="1">
      <alignment horizontal="left" vertical="top" wrapText="1"/>
    </xf>
    <xf numFmtId="0" fontId="17" fillId="7" borderId="17" xfId="0" applyFont="1" applyFill="1" applyBorder="1" applyAlignment="1">
      <alignment horizontal="left" vertical="top" wrapText="1"/>
    </xf>
    <xf numFmtId="0" fontId="17" fillId="7" borderId="18" xfId="0" applyFont="1" applyFill="1" applyBorder="1" applyAlignment="1">
      <alignment horizontal="left" vertical="top" wrapText="1"/>
    </xf>
    <xf numFmtId="0" fontId="17" fillId="7" borderId="0" xfId="0" applyFont="1" applyFill="1" applyAlignment="1">
      <alignment horizontal="left" vertical="top" wrapText="1"/>
    </xf>
    <xf numFmtId="0" fontId="17" fillId="7" borderId="19" xfId="0" applyFont="1" applyFill="1" applyBorder="1" applyAlignment="1">
      <alignment horizontal="left" vertical="top" wrapText="1"/>
    </xf>
    <xf numFmtId="0" fontId="17" fillId="7" borderId="20" xfId="0" applyFont="1" applyFill="1" applyBorder="1" applyAlignment="1">
      <alignment horizontal="left" vertical="top" wrapText="1"/>
    </xf>
    <xf numFmtId="0" fontId="17" fillId="7" borderId="14" xfId="0" applyFont="1" applyFill="1" applyBorder="1" applyAlignment="1">
      <alignment horizontal="left" vertical="top" wrapText="1"/>
    </xf>
    <xf numFmtId="0" fontId="17" fillId="7" borderId="21" xfId="0" applyFont="1" applyFill="1" applyBorder="1" applyAlignment="1">
      <alignment horizontal="left" vertical="top" wrapText="1"/>
    </xf>
    <xf numFmtId="0" fontId="4" fillId="7" borderId="5" xfId="0" applyFont="1" applyFill="1" applyBorder="1" applyAlignment="1" applyProtection="1">
      <alignment horizontal="center"/>
      <protection locked="0"/>
    </xf>
    <xf numFmtId="0" fontId="4" fillId="7" borderId="6" xfId="0" applyFont="1" applyFill="1" applyBorder="1" applyAlignment="1" applyProtection="1">
      <alignment horizontal="center"/>
      <protection locked="0"/>
    </xf>
    <xf numFmtId="165" fontId="0" fillId="7" borderId="22" xfId="0" applyNumberFormat="1" applyFill="1" applyBorder="1" applyAlignment="1" applyProtection="1">
      <alignment horizontal="left" vertical="top" wrapText="1"/>
      <protection locked="0"/>
    </xf>
    <xf numFmtId="165" fontId="0" fillId="7" borderId="23" xfId="0" applyNumberFormat="1" applyFill="1" applyBorder="1" applyAlignment="1" applyProtection="1">
      <alignment horizontal="left" vertical="top" wrapText="1"/>
      <protection locked="0"/>
    </xf>
    <xf numFmtId="0" fontId="32" fillId="0" borderId="0" xfId="0" applyFont="1" applyAlignment="1">
      <alignment horizontal="center" wrapText="1"/>
    </xf>
    <xf numFmtId="0" fontId="0" fillId="0" borderId="0" xfId="0" applyAlignment="1">
      <alignment horizontal="center"/>
    </xf>
    <xf numFmtId="0" fontId="4" fillId="2" borderId="5"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3" fillId="3" borderId="5" xfId="0" applyFont="1" applyFill="1" applyBorder="1" applyAlignment="1">
      <alignment horizontal="center"/>
    </xf>
    <xf numFmtId="0" fontId="3" fillId="3" borderId="6" xfId="0" applyFont="1" applyFill="1" applyBorder="1" applyAlignment="1">
      <alignment horizontal="center"/>
    </xf>
  </cellXfs>
  <cellStyles count="3">
    <cellStyle name="%" xfId="1" xr:uid="{333B8A46-8A07-41D5-8119-9ADFC6CF7F7F}"/>
    <cellStyle name="Hyperlink" xfId="2" builtinId="8"/>
    <cellStyle name="Normal" xfId="0" builtinId="0"/>
  </cellStyles>
  <dxfs count="91">
    <dxf>
      <font>
        <color theme="0"/>
      </font>
    </dxf>
    <dxf>
      <font>
        <color rgb="FFFFFF99"/>
      </font>
    </dxf>
    <dxf>
      <font>
        <color rgb="FFFFFF99"/>
      </font>
    </dxf>
    <dxf>
      <font>
        <color rgb="FFFFFF99"/>
      </font>
    </dxf>
    <dxf>
      <font>
        <color rgb="FFFFFF99"/>
      </font>
    </dxf>
    <dxf>
      <fill>
        <patternFill>
          <bgColor rgb="FFFF0000"/>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theme="0"/>
      </font>
    </dxf>
    <dxf>
      <font>
        <b/>
        <i val="0"/>
        <color theme="4" tint="0.59996337778862885"/>
      </font>
      <fill>
        <patternFill>
          <bgColor theme="4" tint="0.59996337778862885"/>
        </patternFill>
      </fill>
    </dxf>
    <dxf>
      <font>
        <color theme="4" tint="0.59996337778862885"/>
      </font>
    </dxf>
    <dxf>
      <fill>
        <patternFill>
          <bgColor rgb="FFFF0000"/>
        </patternFill>
      </fill>
    </dxf>
    <dxf>
      <fill>
        <patternFill>
          <bgColor rgb="FFFF0000"/>
        </patternFill>
      </fill>
    </dxf>
    <dxf>
      <font>
        <b/>
        <i val="0"/>
        <color rgb="FF009900"/>
      </font>
    </dxf>
    <dxf>
      <font>
        <b/>
        <i val="0"/>
        <color rgb="FF009900"/>
      </font>
    </dxf>
    <dxf>
      <font>
        <b/>
        <i val="0"/>
        <color rgb="FF009900"/>
      </font>
    </dxf>
    <dxf>
      <fill>
        <patternFill>
          <bgColor rgb="FFFF0000"/>
        </patternFill>
      </fill>
    </dxf>
    <dxf>
      <font>
        <b/>
        <i val="0"/>
        <color rgb="FFFF0000"/>
      </font>
    </dxf>
    <dxf>
      <fill>
        <patternFill>
          <bgColor theme="0" tint="-0.34998626667073579"/>
        </patternFill>
      </fill>
    </dxf>
    <dxf>
      <fill>
        <patternFill>
          <bgColor rgb="FFFF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dxf>
    <dxf>
      <font>
        <color theme="0"/>
      </font>
    </dxf>
    <dxf>
      <fill>
        <patternFill>
          <bgColor theme="7" tint="0.39994506668294322"/>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theme="7" tint="0.39994506668294322"/>
        </patternFill>
      </fill>
      <border>
        <left style="thin">
          <color auto="1"/>
        </left>
        <right style="thin">
          <color auto="1"/>
        </right>
        <top style="thin">
          <color auto="1"/>
        </top>
        <bottom style="thin">
          <color auto="1"/>
        </bottom>
        <vertical/>
        <horizontal/>
      </border>
    </dxf>
    <dxf>
      <font>
        <color theme="0" tint="-0.34998626667073579"/>
      </font>
      <fill>
        <patternFill>
          <bgColor theme="0" tint="-0.34998626667073579"/>
        </patternFill>
      </fill>
    </dxf>
    <dxf>
      <fill>
        <patternFill>
          <bgColor theme="0"/>
        </patternFill>
      </fill>
      <border>
        <left/>
        <right/>
        <top style="thin">
          <color auto="1"/>
        </top>
        <bottom/>
        <vertical/>
        <horizontal/>
      </border>
    </dxf>
    <dxf>
      <font>
        <b/>
        <i val="0"/>
        <color rgb="FFFF0000"/>
      </font>
    </dxf>
    <dxf>
      <font>
        <color auto="1"/>
      </font>
    </dxf>
    <dxf>
      <font>
        <color theme="0"/>
      </font>
    </dxf>
    <dxf>
      <font>
        <color theme="0"/>
      </font>
    </dxf>
    <dxf>
      <font>
        <color theme="0"/>
      </font>
    </dxf>
    <dxf>
      <font>
        <color theme="8" tint="0.59996337778862885"/>
      </font>
      <fill>
        <patternFill>
          <bgColor theme="8" tint="0.59996337778862885"/>
        </patternFill>
      </fill>
    </dxf>
    <dxf>
      <font>
        <color theme="4" tint="0.59996337778862885"/>
      </font>
    </dxf>
    <dxf>
      <font>
        <color rgb="FFFFFF99"/>
      </font>
    </dxf>
    <dxf>
      <font>
        <color theme="4" tint="0.59996337778862885"/>
      </font>
    </dxf>
    <dxf>
      <fill>
        <patternFill>
          <bgColor rgb="FFFF0000"/>
        </patternFill>
      </fill>
    </dxf>
    <dxf>
      <font>
        <b/>
        <i val="0"/>
        <color rgb="FF009900"/>
      </font>
    </dxf>
    <dxf>
      <font>
        <b/>
        <i val="0"/>
        <color rgb="FF009900"/>
      </font>
    </dxf>
    <dxf>
      <font>
        <b/>
        <i val="0"/>
        <color rgb="FF009900"/>
      </font>
    </dxf>
    <dxf>
      <fill>
        <patternFill>
          <bgColor rgb="FFFF0000"/>
        </patternFill>
      </fill>
    </dxf>
    <dxf>
      <font>
        <b/>
        <i val="0"/>
        <color rgb="FFFF0000"/>
      </font>
    </dxf>
    <dxf>
      <font>
        <color theme="2" tint="-0.749961851863155"/>
      </font>
      <fill>
        <patternFill>
          <bgColor rgb="FF333333"/>
        </patternFill>
      </fill>
    </dxf>
    <dxf>
      <font>
        <color theme="2" tint="-0.749961851863155"/>
      </font>
      <fill>
        <patternFill>
          <bgColor rgb="FF333333"/>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dxf>
    <dxf>
      <fill>
        <patternFill>
          <bgColor rgb="FFFFFF99"/>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tint="-0.34998626667073579"/>
      </font>
      <fill>
        <patternFill>
          <bgColor theme="0" tint="-0.34998626667073579"/>
        </patternFill>
      </fill>
    </dxf>
    <dxf>
      <fill>
        <patternFill>
          <bgColor theme="0"/>
        </patternFill>
      </fill>
      <border>
        <left style="thin">
          <color theme="0" tint="-0.14993743705557422"/>
        </left>
        <right style="thin">
          <color theme="0" tint="-0.14993743705557422"/>
        </right>
        <top style="thin">
          <color auto="1"/>
        </top>
        <bottom style="thin">
          <color theme="0" tint="-0.14993743705557422"/>
        </bottom>
        <vertical/>
        <horizontal/>
      </border>
    </dxf>
    <dxf>
      <font>
        <b/>
        <i val="0"/>
        <color rgb="FFFF0000"/>
      </font>
    </dxf>
    <dxf>
      <font>
        <color theme="0"/>
      </font>
    </dxf>
    <dxf>
      <font>
        <color auto="1"/>
      </font>
    </dxf>
    <dxf>
      <font>
        <color theme="0"/>
      </font>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numFmt numFmtId="0" formatCode="Genera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numFmt numFmtId="0" formatCode="General"/>
    </dxf>
    <dxf>
      <numFmt numFmtId="0" formatCode="Genera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numFmt numFmtId="167" formatCode="m/d/yy\ h:mm:ss"/>
    </dxf>
    <dxf>
      <numFmt numFmtId="0" formatCode="General"/>
    </dxf>
    <dxf>
      <numFmt numFmtId="0" formatCode="General"/>
    </dxf>
    <dxf>
      <numFmt numFmtId="167" formatCode="m/d/yy\ h:mm:ss"/>
    </dxf>
    <dxf>
      <numFmt numFmtId="167" formatCode="m/d/yy\ h:mm:ss"/>
    </dxf>
    <dxf>
      <numFmt numFmtId="0" formatCode="General"/>
    </dxf>
    <dxf>
      <alignment horizontal="general" vertical="bottom" textRotation="0" wrapText="1" indent="0" justifyLastLine="0" shrinkToFit="0" readingOrder="0"/>
    </dxf>
  </dxfs>
  <tableStyles count="1" defaultTableStyle="TableStyleMedium2" defaultPivotStyle="PivotStyleLight16">
    <tableStyle name="Invisible" pivot="0" table="0" count="0" xr9:uid="{D0D4CC2C-7FA8-489D-8EE7-7FBBFD86AD59}"/>
  </tableStyles>
  <colors>
    <mruColors>
      <color rgb="FF00CC00"/>
      <color rgb="FFFFFF99"/>
      <color rgb="FF333333"/>
      <color rgb="FF777777"/>
      <color rgb="FF4D4D4D"/>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hyperlink" Target="#SicknessClaimsControl!AQ4"/></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6</xdr:row>
      <xdr:rowOff>97237</xdr:rowOff>
    </xdr:from>
    <xdr:to>
      <xdr:col>16</xdr:col>
      <xdr:colOff>206375</xdr:colOff>
      <xdr:row>12</xdr:row>
      <xdr:rowOff>88735</xdr:rowOff>
    </xdr:to>
    <xdr:pic>
      <xdr:nvPicPr>
        <xdr:cNvPr id="2" name="Picture 1">
          <a:extLst>
            <a:ext uri="{FF2B5EF4-FFF2-40B4-BE49-F238E27FC236}">
              <a16:creationId xmlns:a16="http://schemas.microsoft.com/office/drawing/2014/main" id="{68BD97C4-F3EF-26DE-9DEE-F41805F93409}"/>
            </a:ext>
          </a:extLst>
        </xdr:cNvPr>
        <xdr:cNvPicPr>
          <a:picLocks noChangeAspect="1"/>
        </xdr:cNvPicPr>
      </xdr:nvPicPr>
      <xdr:blipFill>
        <a:blip xmlns:r="http://schemas.openxmlformats.org/officeDocument/2006/relationships" r:embed="rId1"/>
        <a:stretch>
          <a:fillRect/>
        </a:stretch>
      </xdr:blipFill>
      <xdr:spPr>
        <a:xfrm>
          <a:off x="352425" y="1325962"/>
          <a:ext cx="9607550" cy="1074173"/>
        </a:xfrm>
        <a:prstGeom prst="rect">
          <a:avLst/>
        </a:prstGeom>
      </xdr:spPr>
    </xdr:pic>
    <xdr:clientData/>
  </xdr:twoCellAnchor>
  <xdr:twoCellAnchor editAs="oneCell">
    <xdr:from>
      <xdr:col>0</xdr:col>
      <xdr:colOff>257175</xdr:colOff>
      <xdr:row>21</xdr:row>
      <xdr:rowOff>97880</xdr:rowOff>
    </xdr:from>
    <xdr:to>
      <xdr:col>16</xdr:col>
      <xdr:colOff>160304</xdr:colOff>
      <xdr:row>29</xdr:row>
      <xdr:rowOff>161924</xdr:rowOff>
    </xdr:to>
    <xdr:pic>
      <xdr:nvPicPr>
        <xdr:cNvPr id="3" name="Picture 2">
          <a:extLst>
            <a:ext uri="{FF2B5EF4-FFF2-40B4-BE49-F238E27FC236}">
              <a16:creationId xmlns:a16="http://schemas.microsoft.com/office/drawing/2014/main" id="{E71E70F5-D9A1-95AF-1DA4-A88C0890BDBD}"/>
            </a:ext>
          </a:extLst>
        </xdr:cNvPr>
        <xdr:cNvPicPr>
          <a:picLocks noChangeAspect="1"/>
        </xdr:cNvPicPr>
      </xdr:nvPicPr>
      <xdr:blipFill>
        <a:blip xmlns:r="http://schemas.openxmlformats.org/officeDocument/2006/relationships" r:embed="rId2"/>
        <a:stretch>
          <a:fillRect/>
        </a:stretch>
      </xdr:blipFill>
      <xdr:spPr>
        <a:xfrm>
          <a:off x="257175" y="4041230"/>
          <a:ext cx="9656729" cy="1511844"/>
        </a:xfrm>
        <a:prstGeom prst="rect">
          <a:avLst/>
        </a:prstGeom>
      </xdr:spPr>
    </xdr:pic>
    <xdr:clientData/>
  </xdr:twoCellAnchor>
  <xdr:twoCellAnchor editAs="oneCell">
    <xdr:from>
      <xdr:col>0</xdr:col>
      <xdr:colOff>238128</xdr:colOff>
      <xdr:row>54</xdr:row>
      <xdr:rowOff>122724</xdr:rowOff>
    </xdr:from>
    <xdr:to>
      <xdr:col>16</xdr:col>
      <xdr:colOff>180975</xdr:colOff>
      <xdr:row>64</xdr:row>
      <xdr:rowOff>28893</xdr:rowOff>
    </xdr:to>
    <xdr:pic>
      <xdr:nvPicPr>
        <xdr:cNvPr id="4" name="Picture 3">
          <a:extLst>
            <a:ext uri="{FF2B5EF4-FFF2-40B4-BE49-F238E27FC236}">
              <a16:creationId xmlns:a16="http://schemas.microsoft.com/office/drawing/2014/main" id="{744FB51F-6D8C-DEFA-2846-0DD90DA5E831}"/>
            </a:ext>
          </a:extLst>
        </xdr:cNvPr>
        <xdr:cNvPicPr>
          <a:picLocks noChangeAspect="1"/>
        </xdr:cNvPicPr>
      </xdr:nvPicPr>
      <xdr:blipFill>
        <a:blip xmlns:r="http://schemas.openxmlformats.org/officeDocument/2006/relationships" r:embed="rId3"/>
        <a:stretch>
          <a:fillRect/>
        </a:stretch>
      </xdr:blipFill>
      <xdr:spPr>
        <a:xfrm>
          <a:off x="238128" y="9733449"/>
          <a:ext cx="9696447" cy="1906419"/>
        </a:xfrm>
        <a:prstGeom prst="rect">
          <a:avLst/>
        </a:prstGeom>
      </xdr:spPr>
    </xdr:pic>
    <xdr:clientData/>
  </xdr:twoCellAnchor>
  <xdr:twoCellAnchor editAs="oneCell">
    <xdr:from>
      <xdr:col>0</xdr:col>
      <xdr:colOff>228600</xdr:colOff>
      <xdr:row>74</xdr:row>
      <xdr:rowOff>57149</xdr:rowOff>
    </xdr:from>
    <xdr:to>
      <xdr:col>5</xdr:col>
      <xdr:colOff>435210</xdr:colOff>
      <xdr:row>88</xdr:row>
      <xdr:rowOff>85264</xdr:rowOff>
    </xdr:to>
    <xdr:pic>
      <xdr:nvPicPr>
        <xdr:cNvPr id="6" name="Picture 5">
          <a:extLst>
            <a:ext uri="{FF2B5EF4-FFF2-40B4-BE49-F238E27FC236}">
              <a16:creationId xmlns:a16="http://schemas.microsoft.com/office/drawing/2014/main" id="{5C061EE7-1A1F-F8F9-8DE1-D8DE10B6C401}"/>
            </a:ext>
          </a:extLst>
        </xdr:cNvPr>
        <xdr:cNvPicPr>
          <a:picLocks noChangeAspect="1"/>
        </xdr:cNvPicPr>
      </xdr:nvPicPr>
      <xdr:blipFill>
        <a:blip xmlns:r="http://schemas.openxmlformats.org/officeDocument/2006/relationships" r:embed="rId4"/>
        <a:stretch>
          <a:fillRect/>
        </a:stretch>
      </xdr:blipFill>
      <xdr:spPr>
        <a:xfrm>
          <a:off x="228600" y="13515974"/>
          <a:ext cx="3254610" cy="2831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29</xdr:col>
      <xdr:colOff>0</xdr:colOff>
      <xdr:row>23</xdr:row>
      <xdr:rowOff>0</xdr:rowOff>
    </xdr:from>
    <xdr:ext cx="0" cy="266700"/>
    <xdr:pic>
      <xdr:nvPicPr>
        <xdr:cNvPr id="2" name="Yr1Back">
          <a:extLst>
            <a:ext uri="{FF2B5EF4-FFF2-40B4-BE49-F238E27FC236}">
              <a16:creationId xmlns:a16="http://schemas.microsoft.com/office/drawing/2014/main" id="{6FCC12C6-5133-47A2-A31C-4BDDAFB383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4275" y="81915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29</xdr:col>
      <xdr:colOff>0</xdr:colOff>
      <xdr:row>17</xdr:row>
      <xdr:rowOff>0</xdr:rowOff>
    </xdr:from>
    <xdr:ext cx="0" cy="266700"/>
    <xdr:pic>
      <xdr:nvPicPr>
        <xdr:cNvPr id="2" name="Yr1Back">
          <a:extLst>
            <a:ext uri="{FF2B5EF4-FFF2-40B4-BE49-F238E27FC236}">
              <a16:creationId xmlns:a16="http://schemas.microsoft.com/office/drawing/2014/main" id="{BFD2E6CF-7A59-4C89-96C3-4FD19A1421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0850" y="348615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2721</xdr:colOff>
      <xdr:row>29</xdr:row>
      <xdr:rowOff>272</xdr:rowOff>
    </xdr:from>
    <xdr:to>
      <xdr:col>7</xdr:col>
      <xdr:colOff>26340</xdr:colOff>
      <xdr:row>29</xdr:row>
      <xdr:rowOff>272</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EDCBC951-074E-47AB-A285-B06B3ED15D8F}"/>
            </a:ext>
          </a:extLst>
        </xdr:cNvPr>
        <xdr:cNvSpPr/>
      </xdr:nvSpPr>
      <xdr:spPr>
        <a:xfrm>
          <a:off x="2679246" y="5543822"/>
          <a:ext cx="1776219"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24</xdr:row>
      <xdr:rowOff>0</xdr:rowOff>
    </xdr:from>
    <xdr:to>
      <xdr:col>4</xdr:col>
      <xdr:colOff>0</xdr:colOff>
      <xdr:row>24</xdr:row>
      <xdr:rowOff>0</xdr:rowOff>
    </xdr:to>
    <xdr:pic>
      <xdr:nvPicPr>
        <xdr:cNvPr id="2" name="Yr1Back">
          <a:extLst>
            <a:ext uri="{FF2B5EF4-FFF2-40B4-BE49-F238E27FC236}">
              <a16:creationId xmlns:a16="http://schemas.microsoft.com/office/drawing/2014/main" id="{91EEC3AF-EA5D-4F37-BC0F-45AF913B9C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0" y="30575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26</xdr:row>
      <xdr:rowOff>219075</xdr:rowOff>
    </xdr:from>
    <xdr:to>
      <xdr:col>4</xdr:col>
      <xdr:colOff>0</xdr:colOff>
      <xdr:row>28</xdr:row>
      <xdr:rowOff>57150</xdr:rowOff>
    </xdr:to>
    <xdr:pic>
      <xdr:nvPicPr>
        <xdr:cNvPr id="2" name="Yr1Back">
          <a:extLst>
            <a:ext uri="{FF2B5EF4-FFF2-40B4-BE49-F238E27FC236}">
              <a16:creationId xmlns:a16="http://schemas.microsoft.com/office/drawing/2014/main" id="{DC00616E-CA88-46ED-9345-0166314CF2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4275" y="5581650"/>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cccandpcc.sharepoint.com/sites/CCCFinanceTeam/Shared%20Documents/CCC%20Finance%20Team%20&#8211;%20Work/Schools/SSCT/2024-25/Absence%20Schemes%20&amp;%20Contingency/2024-25%20Schools%20Absence%20Scheme&#160;Buy%20Ins%2029.4.24.xlsx" TargetMode="External"/><Relationship Id="rId2" Type="http://schemas.microsoft.com/office/2019/04/relationships/externalLinkLongPath" Target="https://cccandpcc.sharepoint.com/sites/CCCFinanceTeam/Shared%20Documents/CCC%20Finance%20Team%20&#8211;%20Work/Schools/SSCT/2024-25/Absence%20Schemes%20&amp;%20Contingency/Guidance%20and%20Claim%20Forms/2024-25%20Schools%20Absence%20Scheme&#160;Buy%20Ins%2029.4.24.xlsx?8416A440" TargetMode="External"/><Relationship Id="rId1" Type="http://schemas.openxmlformats.org/officeDocument/2006/relationships/externalLinkPath" Target="file:///\\8416A440\2024-25%20Schools%20Absence%20Scheme&#160;Buy%20Ins%2029.4.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heet1"/>
      <sheetName val="Per Contact List"/>
      <sheetName val="Cost Centre &amp; Account Code info"/>
      <sheetName val="Cost"/>
      <sheetName val="2024-25 Schools Absence Scheme "/>
    </sheetNames>
    <sheetDataSet>
      <sheetData sheetId="0"/>
      <sheetData sheetId="1"/>
      <sheetData sheetId="2"/>
      <sheetData sheetId="3"/>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4A4103-A1EC-46BB-8556-6F451AC95C35}" name="Table1" displayName="Table1" ref="A1:T103" totalsRowShown="0" headerRowDxfId="90">
  <autoFilter ref="A1:T103" xr:uid="{00000000-0009-0000-0100-000001000000}">
    <filterColumn colId="8">
      <filters>
        <filter val="Yes"/>
      </filters>
    </filterColumn>
  </autoFilter>
  <tableColumns count="20">
    <tableColumn id="1" xr3:uid="{62332296-6262-4868-8F0F-C3A54B90B910}" name="ID" dataDxfId="89"/>
    <tableColumn id="2" xr3:uid="{483F961A-2AF3-4B5C-9AA0-CC981DB3C6E8}" name="Start time" dataDxfId="88"/>
    <tableColumn id="3" xr3:uid="{E0DAAE12-FC86-402E-A10D-4E72718DD6AB}" name="Completion time" dataDxfId="87"/>
    <tableColumn id="4" xr3:uid="{AB315728-0627-4895-88CA-E28030941030}" name="Email" dataDxfId="86"/>
    <tableColumn id="5" xr3:uid="{507BFA60-50EB-464E-BC1C-7B251B3C62D9}" name="Name" dataDxfId="85"/>
    <tableColumn id="6" xr3:uid="{D97739A1-0DC4-4D48-9ACC-A10E2CAB7FEF}" name="Last modified time" dataDxfId="84"/>
    <tableColumn id="7" xr3:uid="{56B46143-6906-47D8-BCE1-8539C5DEA3BB}" name="School Name:" dataDxfId="83"/>
    <tableColumn id="8" xr3:uid="{D217C57E-18E9-4D4C-BF66-55A598FBC4EC}" name="School DFE number:" dataDxfId="82"/>
    <tableColumn id="9" xr3:uid="{E4533559-8BC9-44B2-9451-485877824DA2}" name="Do you want to opt-in to any of the School Absence Schemes for 2024/2025" dataDxfId="81"/>
    <tableColumn id="10" xr3:uid="{F3A9765F-D0A6-4F7B-A5AA-C35CBF467BD7}" name="Please enter the name of person who is completing this form" dataDxfId="80"/>
    <tableColumn id="11" xr3:uid="{7667B361-9A49-433E-9E40-3808D62EEEFB}" name="Have you obtained approval from your schools Headteacher to opt-in to the scheme?" dataDxfId="79"/>
    <tableColumn id="12" xr3:uid="{667B3119-5D38-4435-8C25-3B436D4C8F67}" name="Do you want to purchase the Absence Scheme for Teachers" dataDxfId="78"/>
    <tableColumn id="13" xr3:uid="{0680AD81-5A9E-40E3-8D5B-1FCC27A20AEC}" name="Please enter the number of pupils as at October 2023 census:" dataDxfId="77"/>
    <tableColumn id="14" xr3:uid="{C35BDF2F-6963-4661-8DD5-00CAAEB806FB}" name="Do you want to purchase the Absence Scheme for Teaching Assistants" dataDxfId="76"/>
    <tableColumn id="15" xr3:uid="{8C1C3F3C-6149-448D-A7EC-BC45FD726E5A}" name="Please enter the number of FTE's " dataDxfId="75"/>
    <tableColumn id="16" xr3:uid="{42E1D20B-E11B-46C9-B815-3001FE84EBA0}" name="Do you want to purchase the Absence Scheme for Caretakers" dataDxfId="74"/>
    <tableColumn id="17" xr3:uid="{31F7D0FB-8F49-41A1-843A-4EDA7A37B0F9}" name="When do you want the cover to start from" dataDxfId="73"/>
    <tableColumn id="18" xr3:uid="{66F1AF0F-F09A-4D31-89F5-84817A440861}" name="Please enter the number of FTE's" dataDxfId="72"/>
    <tableColumn id="19" xr3:uid="{8E95FC0A-669A-43FA-A540-60C6288F1FB4}" name="Do you want to purchase the Absence Scheme for Other Support Staff" dataDxfId="71"/>
    <tableColumn id="20" xr3:uid="{5695E60B-3211-449F-A555-281C83A74213}" name="Please enter the number of FTE's2" dataDxfId="7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Office@alconbury.cambs.sch.uk" TargetMode="External"/><Relationship Id="rId5" Type="http://schemas.openxmlformats.org/officeDocument/2006/relationships/comments" Target="../comments2.xml"/><Relationship Id="rId4"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9F76D-38E2-4DE1-B0B0-6E2E9C9C7D78}">
  <sheetPr codeName="Sheet7"/>
  <dimension ref="A1:A92"/>
  <sheetViews>
    <sheetView tabSelected="1" workbookViewId="0">
      <selection activeCell="K4" sqref="K4"/>
    </sheetView>
  </sheetViews>
  <sheetFormatPr defaultRowHeight="15" x14ac:dyDescent="0.25"/>
  <sheetData>
    <row r="1" spans="1:1" ht="21" x14ac:dyDescent="0.35">
      <c r="A1" s="105" t="s">
        <v>0</v>
      </c>
    </row>
    <row r="2" spans="1:1" ht="18.75" x14ac:dyDescent="0.3">
      <c r="A2" s="129" t="s">
        <v>1</v>
      </c>
    </row>
    <row r="4" spans="1:1" x14ac:dyDescent="0.25">
      <c r="A4" t="s">
        <v>2</v>
      </c>
    </row>
    <row r="6" spans="1:1" ht="15.75" x14ac:dyDescent="0.25">
      <c r="A6" s="130" t="s">
        <v>3</v>
      </c>
    </row>
    <row r="14" spans="1:1" x14ac:dyDescent="0.25">
      <c r="A14" t="s">
        <v>4</v>
      </c>
    </row>
    <row r="15" spans="1:1" x14ac:dyDescent="0.25">
      <c r="A15" t="s">
        <v>5</v>
      </c>
    </row>
    <row r="16" spans="1:1" x14ac:dyDescent="0.25">
      <c r="A16" t="s">
        <v>6</v>
      </c>
    </row>
    <row r="17" spans="1:1" x14ac:dyDescent="0.25">
      <c r="A17" t="s">
        <v>7</v>
      </c>
    </row>
    <row r="18" spans="1:1" x14ac:dyDescent="0.25">
      <c r="A18" t="s">
        <v>8</v>
      </c>
    </row>
    <row r="21" spans="1:1" ht="15.75" x14ac:dyDescent="0.25">
      <c r="A21" s="130" t="s">
        <v>9</v>
      </c>
    </row>
    <row r="22" spans="1:1" x14ac:dyDescent="0.25">
      <c r="A22" s="128"/>
    </row>
    <row r="23" spans="1:1" x14ac:dyDescent="0.25">
      <c r="A23" s="128"/>
    </row>
    <row r="24" spans="1:1" x14ac:dyDescent="0.25">
      <c r="A24" s="128"/>
    </row>
    <row r="25" spans="1:1" x14ac:dyDescent="0.25">
      <c r="A25" s="128"/>
    </row>
    <row r="26" spans="1:1" x14ac:dyDescent="0.25">
      <c r="A26" s="128"/>
    </row>
    <row r="27" spans="1:1" x14ac:dyDescent="0.25">
      <c r="A27" s="128"/>
    </row>
    <row r="28" spans="1:1" x14ac:dyDescent="0.25">
      <c r="A28" s="128"/>
    </row>
    <row r="29" spans="1:1" x14ac:dyDescent="0.25">
      <c r="A29" s="128"/>
    </row>
    <row r="30" spans="1:1" x14ac:dyDescent="0.25">
      <c r="A30" s="128"/>
    </row>
    <row r="31" spans="1:1" x14ac:dyDescent="0.25">
      <c r="A31" s="128"/>
    </row>
    <row r="32" spans="1:1" x14ac:dyDescent="0.25">
      <c r="A32" t="s">
        <v>10</v>
      </c>
    </row>
    <row r="33" spans="1:1" x14ac:dyDescent="0.25">
      <c r="A33" t="s">
        <v>11</v>
      </c>
    </row>
    <row r="34" spans="1:1" x14ac:dyDescent="0.25">
      <c r="A34" t="s">
        <v>12</v>
      </c>
    </row>
    <row r="35" spans="1:1" x14ac:dyDescent="0.25">
      <c r="A35" t="s">
        <v>13</v>
      </c>
    </row>
    <row r="37" spans="1:1" x14ac:dyDescent="0.25">
      <c r="A37" t="s">
        <v>14</v>
      </c>
    </row>
    <row r="39" spans="1:1" x14ac:dyDescent="0.25">
      <c r="A39" t="s">
        <v>15</v>
      </c>
    </row>
    <row r="40" spans="1:1" x14ac:dyDescent="0.25">
      <c r="A40" t="s">
        <v>16</v>
      </c>
    </row>
    <row r="41" spans="1:1" x14ac:dyDescent="0.25">
      <c r="A41" t="s">
        <v>17</v>
      </c>
    </row>
    <row r="43" spans="1:1" x14ac:dyDescent="0.25">
      <c r="A43" t="s">
        <v>18</v>
      </c>
    </row>
    <row r="44" spans="1:1" x14ac:dyDescent="0.25">
      <c r="A44" t="s">
        <v>19</v>
      </c>
    </row>
    <row r="45" spans="1:1" x14ac:dyDescent="0.25">
      <c r="A45" t="s">
        <v>20</v>
      </c>
    </row>
    <row r="47" spans="1:1" x14ac:dyDescent="0.25">
      <c r="A47" t="s">
        <v>21</v>
      </c>
    </row>
    <row r="48" spans="1:1" x14ac:dyDescent="0.25">
      <c r="A48" t="s">
        <v>22</v>
      </c>
    </row>
    <row r="49" spans="1:1" x14ac:dyDescent="0.25">
      <c r="A49" t="s">
        <v>23</v>
      </c>
    </row>
    <row r="50" spans="1:1" x14ac:dyDescent="0.25">
      <c r="A50" t="s">
        <v>24</v>
      </c>
    </row>
    <row r="51" spans="1:1" x14ac:dyDescent="0.25">
      <c r="A51" t="s">
        <v>25</v>
      </c>
    </row>
    <row r="54" spans="1:1" ht="15.75" x14ac:dyDescent="0.25">
      <c r="A54" s="130" t="s">
        <v>26</v>
      </c>
    </row>
    <row r="55" spans="1:1" ht="15.75" x14ac:dyDescent="0.25">
      <c r="A55" s="130"/>
    </row>
    <row r="56" spans="1:1" ht="15.75" x14ac:dyDescent="0.25">
      <c r="A56" s="130"/>
    </row>
    <row r="57" spans="1:1" ht="15.75" x14ac:dyDescent="0.25">
      <c r="A57" s="130"/>
    </row>
    <row r="58" spans="1:1" ht="15.75" x14ac:dyDescent="0.25">
      <c r="A58" s="130"/>
    </row>
    <row r="59" spans="1:1" ht="15.75" x14ac:dyDescent="0.25">
      <c r="A59" s="130"/>
    </row>
    <row r="60" spans="1:1" ht="15.75" x14ac:dyDescent="0.25">
      <c r="A60" s="130"/>
    </row>
    <row r="61" spans="1:1" ht="15.75" x14ac:dyDescent="0.25">
      <c r="A61" s="130"/>
    </row>
    <row r="62" spans="1:1" ht="15.75" x14ac:dyDescent="0.25">
      <c r="A62" s="130"/>
    </row>
    <row r="63" spans="1:1" ht="15.75" x14ac:dyDescent="0.25">
      <c r="A63" s="130"/>
    </row>
    <row r="64" spans="1:1" ht="15.75" x14ac:dyDescent="0.25">
      <c r="A64" s="130"/>
    </row>
    <row r="65" spans="1:1" ht="15.75" x14ac:dyDescent="0.25">
      <c r="A65" s="130"/>
    </row>
    <row r="66" spans="1:1" x14ac:dyDescent="0.25">
      <c r="A66" t="s">
        <v>27</v>
      </c>
    </row>
    <row r="67" spans="1:1" x14ac:dyDescent="0.25">
      <c r="A67" t="s">
        <v>28</v>
      </c>
    </row>
    <row r="68" spans="1:1" x14ac:dyDescent="0.25">
      <c r="A68" t="s">
        <v>29</v>
      </c>
    </row>
    <row r="69" spans="1:1" x14ac:dyDescent="0.25">
      <c r="A69" t="s">
        <v>30</v>
      </c>
    </row>
    <row r="71" spans="1:1" x14ac:dyDescent="0.25">
      <c r="A71" t="s">
        <v>31</v>
      </c>
    </row>
    <row r="74" spans="1:1" ht="15.75" x14ac:dyDescent="0.25">
      <c r="A74" s="130" t="s">
        <v>32</v>
      </c>
    </row>
    <row r="75" spans="1:1" ht="15.75" x14ac:dyDescent="0.25">
      <c r="A75" s="130"/>
    </row>
    <row r="76" spans="1:1" ht="15.75" x14ac:dyDescent="0.25">
      <c r="A76" s="130"/>
    </row>
    <row r="77" spans="1:1" ht="15.75" x14ac:dyDescent="0.25">
      <c r="A77" s="130"/>
    </row>
    <row r="78" spans="1:1" ht="15.75" x14ac:dyDescent="0.25">
      <c r="A78" s="130"/>
    </row>
    <row r="79" spans="1:1" ht="15.75" x14ac:dyDescent="0.25">
      <c r="A79" s="130"/>
    </row>
    <row r="80" spans="1:1" ht="15.75" x14ac:dyDescent="0.25">
      <c r="A80" s="130"/>
    </row>
    <row r="81" spans="1:1" ht="15.75" x14ac:dyDescent="0.25">
      <c r="A81" s="130"/>
    </row>
    <row r="82" spans="1:1" ht="15.75" x14ac:dyDescent="0.25">
      <c r="A82" s="130"/>
    </row>
    <row r="83" spans="1:1" ht="15.75" x14ac:dyDescent="0.25">
      <c r="A83" s="130"/>
    </row>
    <row r="84" spans="1:1" ht="15.75" x14ac:dyDescent="0.25">
      <c r="A84" s="130"/>
    </row>
    <row r="85" spans="1:1" ht="15.75" x14ac:dyDescent="0.25">
      <c r="A85" s="130"/>
    </row>
    <row r="86" spans="1:1" ht="15.75" x14ac:dyDescent="0.25">
      <c r="A86" s="130"/>
    </row>
    <row r="87" spans="1:1" ht="15.75" x14ac:dyDescent="0.25">
      <c r="A87" s="130"/>
    </row>
    <row r="88" spans="1:1" ht="15.75" x14ac:dyDescent="0.25">
      <c r="A88" s="130"/>
    </row>
    <row r="89" spans="1:1" ht="15.75" x14ac:dyDescent="0.25">
      <c r="A89" s="130"/>
    </row>
    <row r="90" spans="1:1" x14ac:dyDescent="0.25">
      <c r="A90" t="s">
        <v>33</v>
      </c>
    </row>
    <row r="91" spans="1:1" x14ac:dyDescent="0.25">
      <c r="A91" t="s">
        <v>34</v>
      </c>
    </row>
    <row r="92" spans="1:1" x14ac:dyDescent="0.25">
      <c r="A92" t="s">
        <v>35</v>
      </c>
    </row>
  </sheetData>
  <sheetProtection algorithmName="SHA-512" hashValue="eyhNRPLNzzpnsWKQUfSAxZsGrtj/pt8KSz3QNlCEoPjzhLvo9+BkpeYGn42s+8qOWfxx3lKHJ3dJ98C/X7q8OQ==" saltValue="/n/YmRORG5AMocGQqO5cxQ=="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87AEF-E897-46AD-9FD7-57372DE4595C}">
  <sheetPr codeName="Sheet12"/>
  <dimension ref="A1:X120"/>
  <sheetViews>
    <sheetView workbookViewId="0">
      <pane xSplit="7" ySplit="1" topLeftCell="H85" activePane="bottomRight" state="frozen"/>
      <selection pane="topRight" activeCell="H1" sqref="H1"/>
      <selection pane="bottomLeft" activeCell="A2" sqref="A2"/>
      <selection pane="bottomRight" activeCell="F111" sqref="F111"/>
    </sheetView>
  </sheetViews>
  <sheetFormatPr defaultRowHeight="15" x14ac:dyDescent="0.25"/>
  <cols>
    <col min="1" max="6" width="20" bestFit="1" customWidth="1"/>
    <col min="7" max="9" width="20" style="141" bestFit="1" customWidth="1"/>
    <col min="10" max="11" width="20" bestFit="1" customWidth="1"/>
    <col min="12" max="12" width="20" style="141" bestFit="1" customWidth="1"/>
    <col min="13" max="13" width="20" bestFit="1" customWidth="1"/>
    <col min="14" max="20" width="20" style="141" bestFit="1" customWidth="1"/>
  </cols>
  <sheetData>
    <row r="1" spans="1:24" s="137" customFormat="1" ht="61.5" customHeight="1" x14ac:dyDescent="0.25">
      <c r="A1" s="137" t="s">
        <v>722</v>
      </c>
      <c r="B1" s="137" t="s">
        <v>723</v>
      </c>
      <c r="C1" s="137" t="s">
        <v>724</v>
      </c>
      <c r="D1" s="137" t="s">
        <v>725</v>
      </c>
      <c r="E1" s="137" t="s">
        <v>120</v>
      </c>
      <c r="F1" s="137" t="s">
        <v>726</v>
      </c>
      <c r="G1" s="140" t="s">
        <v>399</v>
      </c>
      <c r="H1" s="140" t="s">
        <v>400</v>
      </c>
      <c r="I1" s="140" t="s">
        <v>401</v>
      </c>
      <c r="J1" s="137" t="s">
        <v>727</v>
      </c>
      <c r="K1" s="137" t="s">
        <v>728</v>
      </c>
      <c r="L1" s="140" t="s">
        <v>402</v>
      </c>
      <c r="M1" s="137" t="s">
        <v>729</v>
      </c>
      <c r="N1" s="140" t="s">
        <v>403</v>
      </c>
      <c r="O1" s="140" t="s">
        <v>404</v>
      </c>
      <c r="P1" s="140" t="s">
        <v>405</v>
      </c>
      <c r="Q1" s="140" t="s">
        <v>406</v>
      </c>
      <c r="R1" s="140" t="s">
        <v>407</v>
      </c>
      <c r="S1" s="140" t="s">
        <v>408</v>
      </c>
      <c r="T1" s="140" t="s">
        <v>409</v>
      </c>
      <c r="V1" s="143" t="s">
        <v>730</v>
      </c>
      <c r="W1" s="150" t="s">
        <v>731</v>
      </c>
      <c r="X1" t="s">
        <v>732</v>
      </c>
    </row>
    <row r="2" spans="1:24" x14ac:dyDescent="0.25">
      <c r="A2">
        <v>3</v>
      </c>
      <c r="B2" s="138">
        <v>45373.612187500003</v>
      </c>
      <c r="C2" s="138">
        <v>45373.612789351799</v>
      </c>
      <c r="D2" t="s">
        <v>733</v>
      </c>
      <c r="F2" s="138"/>
      <c r="G2" s="141" t="s">
        <v>472</v>
      </c>
      <c r="H2" s="142" t="s">
        <v>281</v>
      </c>
      <c r="I2" s="141" t="s">
        <v>417</v>
      </c>
      <c r="J2" t="s">
        <v>734</v>
      </c>
      <c r="K2" t="s">
        <v>417</v>
      </c>
      <c r="L2" s="141" t="s">
        <v>417</v>
      </c>
      <c r="M2" s="139" t="s">
        <v>735</v>
      </c>
      <c r="N2" s="141" t="s">
        <v>418</v>
      </c>
      <c r="P2" s="141" t="s">
        <v>418</v>
      </c>
      <c r="S2" s="141" t="s">
        <v>418</v>
      </c>
    </row>
    <row r="3" spans="1:24" x14ac:dyDescent="0.25">
      <c r="A3">
        <v>4</v>
      </c>
      <c r="B3" s="138">
        <v>45373.617835648103</v>
      </c>
      <c r="C3" s="138">
        <v>45373.622245370403</v>
      </c>
      <c r="D3" t="s">
        <v>733</v>
      </c>
      <c r="F3" s="138"/>
      <c r="G3" s="141" t="s">
        <v>415</v>
      </c>
      <c r="H3" s="141" t="s">
        <v>416</v>
      </c>
      <c r="I3" s="141" t="s">
        <v>417</v>
      </c>
      <c r="J3" t="s">
        <v>736</v>
      </c>
      <c r="K3" t="s">
        <v>417</v>
      </c>
      <c r="L3" s="141" t="s">
        <v>417</v>
      </c>
      <c r="M3" s="139" t="s">
        <v>737</v>
      </c>
      <c r="N3" s="141" t="s">
        <v>418</v>
      </c>
      <c r="P3" s="141" t="s">
        <v>417</v>
      </c>
      <c r="Q3" s="141" t="s">
        <v>150</v>
      </c>
      <c r="R3" s="142" t="s">
        <v>419</v>
      </c>
      <c r="S3" s="141" t="s">
        <v>417</v>
      </c>
      <c r="T3" s="142" t="s">
        <v>420</v>
      </c>
    </row>
    <row r="4" spans="1:24" hidden="1" x14ac:dyDescent="0.25">
      <c r="A4">
        <v>5</v>
      </c>
      <c r="B4" s="138">
        <v>45373.642627314803</v>
      </c>
      <c r="C4" s="138">
        <v>45373.643194444398</v>
      </c>
      <c r="D4" t="s">
        <v>733</v>
      </c>
      <c r="F4" s="138"/>
      <c r="G4" s="141" t="s">
        <v>422</v>
      </c>
      <c r="H4" s="142" t="s">
        <v>332</v>
      </c>
      <c r="I4" s="141" t="s">
        <v>418</v>
      </c>
    </row>
    <row r="5" spans="1:24" x14ac:dyDescent="0.25">
      <c r="A5">
        <v>6</v>
      </c>
      <c r="B5" s="138">
        <v>45373.686111111099</v>
      </c>
      <c r="C5" s="138">
        <v>45373.690312500003</v>
      </c>
      <c r="D5" t="s">
        <v>733</v>
      </c>
      <c r="F5" s="138"/>
      <c r="G5" s="141" t="s">
        <v>423</v>
      </c>
      <c r="H5" s="141" t="s">
        <v>424</v>
      </c>
      <c r="I5" s="141" t="s">
        <v>417</v>
      </c>
      <c r="J5" t="s">
        <v>738</v>
      </c>
      <c r="K5" t="s">
        <v>417</v>
      </c>
      <c r="L5" s="141" t="s">
        <v>417</v>
      </c>
      <c r="M5" s="139" t="s">
        <v>739</v>
      </c>
      <c r="N5" s="141" t="s">
        <v>418</v>
      </c>
      <c r="P5" s="141" t="s">
        <v>417</v>
      </c>
      <c r="Q5" s="141" t="s">
        <v>150</v>
      </c>
      <c r="R5" s="142" t="s">
        <v>425</v>
      </c>
      <c r="S5" s="141" t="s">
        <v>417</v>
      </c>
      <c r="T5" s="142" t="s">
        <v>426</v>
      </c>
    </row>
    <row r="6" spans="1:24" hidden="1" x14ac:dyDescent="0.25">
      <c r="A6">
        <v>7</v>
      </c>
      <c r="B6" s="138">
        <v>45376.332893518498</v>
      </c>
      <c r="C6" s="138">
        <v>45376.333298611098</v>
      </c>
      <c r="D6" t="s">
        <v>733</v>
      </c>
      <c r="F6" s="138"/>
      <c r="G6" s="141" t="s">
        <v>427</v>
      </c>
      <c r="H6" s="142" t="s">
        <v>428</v>
      </c>
      <c r="I6" s="141" t="s">
        <v>418</v>
      </c>
    </row>
    <row r="7" spans="1:24" hidden="1" x14ac:dyDescent="0.25">
      <c r="A7">
        <v>8</v>
      </c>
      <c r="B7" s="138">
        <v>45376.382465277798</v>
      </c>
      <c r="C7" s="138">
        <v>45376.382800925901</v>
      </c>
      <c r="D7" t="s">
        <v>733</v>
      </c>
      <c r="F7" s="138"/>
      <c r="G7" s="141" t="s">
        <v>430</v>
      </c>
      <c r="H7" s="141" t="s">
        <v>431</v>
      </c>
      <c r="I7" s="141" t="s">
        <v>418</v>
      </c>
    </row>
    <row r="8" spans="1:24" hidden="1" x14ac:dyDescent="0.25">
      <c r="A8">
        <v>9</v>
      </c>
      <c r="B8" s="138">
        <v>45376.402754629598</v>
      </c>
      <c r="C8" s="138">
        <v>45376.407291666699</v>
      </c>
      <c r="D8" t="s">
        <v>733</v>
      </c>
      <c r="F8" s="138"/>
      <c r="G8" s="141" t="s">
        <v>433</v>
      </c>
      <c r="H8" s="142" t="s">
        <v>434</v>
      </c>
      <c r="I8" s="141" t="s">
        <v>418</v>
      </c>
    </row>
    <row r="9" spans="1:24" x14ac:dyDescent="0.25">
      <c r="A9">
        <v>10</v>
      </c>
      <c r="B9" s="138">
        <v>45376.512754629599</v>
      </c>
      <c r="C9" s="138">
        <v>45376.5136921296</v>
      </c>
      <c r="D9" t="s">
        <v>733</v>
      </c>
      <c r="F9" s="138"/>
      <c r="G9" s="141" t="s">
        <v>190</v>
      </c>
      <c r="H9" s="142" t="s">
        <v>322</v>
      </c>
      <c r="I9" s="141" t="s">
        <v>417</v>
      </c>
      <c r="J9" t="s">
        <v>740</v>
      </c>
      <c r="K9" t="s">
        <v>417</v>
      </c>
      <c r="L9" s="141" t="s">
        <v>417</v>
      </c>
      <c r="M9" s="139" t="s">
        <v>741</v>
      </c>
      <c r="N9" s="141" t="s">
        <v>418</v>
      </c>
      <c r="P9" s="141" t="s">
        <v>418</v>
      </c>
      <c r="S9" s="141" t="s">
        <v>417</v>
      </c>
      <c r="T9" s="142" t="s">
        <v>436</v>
      </c>
    </row>
    <row r="10" spans="1:24" x14ac:dyDescent="0.25">
      <c r="A10">
        <v>11</v>
      </c>
      <c r="B10" s="138">
        <v>45376.584664351903</v>
      </c>
      <c r="C10" s="138">
        <v>45376.595555555599</v>
      </c>
      <c r="D10" t="s">
        <v>733</v>
      </c>
      <c r="F10" s="138"/>
      <c r="G10" s="141" t="s">
        <v>172</v>
      </c>
      <c r="H10" s="142" t="s">
        <v>303</v>
      </c>
      <c r="I10" s="141" t="s">
        <v>417</v>
      </c>
      <c r="J10" t="s">
        <v>742</v>
      </c>
      <c r="K10" t="s">
        <v>417</v>
      </c>
      <c r="L10" s="141" t="s">
        <v>417</v>
      </c>
      <c r="M10" s="139" t="s">
        <v>743</v>
      </c>
      <c r="N10" s="141" t="s">
        <v>417</v>
      </c>
      <c r="O10" s="142" t="s">
        <v>437</v>
      </c>
      <c r="P10" s="141" t="s">
        <v>418</v>
      </c>
      <c r="S10" s="141" t="s">
        <v>417</v>
      </c>
      <c r="T10" s="142" t="s">
        <v>438</v>
      </c>
    </row>
    <row r="11" spans="1:24" hidden="1" x14ac:dyDescent="0.25">
      <c r="A11">
        <v>12</v>
      </c>
      <c r="B11" s="138">
        <v>45376.6240972222</v>
      </c>
      <c r="C11" s="138">
        <v>45376.624432870398</v>
      </c>
      <c r="D11" t="s">
        <v>733</v>
      </c>
      <c r="F11" s="138"/>
      <c r="G11" s="141" t="s">
        <v>744</v>
      </c>
      <c r="H11" s="142" t="s">
        <v>305</v>
      </c>
      <c r="I11" s="141" t="s">
        <v>418</v>
      </c>
    </row>
    <row r="12" spans="1:24" x14ac:dyDescent="0.25">
      <c r="A12">
        <v>13</v>
      </c>
      <c r="B12" s="138">
        <v>45377.3898611111</v>
      </c>
      <c r="C12" s="138">
        <v>45377.405810185199</v>
      </c>
      <c r="D12" t="s">
        <v>733</v>
      </c>
      <c r="F12" s="138"/>
      <c r="G12" s="141" t="s">
        <v>441</v>
      </c>
      <c r="H12" s="141" t="s">
        <v>442</v>
      </c>
      <c r="I12" s="141" t="s">
        <v>417</v>
      </c>
      <c r="J12" t="s">
        <v>745</v>
      </c>
      <c r="K12" t="s">
        <v>417</v>
      </c>
      <c r="L12" s="141" t="s">
        <v>417</v>
      </c>
      <c r="M12" s="139" t="s">
        <v>746</v>
      </c>
      <c r="N12" s="141" t="s">
        <v>418</v>
      </c>
      <c r="P12" s="141" t="s">
        <v>418</v>
      </c>
      <c r="S12" s="141" t="s">
        <v>418</v>
      </c>
    </row>
    <row r="13" spans="1:24" x14ac:dyDescent="0.25">
      <c r="A13">
        <v>14</v>
      </c>
      <c r="B13" s="138">
        <v>45377.418553240699</v>
      </c>
      <c r="C13" s="138">
        <v>45377.420289351903</v>
      </c>
      <c r="D13" t="s">
        <v>733</v>
      </c>
      <c r="F13" s="138"/>
      <c r="G13" s="141" t="s">
        <v>443</v>
      </c>
      <c r="H13" s="141" t="s">
        <v>444</v>
      </c>
      <c r="I13" s="141" t="s">
        <v>417</v>
      </c>
      <c r="J13" t="s">
        <v>747</v>
      </c>
      <c r="K13" t="s">
        <v>417</v>
      </c>
      <c r="L13" s="141" t="s">
        <v>417</v>
      </c>
      <c r="M13" s="139" t="s">
        <v>748</v>
      </c>
      <c r="N13" s="141" t="s">
        <v>418</v>
      </c>
      <c r="P13" s="141" t="s">
        <v>418</v>
      </c>
      <c r="S13" s="141" t="s">
        <v>418</v>
      </c>
    </row>
    <row r="14" spans="1:24" x14ac:dyDescent="0.25">
      <c r="A14">
        <v>15</v>
      </c>
      <c r="B14" s="138">
        <v>45377.412905092599</v>
      </c>
      <c r="C14" s="138">
        <v>45377.425833333298</v>
      </c>
      <c r="D14" t="s">
        <v>733</v>
      </c>
      <c r="F14" s="138"/>
      <c r="G14" s="141" t="s">
        <v>445</v>
      </c>
      <c r="H14" s="142" t="s">
        <v>292</v>
      </c>
      <c r="I14" s="141" t="s">
        <v>417</v>
      </c>
      <c r="J14" t="s">
        <v>749</v>
      </c>
      <c r="K14" t="s">
        <v>417</v>
      </c>
      <c r="L14" s="141" t="s">
        <v>417</v>
      </c>
      <c r="M14" s="139" t="s">
        <v>750</v>
      </c>
      <c r="N14" s="141" t="s">
        <v>417</v>
      </c>
      <c r="O14" s="142" t="s">
        <v>446</v>
      </c>
      <c r="P14" s="141" t="s">
        <v>417</v>
      </c>
      <c r="Q14" s="141" t="s">
        <v>153</v>
      </c>
      <c r="R14" s="142" t="s">
        <v>447</v>
      </c>
      <c r="S14" s="141" t="s">
        <v>417</v>
      </c>
      <c r="T14" s="142" t="s">
        <v>448</v>
      </c>
    </row>
    <row r="15" spans="1:24" x14ac:dyDescent="0.25">
      <c r="A15">
        <v>16</v>
      </c>
      <c r="B15" s="138">
        <v>45377.357199074097</v>
      </c>
      <c r="C15" s="138">
        <v>45377.459942129601</v>
      </c>
      <c r="D15" t="s">
        <v>733</v>
      </c>
      <c r="F15" s="138"/>
      <c r="G15" s="141" t="s">
        <v>215</v>
      </c>
      <c r="H15" s="141" t="s">
        <v>450</v>
      </c>
      <c r="I15" s="141" t="s">
        <v>417</v>
      </c>
      <c r="J15" t="s">
        <v>751</v>
      </c>
      <c r="K15" t="s">
        <v>417</v>
      </c>
      <c r="L15" s="141" t="s">
        <v>417</v>
      </c>
      <c r="M15" s="139" t="s">
        <v>752</v>
      </c>
      <c r="N15" s="141" t="s">
        <v>417</v>
      </c>
      <c r="O15" s="142" t="s">
        <v>451</v>
      </c>
      <c r="P15" s="141" t="s">
        <v>417</v>
      </c>
      <c r="Q15" s="141" t="s">
        <v>153</v>
      </c>
      <c r="R15" s="142" t="s">
        <v>452</v>
      </c>
      <c r="S15" s="141" t="s">
        <v>417</v>
      </c>
      <c r="T15" s="142" t="s">
        <v>453</v>
      </c>
    </row>
    <row r="16" spans="1:24" x14ac:dyDescent="0.25">
      <c r="A16">
        <v>17</v>
      </c>
      <c r="B16" s="138">
        <v>45377.443877314799</v>
      </c>
      <c r="C16" s="138">
        <v>45377.462407407402</v>
      </c>
      <c r="D16" t="s">
        <v>733</v>
      </c>
      <c r="F16" s="138"/>
      <c r="G16" s="141" t="s">
        <v>454</v>
      </c>
      <c r="H16" s="141" t="s">
        <v>455</v>
      </c>
      <c r="I16" s="141" t="s">
        <v>417</v>
      </c>
      <c r="J16" t="s">
        <v>753</v>
      </c>
      <c r="K16" t="s">
        <v>417</v>
      </c>
      <c r="L16" s="141" t="s">
        <v>417</v>
      </c>
      <c r="M16" s="139" t="s">
        <v>754</v>
      </c>
      <c r="N16" s="141" t="s">
        <v>417</v>
      </c>
      <c r="O16" s="142" t="s">
        <v>456</v>
      </c>
      <c r="P16" s="141" t="s">
        <v>418</v>
      </c>
      <c r="S16" s="141" t="s">
        <v>417</v>
      </c>
      <c r="T16" s="142" t="s">
        <v>457</v>
      </c>
    </row>
    <row r="17" spans="1:20" x14ac:dyDescent="0.25">
      <c r="A17">
        <v>18</v>
      </c>
      <c r="B17" s="138">
        <v>45377.4372337963</v>
      </c>
      <c r="C17" s="138">
        <v>45377.480462963002</v>
      </c>
      <c r="D17" t="s">
        <v>733</v>
      </c>
      <c r="F17" s="138"/>
      <c r="G17" s="141" t="s">
        <v>212</v>
      </c>
      <c r="H17" s="142" t="s">
        <v>459</v>
      </c>
      <c r="I17" s="141" t="s">
        <v>417</v>
      </c>
      <c r="J17" t="s">
        <v>755</v>
      </c>
      <c r="K17" t="s">
        <v>417</v>
      </c>
      <c r="L17" s="141" t="s">
        <v>417</v>
      </c>
      <c r="M17" s="139" t="s">
        <v>756</v>
      </c>
      <c r="N17" s="141" t="s">
        <v>418</v>
      </c>
      <c r="P17" s="141" t="s">
        <v>417</v>
      </c>
      <c r="Q17" s="141" t="s">
        <v>150</v>
      </c>
      <c r="R17" s="142" t="s">
        <v>460</v>
      </c>
      <c r="S17" s="141" t="s">
        <v>418</v>
      </c>
    </row>
    <row r="18" spans="1:20" hidden="1" x14ac:dyDescent="0.25">
      <c r="A18">
        <v>19</v>
      </c>
      <c r="B18" s="138">
        <v>45377.552071759303</v>
      </c>
      <c r="C18" s="138">
        <v>45377.552453703698</v>
      </c>
      <c r="D18" t="s">
        <v>733</v>
      </c>
      <c r="F18" s="138"/>
      <c r="G18" s="141" t="s">
        <v>462</v>
      </c>
      <c r="H18" s="142" t="s">
        <v>463</v>
      </c>
      <c r="I18" s="141" t="s">
        <v>418</v>
      </c>
    </row>
    <row r="19" spans="1:20" x14ac:dyDescent="0.25">
      <c r="A19">
        <v>20</v>
      </c>
      <c r="B19" s="138">
        <v>45377.496400463002</v>
      </c>
      <c r="C19" s="138">
        <v>45377.574155092603</v>
      </c>
      <c r="D19" t="s">
        <v>733</v>
      </c>
      <c r="F19" s="138"/>
      <c r="G19" s="141" t="s">
        <v>233</v>
      </c>
      <c r="H19" s="142" t="s">
        <v>464</v>
      </c>
      <c r="I19" s="141" t="s">
        <v>417</v>
      </c>
      <c r="J19" t="s">
        <v>757</v>
      </c>
      <c r="K19" t="s">
        <v>417</v>
      </c>
      <c r="L19" s="141" t="s">
        <v>417</v>
      </c>
      <c r="M19" s="139" t="s">
        <v>758</v>
      </c>
      <c r="N19" s="141" t="s">
        <v>417</v>
      </c>
      <c r="O19" s="142" t="s">
        <v>465</v>
      </c>
      <c r="P19" s="141" t="s">
        <v>418</v>
      </c>
      <c r="S19" s="141" t="s">
        <v>417</v>
      </c>
      <c r="T19" s="142" t="s">
        <v>466</v>
      </c>
    </row>
    <row r="20" spans="1:20" x14ac:dyDescent="0.25">
      <c r="A20">
        <v>21</v>
      </c>
      <c r="B20" s="138">
        <v>45377.541724536997</v>
      </c>
      <c r="C20" s="138">
        <v>45377.615266203698</v>
      </c>
      <c r="D20" t="s">
        <v>733</v>
      </c>
      <c r="F20" s="138"/>
      <c r="G20" s="141" t="s">
        <v>467</v>
      </c>
      <c r="H20" s="141" t="s">
        <v>468</v>
      </c>
      <c r="I20" s="141" t="s">
        <v>417</v>
      </c>
      <c r="J20" t="s">
        <v>759</v>
      </c>
      <c r="K20" t="s">
        <v>417</v>
      </c>
      <c r="L20" s="141" t="s">
        <v>417</v>
      </c>
      <c r="M20" s="139" t="s">
        <v>760</v>
      </c>
      <c r="N20" s="141" t="s">
        <v>417</v>
      </c>
      <c r="O20" s="142" t="s">
        <v>761</v>
      </c>
      <c r="P20" s="141" t="s">
        <v>417</v>
      </c>
      <c r="Q20" s="141" t="s">
        <v>150</v>
      </c>
      <c r="R20" s="142" t="s">
        <v>535</v>
      </c>
      <c r="S20" s="141" t="s">
        <v>417</v>
      </c>
      <c r="T20" s="142" t="s">
        <v>762</v>
      </c>
    </row>
    <row r="21" spans="1:20" x14ac:dyDescent="0.25">
      <c r="A21">
        <v>22</v>
      </c>
      <c r="B21" s="138">
        <v>45378.3963194444</v>
      </c>
      <c r="C21" s="138">
        <v>45378.403356481504</v>
      </c>
      <c r="D21" t="s">
        <v>733</v>
      </c>
      <c r="F21" s="138"/>
      <c r="G21" s="141" t="s">
        <v>470</v>
      </c>
      <c r="H21" s="142" t="s">
        <v>386</v>
      </c>
      <c r="I21" s="141" t="s">
        <v>417</v>
      </c>
      <c r="J21" t="s">
        <v>763</v>
      </c>
      <c r="K21" t="s">
        <v>417</v>
      </c>
      <c r="L21" s="141" t="s">
        <v>417</v>
      </c>
      <c r="M21" s="139" t="s">
        <v>764</v>
      </c>
      <c r="N21" s="141" t="s">
        <v>418</v>
      </c>
      <c r="P21" s="141" t="s">
        <v>418</v>
      </c>
      <c r="S21" s="141" t="s">
        <v>418</v>
      </c>
    </row>
    <row r="22" spans="1:20" x14ac:dyDescent="0.25">
      <c r="A22">
        <v>23</v>
      </c>
      <c r="B22" s="138">
        <v>45378.459490740701</v>
      </c>
      <c r="C22" s="138">
        <v>45378.459872685198</v>
      </c>
      <c r="D22" t="s">
        <v>733</v>
      </c>
      <c r="F22" s="138"/>
      <c r="G22" s="141" t="s">
        <v>472</v>
      </c>
      <c r="H22" s="142" t="s">
        <v>281</v>
      </c>
      <c r="I22" s="141" t="s">
        <v>417</v>
      </c>
      <c r="J22" t="s">
        <v>765</v>
      </c>
      <c r="K22" t="s">
        <v>417</v>
      </c>
      <c r="L22" s="141" t="s">
        <v>417</v>
      </c>
      <c r="M22" s="139" t="s">
        <v>766</v>
      </c>
      <c r="N22" s="141" t="s">
        <v>418</v>
      </c>
      <c r="P22" s="141" t="s">
        <v>418</v>
      </c>
      <c r="S22" s="141" t="s">
        <v>418</v>
      </c>
    </row>
    <row r="23" spans="1:20" x14ac:dyDescent="0.25">
      <c r="A23">
        <v>24</v>
      </c>
      <c r="B23" s="138">
        <v>45378.471412036997</v>
      </c>
      <c r="C23" s="138">
        <v>45378.4753009259</v>
      </c>
      <c r="D23" t="s">
        <v>733</v>
      </c>
      <c r="F23" s="138"/>
      <c r="G23" s="141" t="s">
        <v>474</v>
      </c>
      <c r="H23" s="141" t="s">
        <v>475</v>
      </c>
      <c r="I23" s="141" t="s">
        <v>417</v>
      </c>
      <c r="J23" t="s">
        <v>767</v>
      </c>
      <c r="K23" t="s">
        <v>417</v>
      </c>
      <c r="L23" s="141" t="s">
        <v>417</v>
      </c>
      <c r="M23" s="139" t="s">
        <v>768</v>
      </c>
      <c r="N23" s="141" t="s">
        <v>418</v>
      </c>
      <c r="P23" s="141" t="s">
        <v>418</v>
      </c>
      <c r="S23" s="141" t="s">
        <v>418</v>
      </c>
    </row>
    <row r="24" spans="1:20" x14ac:dyDescent="0.25">
      <c r="A24">
        <v>25</v>
      </c>
      <c r="B24" s="138">
        <v>45378.436608796299</v>
      </c>
      <c r="C24" s="138">
        <v>45378.487025463</v>
      </c>
      <c r="D24" t="s">
        <v>733</v>
      </c>
      <c r="F24" s="138"/>
      <c r="G24" s="141" t="s">
        <v>477</v>
      </c>
      <c r="H24" s="141" t="s">
        <v>478</v>
      </c>
      <c r="I24" s="141" t="s">
        <v>417</v>
      </c>
      <c r="J24" t="s">
        <v>769</v>
      </c>
      <c r="K24" t="s">
        <v>417</v>
      </c>
      <c r="L24" s="141" t="s">
        <v>418</v>
      </c>
      <c r="N24" s="141" t="s">
        <v>418</v>
      </c>
      <c r="P24" s="141" t="s">
        <v>417</v>
      </c>
      <c r="Q24" s="141" t="s">
        <v>153</v>
      </c>
      <c r="R24" s="152">
        <v>0.92</v>
      </c>
      <c r="S24" s="141" t="s">
        <v>418</v>
      </c>
    </row>
    <row r="25" spans="1:20" x14ac:dyDescent="0.25">
      <c r="A25">
        <v>26</v>
      </c>
      <c r="B25" s="138">
        <v>45378.472951388903</v>
      </c>
      <c r="C25" s="138">
        <v>45378.5371296296</v>
      </c>
      <c r="D25" t="s">
        <v>733</v>
      </c>
      <c r="F25" s="138"/>
      <c r="G25" s="141" t="s">
        <v>770</v>
      </c>
      <c r="H25" s="141" t="s">
        <v>566</v>
      </c>
      <c r="I25" s="141" t="s">
        <v>417</v>
      </c>
      <c r="J25" t="s">
        <v>771</v>
      </c>
      <c r="K25" t="s">
        <v>417</v>
      </c>
      <c r="L25" s="141" t="s">
        <v>417</v>
      </c>
      <c r="M25" s="139" t="s">
        <v>772</v>
      </c>
      <c r="N25" s="141" t="s">
        <v>417</v>
      </c>
      <c r="O25" s="142" t="s">
        <v>773</v>
      </c>
      <c r="P25" s="141" t="s">
        <v>418</v>
      </c>
      <c r="S25" s="141" t="s">
        <v>417</v>
      </c>
      <c r="T25" s="142" t="s">
        <v>482</v>
      </c>
    </row>
    <row r="26" spans="1:20" x14ac:dyDescent="0.25">
      <c r="A26">
        <v>27</v>
      </c>
      <c r="B26" s="138">
        <v>45378.498148148101</v>
      </c>
      <c r="C26" s="138">
        <v>45378.5465162037</v>
      </c>
      <c r="D26" t="s">
        <v>733</v>
      </c>
      <c r="F26" s="138"/>
      <c r="G26" s="141" t="s">
        <v>200</v>
      </c>
      <c r="H26" s="141" t="s">
        <v>480</v>
      </c>
      <c r="I26" s="141" t="s">
        <v>417</v>
      </c>
      <c r="J26" t="s">
        <v>774</v>
      </c>
      <c r="K26" t="s">
        <v>417</v>
      </c>
      <c r="L26" s="141" t="s">
        <v>417</v>
      </c>
      <c r="M26" s="139" t="s">
        <v>775</v>
      </c>
      <c r="N26" s="141" t="s">
        <v>417</v>
      </c>
      <c r="O26" s="142" t="s">
        <v>481</v>
      </c>
      <c r="P26" s="141" t="s">
        <v>417</v>
      </c>
      <c r="Q26" s="141" t="s">
        <v>153</v>
      </c>
      <c r="R26" s="142" t="s">
        <v>482</v>
      </c>
      <c r="S26" s="141" t="s">
        <v>417</v>
      </c>
      <c r="T26" s="142" t="s">
        <v>483</v>
      </c>
    </row>
    <row r="27" spans="1:20" x14ac:dyDescent="0.25">
      <c r="A27">
        <v>28</v>
      </c>
      <c r="B27" s="138">
        <v>45378.585648148102</v>
      </c>
      <c r="C27" s="138">
        <v>45378.587280092601</v>
      </c>
      <c r="D27" t="s">
        <v>733</v>
      </c>
      <c r="F27" s="138"/>
      <c r="G27" s="141" t="s">
        <v>484</v>
      </c>
      <c r="H27" s="141" t="s">
        <v>485</v>
      </c>
      <c r="I27" s="141" t="s">
        <v>417</v>
      </c>
      <c r="J27" t="s">
        <v>776</v>
      </c>
      <c r="K27" t="s">
        <v>417</v>
      </c>
      <c r="L27" s="141" t="s">
        <v>417</v>
      </c>
      <c r="M27" s="139" t="s">
        <v>777</v>
      </c>
      <c r="N27" s="141" t="s">
        <v>418</v>
      </c>
      <c r="P27" s="141" t="s">
        <v>417</v>
      </c>
      <c r="Q27" s="141" t="s">
        <v>150</v>
      </c>
      <c r="R27" s="142" t="s">
        <v>486</v>
      </c>
      <c r="S27" s="141" t="s">
        <v>417</v>
      </c>
      <c r="T27" s="142" t="s">
        <v>487</v>
      </c>
    </row>
    <row r="28" spans="1:20" hidden="1" x14ac:dyDescent="0.25">
      <c r="A28">
        <v>29</v>
      </c>
      <c r="B28" s="138">
        <v>45378.599641203698</v>
      </c>
      <c r="C28" s="138">
        <v>45378.6020601852</v>
      </c>
      <c r="D28" t="s">
        <v>733</v>
      </c>
      <c r="F28" s="138"/>
      <c r="G28" s="141" t="s">
        <v>198</v>
      </c>
      <c r="H28" s="141" t="s">
        <v>572</v>
      </c>
      <c r="I28" s="141" t="s">
        <v>418</v>
      </c>
    </row>
    <row r="29" spans="1:20" x14ac:dyDescent="0.25">
      <c r="A29">
        <v>30</v>
      </c>
      <c r="B29" s="138">
        <v>45378.605208333298</v>
      </c>
      <c r="C29" s="138">
        <v>45378.606365740699</v>
      </c>
      <c r="D29" t="s">
        <v>733</v>
      </c>
      <c r="F29" s="138"/>
      <c r="G29" s="141" t="s">
        <v>778</v>
      </c>
      <c r="H29" s="141" t="s">
        <v>566</v>
      </c>
      <c r="I29" s="141" t="s">
        <v>417</v>
      </c>
      <c r="J29" t="s">
        <v>771</v>
      </c>
      <c r="K29" t="s">
        <v>417</v>
      </c>
      <c r="L29" s="141" t="s">
        <v>417</v>
      </c>
      <c r="M29" s="139" t="s">
        <v>772</v>
      </c>
      <c r="N29" s="141" t="s">
        <v>417</v>
      </c>
      <c r="O29" s="142" t="s">
        <v>466</v>
      </c>
      <c r="P29" s="141" t="s">
        <v>418</v>
      </c>
      <c r="S29" s="141" t="s">
        <v>417</v>
      </c>
      <c r="T29" s="142" t="s">
        <v>779</v>
      </c>
    </row>
    <row r="30" spans="1:20" x14ac:dyDescent="0.25">
      <c r="A30">
        <v>31</v>
      </c>
      <c r="B30" s="138">
        <v>45378.6645601852</v>
      </c>
      <c r="C30" s="138">
        <v>45378.672824074099</v>
      </c>
      <c r="D30" t="s">
        <v>733</v>
      </c>
      <c r="F30" s="138"/>
      <c r="G30" s="141" t="s">
        <v>187</v>
      </c>
      <c r="H30" s="141" t="s">
        <v>489</v>
      </c>
      <c r="I30" s="141" t="s">
        <v>417</v>
      </c>
      <c r="J30" t="s">
        <v>780</v>
      </c>
      <c r="K30" t="s">
        <v>417</v>
      </c>
      <c r="L30" s="141" t="s">
        <v>417</v>
      </c>
      <c r="M30" s="139" t="s">
        <v>781</v>
      </c>
      <c r="N30" s="141" t="s">
        <v>418</v>
      </c>
      <c r="P30" s="141" t="s">
        <v>418</v>
      </c>
      <c r="S30" s="141" t="s">
        <v>418</v>
      </c>
    </row>
    <row r="31" spans="1:20" x14ac:dyDescent="0.25">
      <c r="A31">
        <v>32</v>
      </c>
      <c r="B31" s="138">
        <v>45379.4229513889</v>
      </c>
      <c r="C31" s="138">
        <v>45379.424027777801</v>
      </c>
      <c r="D31" t="s">
        <v>733</v>
      </c>
      <c r="F31" s="138"/>
      <c r="G31" s="141" t="s">
        <v>176</v>
      </c>
      <c r="H31" s="142" t="s">
        <v>491</v>
      </c>
      <c r="I31" s="141" t="s">
        <v>417</v>
      </c>
      <c r="J31" t="s">
        <v>782</v>
      </c>
      <c r="K31" t="s">
        <v>417</v>
      </c>
      <c r="L31" s="141" t="s">
        <v>417</v>
      </c>
      <c r="M31" s="139" t="s">
        <v>783</v>
      </c>
      <c r="N31" s="141" t="s">
        <v>418</v>
      </c>
      <c r="P31" s="141" t="s">
        <v>417</v>
      </c>
      <c r="Q31" s="141" t="s">
        <v>153</v>
      </c>
      <c r="R31" s="142" t="s">
        <v>482</v>
      </c>
      <c r="S31" s="141" t="s">
        <v>418</v>
      </c>
    </row>
    <row r="32" spans="1:20" x14ac:dyDescent="0.25">
      <c r="A32">
        <v>33</v>
      </c>
      <c r="B32" s="138">
        <v>45379.503217592603</v>
      </c>
      <c r="C32" s="138">
        <v>45379.507083333301</v>
      </c>
      <c r="D32" t="s">
        <v>733</v>
      </c>
      <c r="F32" s="138"/>
      <c r="G32" s="141" t="s">
        <v>493</v>
      </c>
      <c r="H32" s="141" t="s">
        <v>494</v>
      </c>
      <c r="I32" s="141" t="s">
        <v>417</v>
      </c>
      <c r="J32" t="s">
        <v>784</v>
      </c>
      <c r="K32" t="s">
        <v>417</v>
      </c>
      <c r="L32" s="141" t="s">
        <v>417</v>
      </c>
      <c r="M32" s="139" t="s">
        <v>785</v>
      </c>
      <c r="N32" s="141" t="s">
        <v>417</v>
      </c>
      <c r="O32" s="142" t="s">
        <v>495</v>
      </c>
      <c r="P32" s="141" t="s">
        <v>418</v>
      </c>
      <c r="S32" s="141" t="s">
        <v>418</v>
      </c>
    </row>
    <row r="33" spans="1:20" x14ac:dyDescent="0.25">
      <c r="A33">
        <v>34</v>
      </c>
      <c r="B33" s="138">
        <v>45379.505960648101</v>
      </c>
      <c r="C33" s="138">
        <v>45379.5091203704</v>
      </c>
      <c r="D33" t="s">
        <v>733</v>
      </c>
      <c r="F33" s="138"/>
      <c r="G33" s="141" t="s">
        <v>497</v>
      </c>
      <c r="H33" s="142" t="s">
        <v>498</v>
      </c>
      <c r="I33" s="141" t="s">
        <v>417</v>
      </c>
      <c r="J33" t="s">
        <v>786</v>
      </c>
      <c r="K33" t="s">
        <v>417</v>
      </c>
      <c r="L33" s="141" t="s">
        <v>417</v>
      </c>
      <c r="M33" s="139" t="s">
        <v>787</v>
      </c>
      <c r="N33" s="141" t="s">
        <v>417</v>
      </c>
      <c r="O33" s="142" t="s">
        <v>499</v>
      </c>
      <c r="P33" s="141" t="s">
        <v>417</v>
      </c>
      <c r="Q33" s="141" t="s">
        <v>153</v>
      </c>
      <c r="R33" s="142" t="s">
        <v>500</v>
      </c>
      <c r="S33" s="141" t="s">
        <v>417</v>
      </c>
      <c r="T33" s="142" t="s">
        <v>501</v>
      </c>
    </row>
    <row r="34" spans="1:20" x14ac:dyDescent="0.25">
      <c r="A34">
        <v>35</v>
      </c>
      <c r="B34" s="138">
        <v>45379.512916666703</v>
      </c>
      <c r="C34" s="138">
        <v>45379.539907407401</v>
      </c>
      <c r="D34" t="s">
        <v>733</v>
      </c>
      <c r="F34" s="138"/>
      <c r="G34" s="141" t="s">
        <v>503</v>
      </c>
      <c r="H34" s="141" t="s">
        <v>504</v>
      </c>
      <c r="I34" s="141" t="s">
        <v>417</v>
      </c>
      <c r="J34" t="s">
        <v>788</v>
      </c>
      <c r="K34" t="s">
        <v>417</v>
      </c>
      <c r="L34" s="141" t="s">
        <v>417</v>
      </c>
      <c r="M34" s="139" t="s">
        <v>789</v>
      </c>
      <c r="N34" s="141" t="s">
        <v>417</v>
      </c>
      <c r="O34" s="142" t="s">
        <v>505</v>
      </c>
      <c r="P34" s="141" t="s">
        <v>417</v>
      </c>
      <c r="Q34" s="141" t="s">
        <v>153</v>
      </c>
      <c r="R34" s="142" t="s">
        <v>482</v>
      </c>
      <c r="S34" s="141" t="s">
        <v>417</v>
      </c>
      <c r="T34" s="142" t="s">
        <v>419</v>
      </c>
    </row>
    <row r="35" spans="1:20" x14ac:dyDescent="0.25">
      <c r="A35">
        <v>36</v>
      </c>
      <c r="B35" s="138">
        <v>45379.533078703702</v>
      </c>
      <c r="C35" s="138">
        <v>45379.541990740698</v>
      </c>
      <c r="D35" t="s">
        <v>733</v>
      </c>
      <c r="F35" s="138"/>
      <c r="G35" s="141" t="s">
        <v>507</v>
      </c>
      <c r="H35" s="142" t="s">
        <v>508</v>
      </c>
      <c r="I35" s="141" t="s">
        <v>417</v>
      </c>
      <c r="J35" t="s">
        <v>790</v>
      </c>
      <c r="K35" t="s">
        <v>417</v>
      </c>
      <c r="L35" s="141" t="s">
        <v>417</v>
      </c>
      <c r="M35" s="139" t="s">
        <v>791</v>
      </c>
      <c r="N35" s="141" t="s">
        <v>417</v>
      </c>
      <c r="O35" s="142" t="s">
        <v>509</v>
      </c>
      <c r="P35" s="141" t="s">
        <v>418</v>
      </c>
      <c r="S35" s="141" t="s">
        <v>417</v>
      </c>
      <c r="T35" s="142" t="s">
        <v>510</v>
      </c>
    </row>
    <row r="36" spans="1:20" x14ac:dyDescent="0.25">
      <c r="A36">
        <v>37</v>
      </c>
      <c r="B36" s="138">
        <v>45379.556747685201</v>
      </c>
      <c r="C36" s="138">
        <v>45379.558530092603</v>
      </c>
      <c r="D36" t="s">
        <v>733</v>
      </c>
      <c r="F36" s="138"/>
      <c r="G36" s="141" t="s">
        <v>209</v>
      </c>
      <c r="H36" s="141" t="s">
        <v>512</v>
      </c>
      <c r="I36" s="141" t="s">
        <v>417</v>
      </c>
      <c r="J36" t="s">
        <v>792</v>
      </c>
      <c r="K36" t="s">
        <v>417</v>
      </c>
      <c r="L36" s="141" t="s">
        <v>417</v>
      </c>
      <c r="M36" s="139" t="s">
        <v>793</v>
      </c>
      <c r="N36" s="141" t="s">
        <v>417</v>
      </c>
      <c r="O36" s="142" t="s">
        <v>513</v>
      </c>
      <c r="P36" s="141" t="s">
        <v>417</v>
      </c>
      <c r="Q36" s="141" t="s">
        <v>150</v>
      </c>
      <c r="R36" s="142" t="s">
        <v>420</v>
      </c>
      <c r="S36" s="141" t="s">
        <v>418</v>
      </c>
    </row>
    <row r="37" spans="1:20" x14ac:dyDescent="0.25">
      <c r="A37">
        <v>38</v>
      </c>
      <c r="B37" s="138">
        <v>45379.558738425898</v>
      </c>
      <c r="C37" s="138">
        <v>45379.559282407397</v>
      </c>
      <c r="D37" t="s">
        <v>733</v>
      </c>
      <c r="F37" s="138"/>
      <c r="G37" s="141" t="s">
        <v>208</v>
      </c>
      <c r="H37" s="141" t="s">
        <v>514</v>
      </c>
      <c r="I37" s="141" t="s">
        <v>417</v>
      </c>
      <c r="J37" t="s">
        <v>792</v>
      </c>
      <c r="K37" t="s">
        <v>417</v>
      </c>
      <c r="L37" s="141" t="s">
        <v>417</v>
      </c>
      <c r="M37" s="139" t="s">
        <v>794</v>
      </c>
      <c r="N37" s="141" t="s">
        <v>418</v>
      </c>
      <c r="P37" s="141" t="s">
        <v>418</v>
      </c>
      <c r="S37" s="141" t="s">
        <v>418</v>
      </c>
    </row>
    <row r="38" spans="1:20" x14ac:dyDescent="0.25">
      <c r="A38">
        <v>39</v>
      </c>
      <c r="B38" s="138">
        <v>45379.578599537002</v>
      </c>
      <c r="C38" s="138">
        <v>45379.579618055599</v>
      </c>
      <c r="D38" t="s">
        <v>733</v>
      </c>
      <c r="F38" s="138"/>
      <c r="G38" s="141" t="s">
        <v>515</v>
      </c>
      <c r="H38" s="141" t="s">
        <v>516</v>
      </c>
      <c r="I38" s="141" t="s">
        <v>417</v>
      </c>
      <c r="J38" t="s">
        <v>795</v>
      </c>
      <c r="K38" t="s">
        <v>417</v>
      </c>
      <c r="L38" s="141" t="s">
        <v>417</v>
      </c>
      <c r="M38" s="139" t="s">
        <v>796</v>
      </c>
      <c r="N38" s="141" t="s">
        <v>418</v>
      </c>
      <c r="P38" s="141" t="s">
        <v>417</v>
      </c>
      <c r="Q38" s="141" t="s">
        <v>150</v>
      </c>
      <c r="R38" s="142" t="s">
        <v>482</v>
      </c>
      <c r="S38" s="141" t="s">
        <v>418</v>
      </c>
    </row>
    <row r="39" spans="1:20" hidden="1" x14ac:dyDescent="0.25">
      <c r="A39">
        <v>40</v>
      </c>
      <c r="B39" s="138">
        <v>45379.612048611103</v>
      </c>
      <c r="C39" s="138">
        <v>45379.612465277802</v>
      </c>
      <c r="D39" t="s">
        <v>733</v>
      </c>
      <c r="F39" s="138"/>
      <c r="G39" s="141" t="s">
        <v>239</v>
      </c>
      <c r="H39" s="141" t="s">
        <v>517</v>
      </c>
      <c r="I39" s="141" t="s">
        <v>418</v>
      </c>
    </row>
    <row r="40" spans="1:20" x14ac:dyDescent="0.25">
      <c r="A40">
        <v>41</v>
      </c>
      <c r="B40" s="138">
        <v>45380.354548611103</v>
      </c>
      <c r="C40" s="138">
        <v>45380.381898148102</v>
      </c>
      <c r="D40" t="s">
        <v>733</v>
      </c>
      <c r="F40" s="138"/>
      <c r="G40" s="141" t="s">
        <v>519</v>
      </c>
      <c r="H40" s="142" t="s">
        <v>520</v>
      </c>
      <c r="I40" s="141" t="s">
        <v>417</v>
      </c>
      <c r="J40" t="s">
        <v>797</v>
      </c>
      <c r="K40" t="s">
        <v>417</v>
      </c>
      <c r="L40" s="141" t="s">
        <v>417</v>
      </c>
      <c r="M40" s="139" t="s">
        <v>798</v>
      </c>
      <c r="N40" s="141" t="s">
        <v>417</v>
      </c>
      <c r="O40" s="142" t="s">
        <v>521</v>
      </c>
      <c r="P40" s="141" t="s">
        <v>417</v>
      </c>
      <c r="Q40" s="141" t="s">
        <v>150</v>
      </c>
      <c r="R40" s="142" t="s">
        <v>522</v>
      </c>
      <c r="S40" s="141" t="s">
        <v>417</v>
      </c>
      <c r="T40" s="142" t="s">
        <v>523</v>
      </c>
    </row>
    <row r="41" spans="1:20" x14ac:dyDescent="0.25">
      <c r="A41">
        <v>42</v>
      </c>
      <c r="B41" s="138">
        <v>45385.439305555599</v>
      </c>
      <c r="C41" s="138">
        <v>45385.447905092602</v>
      </c>
      <c r="D41" t="s">
        <v>733</v>
      </c>
      <c r="F41" s="138"/>
      <c r="G41" s="141" t="s">
        <v>186</v>
      </c>
      <c r="H41" s="141" t="s">
        <v>525</v>
      </c>
      <c r="I41" s="141" t="s">
        <v>417</v>
      </c>
      <c r="J41" t="s">
        <v>799</v>
      </c>
      <c r="K41" t="s">
        <v>417</v>
      </c>
      <c r="L41" s="141" t="s">
        <v>417</v>
      </c>
      <c r="M41" s="139" t="s">
        <v>800</v>
      </c>
      <c r="N41" s="141" t="s">
        <v>417</v>
      </c>
      <c r="O41" s="142" t="s">
        <v>526</v>
      </c>
      <c r="P41" s="141" t="s">
        <v>417</v>
      </c>
      <c r="Q41" s="141" t="s">
        <v>153</v>
      </c>
      <c r="R41" s="142" t="s">
        <v>527</v>
      </c>
      <c r="S41" s="141" t="s">
        <v>417</v>
      </c>
      <c r="T41" s="142" t="s">
        <v>528</v>
      </c>
    </row>
    <row r="42" spans="1:20" x14ac:dyDescent="0.25">
      <c r="A42">
        <v>43</v>
      </c>
      <c r="B42" s="138">
        <v>45385.448032407403</v>
      </c>
      <c r="C42" s="138">
        <v>45385.451446759304</v>
      </c>
      <c r="D42" t="s">
        <v>733</v>
      </c>
      <c r="F42" s="138"/>
      <c r="G42" s="141" t="s">
        <v>252</v>
      </c>
      <c r="H42" s="141" t="s">
        <v>530</v>
      </c>
      <c r="I42" s="141" t="s">
        <v>417</v>
      </c>
      <c r="J42" t="s">
        <v>799</v>
      </c>
      <c r="K42" t="s">
        <v>417</v>
      </c>
      <c r="L42" s="141" t="s">
        <v>417</v>
      </c>
      <c r="M42" s="139" t="s">
        <v>801</v>
      </c>
      <c r="N42" s="141" t="s">
        <v>417</v>
      </c>
      <c r="O42" s="142" t="s">
        <v>531</v>
      </c>
      <c r="P42" s="141" t="s">
        <v>417</v>
      </c>
      <c r="Q42" s="141" t="s">
        <v>153</v>
      </c>
      <c r="R42" s="142" t="s">
        <v>532</v>
      </c>
      <c r="S42" s="141" t="s">
        <v>417</v>
      </c>
      <c r="T42" s="142" t="s">
        <v>532</v>
      </c>
    </row>
    <row r="43" spans="1:20" x14ac:dyDescent="0.25">
      <c r="A43">
        <v>44</v>
      </c>
      <c r="B43" s="138">
        <v>45397.525787036997</v>
      </c>
      <c r="C43" s="138">
        <v>45397.531412037002</v>
      </c>
      <c r="D43" t="s">
        <v>733</v>
      </c>
      <c r="F43" s="138"/>
      <c r="G43" s="141" t="s">
        <v>260</v>
      </c>
      <c r="H43" s="141" t="s">
        <v>533</v>
      </c>
      <c r="I43" s="141" t="s">
        <v>417</v>
      </c>
      <c r="J43" t="s">
        <v>802</v>
      </c>
      <c r="K43" t="s">
        <v>417</v>
      </c>
      <c r="L43" s="141" t="s">
        <v>417</v>
      </c>
      <c r="M43" s="139" t="s">
        <v>803</v>
      </c>
      <c r="N43" s="141" t="s">
        <v>418</v>
      </c>
      <c r="P43" s="141" t="s">
        <v>417</v>
      </c>
      <c r="Q43" s="141" t="s">
        <v>150</v>
      </c>
      <c r="R43" s="142" t="s">
        <v>534</v>
      </c>
      <c r="S43" s="141" t="s">
        <v>417</v>
      </c>
      <c r="T43" s="142" t="s">
        <v>535</v>
      </c>
    </row>
    <row r="44" spans="1:20" x14ac:dyDescent="0.25">
      <c r="A44">
        <v>45</v>
      </c>
      <c r="B44" s="138">
        <v>45397.607233796298</v>
      </c>
      <c r="C44" s="138">
        <v>45397.607939814799</v>
      </c>
      <c r="D44" t="s">
        <v>733</v>
      </c>
      <c r="F44" s="138"/>
      <c r="G44" s="141" t="s">
        <v>536</v>
      </c>
      <c r="H44" s="142" t="s">
        <v>537</v>
      </c>
      <c r="I44" s="141" t="s">
        <v>417</v>
      </c>
      <c r="J44" t="s">
        <v>804</v>
      </c>
      <c r="K44" t="s">
        <v>417</v>
      </c>
      <c r="L44" s="141" t="s">
        <v>417</v>
      </c>
      <c r="M44" s="139" t="s">
        <v>805</v>
      </c>
      <c r="N44" s="141" t="s">
        <v>418</v>
      </c>
      <c r="P44" s="141" t="s">
        <v>418</v>
      </c>
      <c r="S44" s="141" t="s">
        <v>418</v>
      </c>
    </row>
    <row r="45" spans="1:20" x14ac:dyDescent="0.25">
      <c r="A45">
        <v>46</v>
      </c>
      <c r="B45" s="138">
        <v>45398.443124999998</v>
      </c>
      <c r="C45" s="138">
        <v>45398.459340277797</v>
      </c>
      <c r="D45" t="s">
        <v>733</v>
      </c>
      <c r="F45" s="138"/>
      <c r="G45" s="141" t="s">
        <v>220</v>
      </c>
      <c r="H45" s="141" t="s">
        <v>539</v>
      </c>
      <c r="I45" s="141" t="s">
        <v>417</v>
      </c>
      <c r="J45" t="s">
        <v>806</v>
      </c>
      <c r="K45" t="s">
        <v>417</v>
      </c>
      <c r="L45" s="141" t="s">
        <v>417</v>
      </c>
      <c r="M45" s="139" t="s">
        <v>807</v>
      </c>
      <c r="N45" s="141" t="s">
        <v>418</v>
      </c>
      <c r="P45" s="141" t="s">
        <v>417</v>
      </c>
      <c r="Q45" s="141" t="s">
        <v>150</v>
      </c>
      <c r="R45" s="142" t="s">
        <v>482</v>
      </c>
      <c r="S45" s="141" t="s">
        <v>417</v>
      </c>
      <c r="T45" s="142" t="s">
        <v>466</v>
      </c>
    </row>
    <row r="46" spans="1:20" x14ac:dyDescent="0.25">
      <c r="A46">
        <v>47</v>
      </c>
      <c r="B46" s="138">
        <v>45398.469444444403</v>
      </c>
      <c r="C46" s="138">
        <v>45398.470879629604</v>
      </c>
      <c r="D46" t="s">
        <v>733</v>
      </c>
      <c r="F46" s="138"/>
      <c r="G46" s="141" t="s">
        <v>541</v>
      </c>
      <c r="H46" s="141" t="s">
        <v>542</v>
      </c>
      <c r="I46" s="141" t="s">
        <v>417</v>
      </c>
      <c r="J46" t="s">
        <v>808</v>
      </c>
      <c r="K46" t="s">
        <v>417</v>
      </c>
      <c r="L46" s="141" t="s">
        <v>417</v>
      </c>
      <c r="M46" s="139" t="s">
        <v>805</v>
      </c>
      <c r="N46" s="141" t="s">
        <v>418</v>
      </c>
      <c r="P46" s="141" t="s">
        <v>418</v>
      </c>
      <c r="S46" s="141" t="s">
        <v>418</v>
      </c>
    </row>
    <row r="47" spans="1:20" x14ac:dyDescent="0.25">
      <c r="A47">
        <v>48</v>
      </c>
      <c r="B47" s="138">
        <v>45398.444606481498</v>
      </c>
      <c r="C47" s="138">
        <v>45398.488611111097</v>
      </c>
      <c r="D47" t="s">
        <v>733</v>
      </c>
      <c r="F47" s="138"/>
      <c r="G47" s="141" t="s">
        <v>564</v>
      </c>
      <c r="H47" s="141" t="s">
        <v>546</v>
      </c>
      <c r="I47" s="141" t="s">
        <v>417</v>
      </c>
      <c r="J47" t="s">
        <v>809</v>
      </c>
      <c r="K47" t="s">
        <v>417</v>
      </c>
      <c r="L47" s="141" t="s">
        <v>417</v>
      </c>
      <c r="M47" s="139" t="s">
        <v>810</v>
      </c>
      <c r="N47" s="141" t="s">
        <v>418</v>
      </c>
      <c r="P47" s="141" t="s">
        <v>417</v>
      </c>
      <c r="Q47" s="141" t="s">
        <v>150</v>
      </c>
      <c r="R47" s="142" t="s">
        <v>811</v>
      </c>
      <c r="S47" s="141" t="s">
        <v>418</v>
      </c>
    </row>
    <row r="48" spans="1:20" x14ac:dyDescent="0.25">
      <c r="A48">
        <v>49</v>
      </c>
      <c r="B48" s="138">
        <v>45398.489953703698</v>
      </c>
      <c r="C48" s="138">
        <v>45398.492106481499</v>
      </c>
      <c r="D48" t="s">
        <v>733</v>
      </c>
      <c r="F48" s="138"/>
      <c r="G48" s="141" t="s">
        <v>545</v>
      </c>
      <c r="H48" s="141" t="s">
        <v>546</v>
      </c>
      <c r="I48" s="141" t="s">
        <v>417</v>
      </c>
      <c r="J48" t="s">
        <v>809</v>
      </c>
      <c r="K48" t="s">
        <v>417</v>
      </c>
      <c r="L48" s="141" t="s">
        <v>417</v>
      </c>
      <c r="M48" s="139" t="s">
        <v>810</v>
      </c>
      <c r="N48" s="141" t="s">
        <v>418</v>
      </c>
      <c r="P48" s="141" t="s">
        <v>417</v>
      </c>
      <c r="Q48" s="141" t="s">
        <v>150</v>
      </c>
      <c r="R48" s="142" t="s">
        <v>547</v>
      </c>
      <c r="S48" s="141" t="s">
        <v>418</v>
      </c>
    </row>
    <row r="49" spans="1:20" x14ac:dyDescent="0.25">
      <c r="A49">
        <v>50</v>
      </c>
      <c r="B49" s="138">
        <v>45398.534039351798</v>
      </c>
      <c r="C49" s="138">
        <v>45398.557083333297</v>
      </c>
      <c r="D49" t="s">
        <v>733</v>
      </c>
      <c r="F49" s="138"/>
      <c r="G49" s="141" t="s">
        <v>548</v>
      </c>
      <c r="H49" s="141" t="s">
        <v>549</v>
      </c>
      <c r="I49" s="141" t="s">
        <v>417</v>
      </c>
      <c r="J49" t="s">
        <v>812</v>
      </c>
      <c r="K49" t="s">
        <v>417</v>
      </c>
      <c r="L49" s="141" t="s">
        <v>417</v>
      </c>
      <c r="M49" s="139" t="s">
        <v>813</v>
      </c>
      <c r="N49" s="141" t="s">
        <v>418</v>
      </c>
      <c r="P49" s="141" t="s">
        <v>417</v>
      </c>
      <c r="Q49" s="141" t="s">
        <v>153</v>
      </c>
      <c r="R49" s="142" t="s">
        <v>550</v>
      </c>
      <c r="S49" s="141" t="s">
        <v>417</v>
      </c>
      <c r="T49" s="142" t="s">
        <v>551</v>
      </c>
    </row>
    <row r="50" spans="1:20" x14ac:dyDescent="0.25">
      <c r="A50">
        <v>51</v>
      </c>
      <c r="B50" s="138">
        <v>45398.861643518503</v>
      </c>
      <c r="C50" s="138">
        <v>45398.865266203698</v>
      </c>
      <c r="D50" t="s">
        <v>733</v>
      </c>
      <c r="F50" s="138"/>
      <c r="G50" s="141" t="s">
        <v>554</v>
      </c>
      <c r="H50" s="142" t="s">
        <v>555</v>
      </c>
      <c r="I50" s="141" t="s">
        <v>417</v>
      </c>
      <c r="J50" t="s">
        <v>814</v>
      </c>
      <c r="K50" t="s">
        <v>417</v>
      </c>
      <c r="L50" s="141" t="s">
        <v>417</v>
      </c>
      <c r="M50" s="139" t="s">
        <v>815</v>
      </c>
      <c r="N50" s="141" t="s">
        <v>418</v>
      </c>
      <c r="P50" s="141" t="s">
        <v>418</v>
      </c>
      <c r="S50" s="141" t="s">
        <v>417</v>
      </c>
      <c r="T50" s="142" t="s">
        <v>487</v>
      </c>
    </row>
    <row r="51" spans="1:20" x14ac:dyDescent="0.25">
      <c r="A51">
        <v>52</v>
      </c>
      <c r="B51" s="138">
        <v>45399.499004629601</v>
      </c>
      <c r="C51" s="138">
        <v>45399.507106481498</v>
      </c>
      <c r="D51" t="s">
        <v>733</v>
      </c>
      <c r="F51" s="138"/>
      <c r="G51" s="141" t="s">
        <v>211</v>
      </c>
      <c r="H51" s="141" t="s">
        <v>557</v>
      </c>
      <c r="I51" s="141" t="s">
        <v>417</v>
      </c>
      <c r="J51" t="s">
        <v>816</v>
      </c>
      <c r="K51" t="s">
        <v>417</v>
      </c>
      <c r="L51" s="141" t="s">
        <v>417</v>
      </c>
      <c r="M51" s="139" t="s">
        <v>817</v>
      </c>
      <c r="N51" s="141" t="s">
        <v>417</v>
      </c>
      <c r="O51" s="142" t="s">
        <v>558</v>
      </c>
      <c r="P51" s="141" t="s">
        <v>417</v>
      </c>
      <c r="Q51" s="141" t="s">
        <v>153</v>
      </c>
      <c r="R51" s="142" t="s">
        <v>559</v>
      </c>
      <c r="S51" s="141" t="s">
        <v>417</v>
      </c>
      <c r="T51" s="142" t="s">
        <v>560</v>
      </c>
    </row>
    <row r="52" spans="1:20" hidden="1" x14ac:dyDescent="0.25">
      <c r="A52">
        <v>53</v>
      </c>
      <c r="B52" s="138">
        <v>45400.477210648103</v>
      </c>
      <c r="C52" s="138">
        <v>45400.477743055599</v>
      </c>
      <c r="D52" t="s">
        <v>733</v>
      </c>
      <c r="F52" s="138"/>
      <c r="G52" s="141" t="s">
        <v>562</v>
      </c>
      <c r="H52" s="141" t="s">
        <v>563</v>
      </c>
      <c r="I52" s="141" t="s">
        <v>418</v>
      </c>
    </row>
    <row r="53" spans="1:20" x14ac:dyDescent="0.25">
      <c r="A53">
        <v>54</v>
      </c>
      <c r="B53" s="138">
        <v>45400.3978935185</v>
      </c>
      <c r="C53" s="138">
        <v>45400.483391203699</v>
      </c>
      <c r="D53" t="s">
        <v>733</v>
      </c>
      <c r="F53" s="138"/>
      <c r="G53" s="141" t="s">
        <v>818</v>
      </c>
      <c r="H53" s="141" t="s">
        <v>566</v>
      </c>
      <c r="I53" s="141" t="s">
        <v>417</v>
      </c>
      <c r="J53" t="s">
        <v>771</v>
      </c>
      <c r="K53" t="s">
        <v>417</v>
      </c>
      <c r="L53" s="141" t="s">
        <v>417</v>
      </c>
      <c r="M53" s="139" t="s">
        <v>772</v>
      </c>
      <c r="N53" s="141" t="s">
        <v>418</v>
      </c>
      <c r="P53" s="141" t="s">
        <v>418</v>
      </c>
      <c r="S53" s="141" t="s">
        <v>418</v>
      </c>
    </row>
    <row r="54" spans="1:20" x14ac:dyDescent="0.25">
      <c r="A54">
        <v>56</v>
      </c>
      <c r="B54" s="138">
        <v>45400.572268518503</v>
      </c>
      <c r="C54" s="138">
        <v>45400.580810185202</v>
      </c>
      <c r="D54" t="s">
        <v>733</v>
      </c>
      <c r="F54" s="138"/>
      <c r="G54" s="141" t="s">
        <v>221</v>
      </c>
      <c r="H54" s="142" t="s">
        <v>567</v>
      </c>
      <c r="I54" s="141" t="s">
        <v>417</v>
      </c>
      <c r="J54" t="s">
        <v>819</v>
      </c>
      <c r="K54" t="s">
        <v>417</v>
      </c>
      <c r="L54" s="141" t="s">
        <v>417</v>
      </c>
      <c r="M54" s="139" t="s">
        <v>820</v>
      </c>
      <c r="N54" s="141" t="s">
        <v>418</v>
      </c>
      <c r="P54" s="141" t="s">
        <v>418</v>
      </c>
      <c r="S54" s="141" t="s">
        <v>418</v>
      </c>
    </row>
    <row r="55" spans="1:20" x14ac:dyDescent="0.25">
      <c r="A55">
        <v>57</v>
      </c>
      <c r="B55" s="138">
        <v>45401.388321759303</v>
      </c>
      <c r="C55" s="138">
        <v>45401.390138888899</v>
      </c>
      <c r="D55" t="s">
        <v>733</v>
      </c>
      <c r="F55" s="138"/>
      <c r="G55" s="141" t="s">
        <v>568</v>
      </c>
      <c r="H55" s="142" t="s">
        <v>569</v>
      </c>
      <c r="I55" s="141" t="s">
        <v>417</v>
      </c>
      <c r="J55" t="s">
        <v>821</v>
      </c>
      <c r="K55" t="s">
        <v>417</v>
      </c>
      <c r="L55" s="141" t="s">
        <v>417</v>
      </c>
      <c r="M55" s="139" t="s">
        <v>822</v>
      </c>
      <c r="N55" s="141" t="s">
        <v>418</v>
      </c>
      <c r="P55" s="141" t="s">
        <v>418</v>
      </c>
      <c r="S55" s="141" t="s">
        <v>418</v>
      </c>
    </row>
    <row r="56" spans="1:20" x14ac:dyDescent="0.25">
      <c r="A56">
        <v>58</v>
      </c>
      <c r="B56" s="138">
        <v>45401.614999999998</v>
      </c>
      <c r="C56" s="138">
        <v>45401.617407407401</v>
      </c>
      <c r="D56" t="s">
        <v>733</v>
      </c>
      <c r="F56" s="138"/>
      <c r="G56" s="141" t="s">
        <v>165</v>
      </c>
      <c r="H56" s="142" t="s">
        <v>294</v>
      </c>
      <c r="I56" s="141" t="s">
        <v>417</v>
      </c>
      <c r="J56" t="s">
        <v>823</v>
      </c>
      <c r="K56" t="s">
        <v>417</v>
      </c>
      <c r="L56" s="141" t="s">
        <v>417</v>
      </c>
      <c r="M56" s="139" t="s">
        <v>824</v>
      </c>
      <c r="N56" s="141" t="s">
        <v>418</v>
      </c>
      <c r="P56" s="141" t="s">
        <v>417</v>
      </c>
      <c r="Q56" s="141" t="s">
        <v>150</v>
      </c>
      <c r="R56" s="142" t="s">
        <v>570</v>
      </c>
      <c r="S56" s="141" t="s">
        <v>418</v>
      </c>
    </row>
    <row r="57" spans="1:20" hidden="1" x14ac:dyDescent="0.25">
      <c r="A57">
        <v>59</v>
      </c>
      <c r="B57" s="138">
        <v>45404.5155324074</v>
      </c>
      <c r="C57" s="138">
        <v>45404.516064814801</v>
      </c>
      <c r="D57" t="s">
        <v>733</v>
      </c>
      <c r="F57" s="138"/>
      <c r="G57" s="141" t="s">
        <v>198</v>
      </c>
      <c r="H57" s="141" t="s">
        <v>572</v>
      </c>
      <c r="I57" s="141" t="s">
        <v>418</v>
      </c>
    </row>
    <row r="58" spans="1:20" x14ac:dyDescent="0.25">
      <c r="A58">
        <v>60</v>
      </c>
      <c r="B58" s="138">
        <v>45404.518634259301</v>
      </c>
      <c r="C58" s="138">
        <v>45404.520868055602</v>
      </c>
      <c r="D58" t="s">
        <v>733</v>
      </c>
      <c r="F58" s="138"/>
      <c r="G58" s="141" t="s">
        <v>255</v>
      </c>
      <c r="H58" s="141" t="s">
        <v>574</v>
      </c>
      <c r="I58" s="141" t="s">
        <v>417</v>
      </c>
      <c r="J58" t="s">
        <v>825</v>
      </c>
      <c r="K58" t="s">
        <v>417</v>
      </c>
      <c r="L58" s="141" t="s">
        <v>417</v>
      </c>
      <c r="M58" s="139" t="s">
        <v>826</v>
      </c>
      <c r="N58" s="141" t="s">
        <v>418</v>
      </c>
      <c r="P58" s="141" t="s">
        <v>418</v>
      </c>
      <c r="S58" s="141" t="s">
        <v>418</v>
      </c>
    </row>
    <row r="59" spans="1:20" hidden="1" x14ac:dyDescent="0.25">
      <c r="A59">
        <v>61</v>
      </c>
      <c r="B59" s="138">
        <v>45404.533969907403</v>
      </c>
      <c r="C59" s="138">
        <v>45404.534571759301</v>
      </c>
      <c r="D59" t="s">
        <v>733</v>
      </c>
      <c r="F59" s="138"/>
      <c r="G59" s="141" t="s">
        <v>576</v>
      </c>
      <c r="H59" s="141" t="s">
        <v>577</v>
      </c>
      <c r="I59" s="141" t="s">
        <v>418</v>
      </c>
    </row>
    <row r="60" spans="1:20" x14ac:dyDescent="0.25">
      <c r="A60">
        <v>62</v>
      </c>
      <c r="B60" s="138">
        <v>45404.514166666697</v>
      </c>
      <c r="C60" s="138">
        <v>45404.557835648098</v>
      </c>
      <c r="D60" t="s">
        <v>733</v>
      </c>
      <c r="F60" s="138"/>
      <c r="G60" s="141" t="s">
        <v>578</v>
      </c>
      <c r="H60" s="141" t="s">
        <v>579</v>
      </c>
      <c r="I60" s="141" t="s">
        <v>417</v>
      </c>
      <c r="J60" t="s">
        <v>827</v>
      </c>
      <c r="K60" t="s">
        <v>417</v>
      </c>
      <c r="L60" s="141" t="s">
        <v>417</v>
      </c>
      <c r="M60" s="139" t="s">
        <v>752</v>
      </c>
      <c r="N60" s="141" t="s">
        <v>417</v>
      </c>
      <c r="O60" s="142" t="s">
        <v>828</v>
      </c>
      <c r="P60" s="141" t="s">
        <v>417</v>
      </c>
      <c r="Q60" s="141" t="s">
        <v>153</v>
      </c>
      <c r="R60" s="142" t="s">
        <v>482</v>
      </c>
      <c r="S60" s="141" t="s">
        <v>418</v>
      </c>
    </row>
    <row r="61" spans="1:20" x14ac:dyDescent="0.25">
      <c r="A61">
        <v>63</v>
      </c>
      <c r="B61" s="138">
        <v>45404.586192129602</v>
      </c>
      <c r="C61" s="138">
        <v>45404.588402777801</v>
      </c>
      <c r="D61" t="s">
        <v>733</v>
      </c>
      <c r="F61" s="138"/>
      <c r="G61" s="141" t="s">
        <v>234</v>
      </c>
      <c r="H61" s="142" t="s">
        <v>370</v>
      </c>
      <c r="I61" s="141" t="s">
        <v>417</v>
      </c>
      <c r="J61" t="s">
        <v>829</v>
      </c>
      <c r="K61" t="s">
        <v>417</v>
      </c>
      <c r="L61" s="141" t="s">
        <v>417</v>
      </c>
      <c r="M61" s="139" t="s">
        <v>830</v>
      </c>
      <c r="N61" s="141" t="s">
        <v>417</v>
      </c>
      <c r="O61" s="142" t="s">
        <v>580</v>
      </c>
      <c r="P61" s="141" t="s">
        <v>417</v>
      </c>
      <c r="Q61" s="141" t="s">
        <v>153</v>
      </c>
      <c r="R61" s="142" t="s">
        <v>482</v>
      </c>
      <c r="S61" s="141" t="s">
        <v>417</v>
      </c>
      <c r="T61" s="142" t="s">
        <v>581</v>
      </c>
    </row>
    <row r="62" spans="1:20" x14ac:dyDescent="0.25">
      <c r="A62">
        <v>64</v>
      </c>
      <c r="B62" s="138">
        <v>45404.612511574102</v>
      </c>
      <c r="C62" s="138">
        <v>45404.614814814799</v>
      </c>
      <c r="D62" t="s">
        <v>733</v>
      </c>
      <c r="F62" s="138"/>
      <c r="G62" s="141" t="s">
        <v>229</v>
      </c>
      <c r="H62" s="142" t="s">
        <v>583</v>
      </c>
      <c r="I62" s="141" t="s">
        <v>417</v>
      </c>
      <c r="J62" t="s">
        <v>831</v>
      </c>
      <c r="K62" t="s">
        <v>417</v>
      </c>
      <c r="L62" s="141" t="s">
        <v>417</v>
      </c>
      <c r="M62" s="139" t="s">
        <v>832</v>
      </c>
      <c r="N62" s="141" t="s">
        <v>418</v>
      </c>
      <c r="P62" s="141" t="s">
        <v>417</v>
      </c>
      <c r="Q62" s="141" t="s">
        <v>150</v>
      </c>
      <c r="R62" s="142" t="s">
        <v>584</v>
      </c>
      <c r="S62" s="141" t="s">
        <v>418</v>
      </c>
    </row>
    <row r="63" spans="1:20" x14ac:dyDescent="0.25">
      <c r="A63">
        <v>65</v>
      </c>
      <c r="B63" s="138">
        <v>45404.406956018502</v>
      </c>
      <c r="C63" s="138">
        <v>45404.629398148099</v>
      </c>
      <c r="D63" t="s">
        <v>733</v>
      </c>
      <c r="F63" s="138"/>
      <c r="G63" s="141" t="s">
        <v>214</v>
      </c>
      <c r="H63" s="142" t="s">
        <v>348</v>
      </c>
      <c r="I63" s="141" t="s">
        <v>417</v>
      </c>
      <c r="J63" t="s">
        <v>833</v>
      </c>
      <c r="K63" t="s">
        <v>417</v>
      </c>
      <c r="L63" s="141" t="s">
        <v>417</v>
      </c>
      <c r="M63" s="139" t="s">
        <v>834</v>
      </c>
      <c r="N63" s="141" t="s">
        <v>418</v>
      </c>
      <c r="P63" s="141" t="s">
        <v>417</v>
      </c>
      <c r="Q63" s="141" t="s">
        <v>153</v>
      </c>
      <c r="R63" s="142" t="s">
        <v>586</v>
      </c>
      <c r="S63" s="141" t="s">
        <v>418</v>
      </c>
    </row>
    <row r="64" spans="1:20" x14ac:dyDescent="0.25">
      <c r="A64">
        <v>66</v>
      </c>
      <c r="B64" s="138">
        <v>45404.641712962999</v>
      </c>
      <c r="C64" s="138">
        <v>45404.648090277798</v>
      </c>
      <c r="D64" t="s">
        <v>733</v>
      </c>
      <c r="F64" s="138"/>
      <c r="G64" s="141" t="s">
        <v>217</v>
      </c>
      <c r="H64" s="142" t="s">
        <v>588</v>
      </c>
      <c r="I64" s="141" t="s">
        <v>417</v>
      </c>
      <c r="J64" t="s">
        <v>835</v>
      </c>
      <c r="K64" t="s">
        <v>417</v>
      </c>
      <c r="L64" s="141" t="s">
        <v>417</v>
      </c>
      <c r="M64" s="139" t="s">
        <v>836</v>
      </c>
      <c r="N64" s="141" t="s">
        <v>418</v>
      </c>
      <c r="P64" s="141" t="s">
        <v>417</v>
      </c>
      <c r="Q64" s="141" t="s">
        <v>153</v>
      </c>
      <c r="R64" s="142" t="s">
        <v>589</v>
      </c>
      <c r="S64" s="141" t="s">
        <v>417</v>
      </c>
      <c r="T64" s="142" t="s">
        <v>547</v>
      </c>
    </row>
    <row r="65" spans="1:20" x14ac:dyDescent="0.25">
      <c r="A65">
        <v>67</v>
      </c>
      <c r="B65" s="138">
        <v>45405.460925925901</v>
      </c>
      <c r="C65" s="138">
        <v>45405.470034722202</v>
      </c>
      <c r="D65" t="s">
        <v>733</v>
      </c>
      <c r="F65" s="138"/>
      <c r="G65" s="141" t="s">
        <v>590</v>
      </c>
      <c r="H65" s="142" t="s">
        <v>591</v>
      </c>
      <c r="I65" s="141" t="s">
        <v>417</v>
      </c>
      <c r="J65" t="s">
        <v>837</v>
      </c>
      <c r="K65" t="s">
        <v>417</v>
      </c>
      <c r="L65" s="141" t="s">
        <v>417</v>
      </c>
      <c r="M65" s="139" t="s">
        <v>838</v>
      </c>
      <c r="N65" s="141" t="s">
        <v>417</v>
      </c>
      <c r="O65" s="142" t="s">
        <v>592</v>
      </c>
      <c r="P65" s="141" t="s">
        <v>417</v>
      </c>
      <c r="Q65" s="141" t="s">
        <v>150</v>
      </c>
      <c r="R65" s="142" t="s">
        <v>593</v>
      </c>
      <c r="S65" s="141" t="s">
        <v>418</v>
      </c>
    </row>
    <row r="66" spans="1:20" x14ac:dyDescent="0.25">
      <c r="A66">
        <v>68</v>
      </c>
      <c r="B66" s="138">
        <v>45405.358935185199</v>
      </c>
      <c r="C66" s="138">
        <v>45405.499826388899</v>
      </c>
      <c r="D66" t="s">
        <v>733</v>
      </c>
      <c r="F66" s="138"/>
      <c r="G66" s="141" t="s">
        <v>594</v>
      </c>
      <c r="H66" s="142" t="s">
        <v>395</v>
      </c>
      <c r="I66" s="141" t="s">
        <v>417</v>
      </c>
      <c r="J66" t="s">
        <v>839</v>
      </c>
      <c r="K66" t="s">
        <v>417</v>
      </c>
      <c r="L66" s="141" t="s">
        <v>417</v>
      </c>
      <c r="M66" s="139" t="s">
        <v>840</v>
      </c>
      <c r="N66" s="141" t="s">
        <v>418</v>
      </c>
      <c r="P66" s="141" t="s">
        <v>417</v>
      </c>
      <c r="Q66" s="141" t="s">
        <v>153</v>
      </c>
      <c r="R66" s="142" t="s">
        <v>482</v>
      </c>
      <c r="S66" s="141" t="s">
        <v>417</v>
      </c>
      <c r="T66" s="142" t="s">
        <v>595</v>
      </c>
    </row>
    <row r="67" spans="1:20" x14ac:dyDescent="0.25">
      <c r="A67">
        <v>69</v>
      </c>
      <c r="B67" s="138">
        <v>45405.499872685199</v>
      </c>
      <c r="C67" s="138">
        <v>45405.514641203699</v>
      </c>
      <c r="D67" t="s">
        <v>733</v>
      </c>
      <c r="F67" s="138"/>
      <c r="G67" s="141" t="s">
        <v>596</v>
      </c>
      <c r="H67" s="141" t="s">
        <v>597</v>
      </c>
      <c r="I67" s="141" t="s">
        <v>417</v>
      </c>
      <c r="J67" t="s">
        <v>841</v>
      </c>
      <c r="K67" t="s">
        <v>417</v>
      </c>
      <c r="L67" s="141" t="s">
        <v>417</v>
      </c>
      <c r="M67" s="139" t="s">
        <v>842</v>
      </c>
      <c r="N67" s="141" t="s">
        <v>418</v>
      </c>
      <c r="P67" s="141" t="s">
        <v>418</v>
      </c>
      <c r="S67" s="141" t="s">
        <v>418</v>
      </c>
    </row>
    <row r="68" spans="1:20" x14ac:dyDescent="0.25">
      <c r="A68">
        <v>70</v>
      </c>
      <c r="B68" s="138">
        <v>45405.602430555598</v>
      </c>
      <c r="C68" s="138">
        <v>45405.604814814797</v>
      </c>
      <c r="D68" t="s">
        <v>733</v>
      </c>
      <c r="F68" s="138"/>
      <c r="G68" s="141" t="s">
        <v>599</v>
      </c>
      <c r="H68" s="141" t="s">
        <v>600</v>
      </c>
      <c r="I68" s="141" t="s">
        <v>417</v>
      </c>
      <c r="J68" t="s">
        <v>843</v>
      </c>
      <c r="K68" t="s">
        <v>417</v>
      </c>
      <c r="L68" s="141" t="s">
        <v>417</v>
      </c>
      <c r="M68" s="139" t="s">
        <v>777</v>
      </c>
      <c r="N68" s="141" t="s">
        <v>417</v>
      </c>
      <c r="O68" s="142" t="s">
        <v>601</v>
      </c>
      <c r="P68" s="141" t="s">
        <v>417</v>
      </c>
      <c r="Q68" s="141" t="s">
        <v>150</v>
      </c>
      <c r="R68" s="142" t="s">
        <v>602</v>
      </c>
      <c r="S68" s="141" t="s">
        <v>417</v>
      </c>
      <c r="T68" s="142" t="s">
        <v>603</v>
      </c>
    </row>
    <row r="69" spans="1:20" x14ac:dyDescent="0.25">
      <c r="A69">
        <v>71</v>
      </c>
      <c r="B69" s="138">
        <v>45405.621134259301</v>
      </c>
      <c r="C69" s="138">
        <v>45405.629421296297</v>
      </c>
      <c r="D69" t="s">
        <v>733</v>
      </c>
      <c r="F69" s="138"/>
      <c r="G69" s="141" t="s">
        <v>604</v>
      </c>
      <c r="H69" s="142" t="s">
        <v>605</v>
      </c>
      <c r="I69" s="141" t="s">
        <v>417</v>
      </c>
      <c r="J69" t="s">
        <v>844</v>
      </c>
      <c r="K69" t="s">
        <v>417</v>
      </c>
      <c r="L69" s="141" t="s">
        <v>417</v>
      </c>
      <c r="M69" s="139" t="s">
        <v>845</v>
      </c>
      <c r="N69" s="141" t="s">
        <v>417</v>
      </c>
      <c r="O69" s="142" t="s">
        <v>606</v>
      </c>
      <c r="P69" s="141" t="s">
        <v>417</v>
      </c>
      <c r="Q69" s="141" t="s">
        <v>150</v>
      </c>
      <c r="R69" s="142" t="s">
        <v>482</v>
      </c>
      <c r="S69" s="141" t="s">
        <v>417</v>
      </c>
      <c r="T69" s="142" t="s">
        <v>607</v>
      </c>
    </row>
    <row r="70" spans="1:20" hidden="1" x14ac:dyDescent="0.25">
      <c r="A70">
        <v>72</v>
      </c>
      <c r="B70" s="138">
        <v>45405.637349536999</v>
      </c>
      <c r="C70" s="138">
        <v>45405.638287037</v>
      </c>
      <c r="D70" t="s">
        <v>733</v>
      </c>
      <c r="F70" s="138"/>
      <c r="G70" s="141" t="s">
        <v>575</v>
      </c>
      <c r="H70" s="142" t="s">
        <v>608</v>
      </c>
      <c r="I70" s="141" t="s">
        <v>418</v>
      </c>
    </row>
    <row r="71" spans="1:20" x14ac:dyDescent="0.25">
      <c r="A71">
        <v>73</v>
      </c>
      <c r="B71" s="138">
        <v>45405.656539351803</v>
      </c>
      <c r="C71" s="138">
        <v>45405.674768518496</v>
      </c>
      <c r="D71" t="s">
        <v>733</v>
      </c>
      <c r="F71" s="138"/>
      <c r="G71" s="141" t="s">
        <v>224</v>
      </c>
      <c r="H71" s="141" t="s">
        <v>610</v>
      </c>
      <c r="I71" s="141" t="s">
        <v>417</v>
      </c>
      <c r="J71" t="s">
        <v>846</v>
      </c>
      <c r="K71" t="s">
        <v>417</v>
      </c>
      <c r="L71" s="141" t="s">
        <v>417</v>
      </c>
      <c r="M71" s="139" t="s">
        <v>805</v>
      </c>
      <c r="N71" s="141" t="s">
        <v>418</v>
      </c>
      <c r="P71" s="141" t="s">
        <v>417</v>
      </c>
      <c r="Q71" s="141" t="s">
        <v>153</v>
      </c>
      <c r="R71" s="142" t="s">
        <v>611</v>
      </c>
      <c r="S71" s="141" t="s">
        <v>417</v>
      </c>
      <c r="T71" s="142" t="s">
        <v>612</v>
      </c>
    </row>
    <row r="72" spans="1:20" hidden="1" x14ac:dyDescent="0.25">
      <c r="A72">
        <v>74</v>
      </c>
      <c r="B72" s="138">
        <v>45406.356238425898</v>
      </c>
      <c r="C72" s="138">
        <v>45406.356516203698</v>
      </c>
      <c r="D72" t="s">
        <v>733</v>
      </c>
      <c r="F72" s="138"/>
      <c r="G72" s="141" t="s">
        <v>613</v>
      </c>
      <c r="H72" s="142" t="s">
        <v>331</v>
      </c>
      <c r="I72" s="141" t="s">
        <v>418</v>
      </c>
    </row>
    <row r="73" spans="1:20" x14ac:dyDescent="0.25">
      <c r="A73">
        <v>75</v>
      </c>
      <c r="B73" s="138">
        <v>45406.456782407397</v>
      </c>
      <c r="C73" s="138">
        <v>45406.457569444399</v>
      </c>
      <c r="D73" t="s">
        <v>733</v>
      </c>
      <c r="F73" s="138"/>
      <c r="G73" s="141" t="s">
        <v>615</v>
      </c>
      <c r="H73" s="142" t="s">
        <v>383</v>
      </c>
      <c r="I73" s="141" t="s">
        <v>417</v>
      </c>
      <c r="J73" t="s">
        <v>847</v>
      </c>
      <c r="K73" t="s">
        <v>417</v>
      </c>
      <c r="L73" s="141" t="s">
        <v>417</v>
      </c>
      <c r="M73" s="139" t="s">
        <v>848</v>
      </c>
      <c r="N73" s="141" t="s">
        <v>418</v>
      </c>
      <c r="P73" s="141" t="s">
        <v>417</v>
      </c>
      <c r="Q73" s="141" t="s">
        <v>153</v>
      </c>
      <c r="R73" s="142" t="s">
        <v>482</v>
      </c>
      <c r="S73" s="141" t="s">
        <v>418</v>
      </c>
    </row>
    <row r="74" spans="1:20" x14ac:dyDescent="0.25">
      <c r="A74">
        <v>76</v>
      </c>
      <c r="B74" s="138">
        <v>45406.469745370399</v>
      </c>
      <c r="C74" s="138">
        <v>45406.472511574102</v>
      </c>
      <c r="D74" t="s">
        <v>733</v>
      </c>
      <c r="F74" s="138"/>
      <c r="G74" s="141" t="s">
        <v>164</v>
      </c>
      <c r="H74" s="141" t="s">
        <v>616</v>
      </c>
      <c r="I74" s="141" t="s">
        <v>417</v>
      </c>
      <c r="J74" t="s">
        <v>849</v>
      </c>
      <c r="K74" t="s">
        <v>417</v>
      </c>
      <c r="L74" s="141" t="s">
        <v>417</v>
      </c>
      <c r="M74" s="139" t="s">
        <v>850</v>
      </c>
      <c r="N74" s="141" t="s">
        <v>418</v>
      </c>
      <c r="P74" s="141" t="s">
        <v>418</v>
      </c>
      <c r="S74" s="141" t="s">
        <v>418</v>
      </c>
    </row>
    <row r="75" spans="1:20" x14ac:dyDescent="0.25">
      <c r="A75">
        <v>77</v>
      </c>
      <c r="B75" s="138">
        <v>45406.490509259304</v>
      </c>
      <c r="C75" s="138">
        <v>45406.495914351799</v>
      </c>
      <c r="D75" t="s">
        <v>733</v>
      </c>
      <c r="F75" s="138"/>
      <c r="G75" s="141" t="s">
        <v>617</v>
      </c>
      <c r="H75" s="142" t="s">
        <v>276</v>
      </c>
      <c r="I75" s="141" t="s">
        <v>417</v>
      </c>
      <c r="J75" t="s">
        <v>851</v>
      </c>
      <c r="K75" t="s">
        <v>417</v>
      </c>
      <c r="L75" s="141" t="s">
        <v>417</v>
      </c>
      <c r="M75" s="139" t="s">
        <v>852</v>
      </c>
      <c r="N75" s="141" t="s">
        <v>418</v>
      </c>
      <c r="P75" s="141" t="s">
        <v>417</v>
      </c>
      <c r="Q75" s="141" t="s">
        <v>150</v>
      </c>
      <c r="R75" s="142" t="s">
        <v>618</v>
      </c>
      <c r="S75" s="141" t="s">
        <v>417</v>
      </c>
      <c r="T75" s="141" t="s">
        <v>619</v>
      </c>
    </row>
    <row r="76" spans="1:20" hidden="1" x14ac:dyDescent="0.25">
      <c r="A76">
        <v>78</v>
      </c>
      <c r="B76" s="138">
        <v>45406.522557870398</v>
      </c>
      <c r="C76" s="138">
        <v>45406.523495370398</v>
      </c>
      <c r="D76" t="s">
        <v>733</v>
      </c>
      <c r="F76" s="138"/>
      <c r="G76" s="141" t="s">
        <v>620</v>
      </c>
      <c r="H76" s="142" t="s">
        <v>621</v>
      </c>
      <c r="I76" s="141" t="s">
        <v>418</v>
      </c>
    </row>
    <row r="77" spans="1:20" x14ac:dyDescent="0.25">
      <c r="A77">
        <v>79</v>
      </c>
      <c r="B77" s="138">
        <v>45406.5707638889</v>
      </c>
      <c r="C77" s="138">
        <v>45406.572175925903</v>
      </c>
      <c r="D77" t="s">
        <v>733</v>
      </c>
      <c r="F77" s="138"/>
      <c r="G77" s="141" t="s">
        <v>254</v>
      </c>
      <c r="H77" s="141" t="s">
        <v>623</v>
      </c>
      <c r="I77" s="141" t="s">
        <v>417</v>
      </c>
      <c r="J77" t="s">
        <v>853</v>
      </c>
      <c r="K77" t="s">
        <v>417</v>
      </c>
      <c r="L77" s="141" t="s">
        <v>417</v>
      </c>
      <c r="M77" s="139" t="s">
        <v>854</v>
      </c>
      <c r="N77" s="141" t="s">
        <v>417</v>
      </c>
      <c r="O77" s="142" t="s">
        <v>624</v>
      </c>
      <c r="P77" s="141" t="s">
        <v>417</v>
      </c>
      <c r="Q77" s="141" t="s">
        <v>153</v>
      </c>
      <c r="R77" s="142" t="s">
        <v>482</v>
      </c>
      <c r="S77" s="141" t="s">
        <v>417</v>
      </c>
      <c r="T77" s="142" t="s">
        <v>625</v>
      </c>
    </row>
    <row r="78" spans="1:20" x14ac:dyDescent="0.25">
      <c r="A78">
        <v>80</v>
      </c>
      <c r="B78" s="138">
        <v>45406.581134259301</v>
      </c>
      <c r="C78" s="138">
        <v>45406.582465277803</v>
      </c>
      <c r="D78" t="s">
        <v>733</v>
      </c>
      <c r="F78" s="138"/>
      <c r="G78" s="141" t="s">
        <v>626</v>
      </c>
      <c r="H78" s="142" t="s">
        <v>627</v>
      </c>
      <c r="I78" s="141" t="s">
        <v>417</v>
      </c>
      <c r="J78" t="s">
        <v>855</v>
      </c>
      <c r="K78" t="s">
        <v>417</v>
      </c>
      <c r="L78" s="141" t="s">
        <v>417</v>
      </c>
      <c r="M78" s="139" t="s">
        <v>856</v>
      </c>
      <c r="N78" s="141" t="s">
        <v>418</v>
      </c>
      <c r="P78" s="141" t="s">
        <v>418</v>
      </c>
      <c r="S78" s="141" t="s">
        <v>417</v>
      </c>
      <c r="T78" s="142" t="s">
        <v>482</v>
      </c>
    </row>
    <row r="79" spans="1:20" x14ac:dyDescent="0.25">
      <c r="A79">
        <v>81</v>
      </c>
      <c r="B79" s="138">
        <v>45406.510347222204</v>
      </c>
      <c r="C79" s="138">
        <v>45406.606828703698</v>
      </c>
      <c r="D79" t="s">
        <v>733</v>
      </c>
      <c r="F79" s="138"/>
      <c r="G79" s="141" t="s">
        <v>169</v>
      </c>
      <c r="H79" s="141" t="s">
        <v>628</v>
      </c>
      <c r="I79" s="141" t="s">
        <v>417</v>
      </c>
      <c r="J79" t="s">
        <v>857</v>
      </c>
      <c r="K79" t="s">
        <v>417</v>
      </c>
      <c r="L79" s="141" t="s">
        <v>417</v>
      </c>
      <c r="M79" s="139" t="s">
        <v>858</v>
      </c>
      <c r="N79" s="141" t="s">
        <v>418</v>
      </c>
      <c r="P79" s="141" t="s">
        <v>417</v>
      </c>
      <c r="Q79" s="141" t="s">
        <v>153</v>
      </c>
      <c r="R79" s="142" t="s">
        <v>629</v>
      </c>
      <c r="S79" s="141" t="s">
        <v>418</v>
      </c>
    </row>
    <row r="80" spans="1:20" x14ac:dyDescent="0.25">
      <c r="A80">
        <v>82</v>
      </c>
      <c r="B80" s="138">
        <v>45407.356516203698</v>
      </c>
      <c r="C80" s="138">
        <v>45407.364155092597</v>
      </c>
      <c r="D80" t="s">
        <v>733</v>
      </c>
      <c r="F80" s="138"/>
      <c r="G80" s="141" t="s">
        <v>630</v>
      </c>
      <c r="H80" s="141" t="s">
        <v>631</v>
      </c>
      <c r="I80" s="141" t="s">
        <v>417</v>
      </c>
      <c r="J80" t="s">
        <v>859</v>
      </c>
      <c r="K80" t="s">
        <v>417</v>
      </c>
      <c r="L80" s="141" t="s">
        <v>417</v>
      </c>
      <c r="M80" s="139" t="s">
        <v>860</v>
      </c>
      <c r="N80" s="141" t="s">
        <v>417</v>
      </c>
      <c r="O80" s="142" t="s">
        <v>632</v>
      </c>
      <c r="P80" s="141" t="s">
        <v>417</v>
      </c>
      <c r="Q80" s="141" t="s">
        <v>153</v>
      </c>
      <c r="R80" s="142" t="s">
        <v>633</v>
      </c>
      <c r="S80" s="141" t="s">
        <v>417</v>
      </c>
      <c r="T80" s="142" t="s">
        <v>634</v>
      </c>
    </row>
    <row r="81" spans="1:20" x14ac:dyDescent="0.25">
      <c r="A81">
        <v>83</v>
      </c>
      <c r="B81" s="138">
        <v>45407.381932870398</v>
      </c>
      <c r="C81" s="138">
        <v>45407.385775463001</v>
      </c>
      <c r="D81" t="s">
        <v>733</v>
      </c>
      <c r="F81" s="138"/>
      <c r="G81" s="141" t="s">
        <v>439</v>
      </c>
      <c r="H81" s="141" t="s">
        <v>635</v>
      </c>
      <c r="I81" s="141" t="s">
        <v>417</v>
      </c>
      <c r="J81" t="s">
        <v>861</v>
      </c>
      <c r="K81" t="s">
        <v>417</v>
      </c>
      <c r="L81" s="141" t="s">
        <v>417</v>
      </c>
      <c r="M81" s="139" t="s">
        <v>862</v>
      </c>
      <c r="N81" s="141" t="s">
        <v>417</v>
      </c>
      <c r="O81" s="142" t="s">
        <v>636</v>
      </c>
      <c r="P81" s="141" t="s">
        <v>418</v>
      </c>
      <c r="S81" s="141" t="s">
        <v>418</v>
      </c>
    </row>
    <row r="82" spans="1:20" x14ac:dyDescent="0.25">
      <c r="A82">
        <v>84</v>
      </c>
      <c r="B82" s="138">
        <v>45407.3765740741</v>
      </c>
      <c r="C82" s="138">
        <v>45407.419317129599</v>
      </c>
      <c r="D82" t="s">
        <v>733</v>
      </c>
      <c r="F82" s="138"/>
      <c r="G82" s="141" t="s">
        <v>223</v>
      </c>
      <c r="H82" s="141" t="s">
        <v>637</v>
      </c>
      <c r="I82" s="141" t="s">
        <v>417</v>
      </c>
      <c r="J82" t="s">
        <v>863</v>
      </c>
      <c r="K82" t="s">
        <v>417</v>
      </c>
      <c r="L82" s="141" t="s">
        <v>417</v>
      </c>
      <c r="M82" s="139" t="s">
        <v>862</v>
      </c>
      <c r="N82" s="141" t="s">
        <v>417</v>
      </c>
      <c r="O82" s="142" t="s">
        <v>638</v>
      </c>
      <c r="P82" s="141" t="s">
        <v>417</v>
      </c>
      <c r="Q82" s="141" t="s">
        <v>150</v>
      </c>
      <c r="R82" s="142" t="s">
        <v>639</v>
      </c>
      <c r="S82" s="141" t="s">
        <v>417</v>
      </c>
      <c r="T82" s="142" t="s">
        <v>640</v>
      </c>
    </row>
    <row r="83" spans="1:20" x14ac:dyDescent="0.25">
      <c r="A83">
        <v>85</v>
      </c>
      <c r="B83" s="138">
        <v>45407.469317129602</v>
      </c>
      <c r="C83" s="138">
        <v>45407.488854166702</v>
      </c>
      <c r="D83" t="s">
        <v>733</v>
      </c>
      <c r="F83" s="138"/>
      <c r="G83" s="141" t="s">
        <v>641</v>
      </c>
      <c r="H83" s="141" t="s">
        <v>642</v>
      </c>
      <c r="I83" s="141" t="s">
        <v>417</v>
      </c>
      <c r="J83" t="s">
        <v>864</v>
      </c>
      <c r="K83" t="s">
        <v>417</v>
      </c>
      <c r="L83" s="141" t="s">
        <v>417</v>
      </c>
      <c r="M83" s="139" t="s">
        <v>865</v>
      </c>
      <c r="N83" s="141" t="s">
        <v>418</v>
      </c>
      <c r="P83" s="141" t="s">
        <v>417</v>
      </c>
      <c r="Q83" s="141" t="s">
        <v>150</v>
      </c>
      <c r="R83" s="142" t="s">
        <v>643</v>
      </c>
      <c r="S83" s="141" t="s">
        <v>417</v>
      </c>
      <c r="T83" s="142" t="s">
        <v>644</v>
      </c>
    </row>
    <row r="84" spans="1:20" x14ac:dyDescent="0.25">
      <c r="A84">
        <v>86</v>
      </c>
      <c r="B84" s="138">
        <v>45407.516550925902</v>
      </c>
      <c r="C84" s="138">
        <v>45407.521631944401</v>
      </c>
      <c r="D84" t="s">
        <v>733</v>
      </c>
      <c r="F84" s="138"/>
      <c r="G84" s="141" t="s">
        <v>645</v>
      </c>
      <c r="H84" s="141" t="s">
        <v>646</v>
      </c>
      <c r="I84" s="141" t="s">
        <v>417</v>
      </c>
      <c r="J84" t="s">
        <v>866</v>
      </c>
      <c r="K84" t="s">
        <v>417</v>
      </c>
      <c r="L84" s="141" t="s">
        <v>417</v>
      </c>
      <c r="M84" s="139" t="s">
        <v>867</v>
      </c>
      <c r="N84" s="141" t="s">
        <v>418</v>
      </c>
      <c r="P84" s="141" t="s">
        <v>418</v>
      </c>
      <c r="S84" s="141" t="s">
        <v>418</v>
      </c>
    </row>
    <row r="85" spans="1:20" x14ac:dyDescent="0.25">
      <c r="A85">
        <v>87</v>
      </c>
      <c r="B85" s="138">
        <v>45407.6186689815</v>
      </c>
      <c r="C85" s="138">
        <v>45407.622465277796</v>
      </c>
      <c r="D85" t="s">
        <v>733</v>
      </c>
      <c r="F85" s="138"/>
      <c r="G85" s="141" t="s">
        <v>240</v>
      </c>
      <c r="H85" s="142" t="s">
        <v>378</v>
      </c>
      <c r="I85" s="141" t="s">
        <v>417</v>
      </c>
      <c r="J85" t="s">
        <v>868</v>
      </c>
      <c r="K85" t="s">
        <v>417</v>
      </c>
      <c r="L85" s="141" t="s">
        <v>417</v>
      </c>
      <c r="M85" s="139" t="s">
        <v>869</v>
      </c>
      <c r="N85" s="141" t="s">
        <v>417</v>
      </c>
      <c r="O85" s="142" t="s">
        <v>647</v>
      </c>
      <c r="P85" s="141" t="s">
        <v>417</v>
      </c>
      <c r="Q85" s="141" t="s">
        <v>153</v>
      </c>
      <c r="R85" s="142" t="s">
        <v>482</v>
      </c>
      <c r="S85" s="141" t="s">
        <v>417</v>
      </c>
      <c r="T85" s="142" t="s">
        <v>648</v>
      </c>
    </row>
    <row r="86" spans="1:20" x14ac:dyDescent="0.25">
      <c r="A86">
        <v>88</v>
      </c>
      <c r="B86" s="138">
        <v>45408.383101851803</v>
      </c>
      <c r="C86" s="138">
        <v>45408.410578703697</v>
      </c>
      <c r="D86" t="s">
        <v>733</v>
      </c>
      <c r="F86" s="138"/>
      <c r="G86" s="141" t="s">
        <v>649</v>
      </c>
      <c r="H86" s="141" t="s">
        <v>650</v>
      </c>
      <c r="I86" s="141" t="s">
        <v>417</v>
      </c>
      <c r="J86" t="s">
        <v>870</v>
      </c>
      <c r="K86" t="s">
        <v>417</v>
      </c>
      <c r="L86" s="141" t="s">
        <v>417</v>
      </c>
      <c r="M86" s="139" t="s">
        <v>871</v>
      </c>
      <c r="N86" s="141" t="s">
        <v>417</v>
      </c>
      <c r="O86" s="142" t="s">
        <v>651</v>
      </c>
      <c r="P86" s="141" t="s">
        <v>418</v>
      </c>
      <c r="S86" s="141" t="s">
        <v>417</v>
      </c>
      <c r="T86" s="141" t="s">
        <v>652</v>
      </c>
    </row>
    <row r="87" spans="1:20" x14ac:dyDescent="0.25">
      <c r="A87">
        <v>89</v>
      </c>
      <c r="B87" s="138">
        <v>45408.425196759301</v>
      </c>
      <c r="C87" s="138">
        <v>45408.426805555602</v>
      </c>
      <c r="D87" t="s">
        <v>733</v>
      </c>
      <c r="F87" s="138"/>
      <c r="G87" s="141" t="s">
        <v>177</v>
      </c>
      <c r="H87" s="141" t="s">
        <v>653</v>
      </c>
      <c r="I87" s="141" t="s">
        <v>417</v>
      </c>
      <c r="J87" t="s">
        <v>872</v>
      </c>
      <c r="K87" t="s">
        <v>417</v>
      </c>
      <c r="L87" s="141" t="s">
        <v>417</v>
      </c>
      <c r="M87" s="139" t="s">
        <v>873</v>
      </c>
      <c r="N87" s="141" t="s">
        <v>417</v>
      </c>
      <c r="O87" s="142" t="s">
        <v>654</v>
      </c>
      <c r="P87" s="141" t="s">
        <v>418</v>
      </c>
      <c r="S87" s="141" t="s">
        <v>417</v>
      </c>
      <c r="T87" s="142" t="s">
        <v>655</v>
      </c>
    </row>
    <row r="88" spans="1:20" x14ac:dyDescent="0.25">
      <c r="A88">
        <v>90</v>
      </c>
      <c r="B88" s="138">
        <v>45408.428506944401</v>
      </c>
      <c r="C88" s="138">
        <v>45408.440208333297</v>
      </c>
      <c r="D88" t="s">
        <v>733</v>
      </c>
      <c r="F88" s="138"/>
      <c r="G88" s="141" t="s">
        <v>246</v>
      </c>
      <c r="H88" s="141" t="s">
        <v>657</v>
      </c>
      <c r="I88" s="141" t="s">
        <v>417</v>
      </c>
      <c r="J88" t="s">
        <v>874</v>
      </c>
      <c r="K88" t="s">
        <v>417</v>
      </c>
      <c r="L88" s="141" t="s">
        <v>417</v>
      </c>
      <c r="M88" s="139" t="s">
        <v>875</v>
      </c>
      <c r="N88" s="141" t="s">
        <v>417</v>
      </c>
      <c r="O88" s="142" t="s">
        <v>658</v>
      </c>
      <c r="P88" s="141" t="s">
        <v>417</v>
      </c>
      <c r="Q88" s="141" t="s">
        <v>150</v>
      </c>
      <c r="R88" s="142" t="s">
        <v>659</v>
      </c>
      <c r="S88" s="141" t="s">
        <v>417</v>
      </c>
      <c r="T88" s="142" t="s">
        <v>660</v>
      </c>
    </row>
    <row r="89" spans="1:20" x14ac:dyDescent="0.25">
      <c r="A89">
        <v>91</v>
      </c>
      <c r="B89" s="138">
        <v>45408.449270833298</v>
      </c>
      <c r="C89" s="138">
        <v>45408.449421296304</v>
      </c>
      <c r="D89" t="s">
        <v>733</v>
      </c>
      <c r="F89" s="138"/>
      <c r="G89" s="141" t="s">
        <v>160</v>
      </c>
      <c r="H89" s="141" t="s">
        <v>661</v>
      </c>
      <c r="I89" s="141" t="s">
        <v>417</v>
      </c>
      <c r="J89" t="s">
        <v>874</v>
      </c>
      <c r="K89" t="s">
        <v>417</v>
      </c>
      <c r="L89" s="141" t="s">
        <v>417</v>
      </c>
      <c r="M89" s="139" t="s">
        <v>876</v>
      </c>
      <c r="N89" s="141" t="s">
        <v>417</v>
      </c>
      <c r="O89" s="142" t="s">
        <v>662</v>
      </c>
      <c r="P89" s="141" t="s">
        <v>417</v>
      </c>
      <c r="Q89" s="141" t="s">
        <v>153</v>
      </c>
      <c r="R89" s="142" t="s">
        <v>482</v>
      </c>
      <c r="S89" s="141" t="s">
        <v>417</v>
      </c>
      <c r="T89" s="142" t="s">
        <v>663</v>
      </c>
    </row>
    <row r="90" spans="1:20" s="150" customFormat="1" hidden="1" x14ac:dyDescent="0.25">
      <c r="A90" s="150">
        <v>92</v>
      </c>
      <c r="B90" s="151">
        <v>45408.4386689815</v>
      </c>
      <c r="C90" s="151">
        <v>45408.453599537002</v>
      </c>
      <c r="D90" s="150" t="s">
        <v>733</v>
      </c>
      <c r="F90" s="151"/>
      <c r="G90" s="150" t="s">
        <v>665</v>
      </c>
      <c r="H90" s="152" t="s">
        <v>666</v>
      </c>
      <c r="I90" s="150" t="s">
        <v>83</v>
      </c>
      <c r="J90" s="150" t="s">
        <v>877</v>
      </c>
      <c r="L90" s="150" t="s">
        <v>83</v>
      </c>
      <c r="M90" s="152"/>
      <c r="N90" s="150" t="s">
        <v>418</v>
      </c>
      <c r="O90" s="152"/>
      <c r="P90" s="150" t="s">
        <v>418</v>
      </c>
      <c r="S90" s="150" t="s">
        <v>418</v>
      </c>
      <c r="T90" s="152"/>
    </row>
    <row r="91" spans="1:20" x14ac:dyDescent="0.25">
      <c r="A91">
        <v>93</v>
      </c>
      <c r="B91" s="138">
        <v>45408.3985300926</v>
      </c>
      <c r="C91" s="138">
        <v>45408.480138888903</v>
      </c>
      <c r="D91" t="s">
        <v>733</v>
      </c>
      <c r="F91" s="138"/>
      <c r="G91" s="141" t="s">
        <v>216</v>
      </c>
      <c r="H91" s="141" t="s">
        <v>667</v>
      </c>
      <c r="I91" s="141" t="s">
        <v>417</v>
      </c>
      <c r="J91" t="s">
        <v>878</v>
      </c>
      <c r="K91" t="s">
        <v>417</v>
      </c>
      <c r="L91" s="141" t="s">
        <v>417</v>
      </c>
      <c r="M91" s="139" t="s">
        <v>879</v>
      </c>
      <c r="N91" s="141" t="s">
        <v>418</v>
      </c>
      <c r="P91" s="141" t="s">
        <v>417</v>
      </c>
      <c r="Q91" s="141" t="s">
        <v>150</v>
      </c>
      <c r="R91" s="142" t="s">
        <v>668</v>
      </c>
      <c r="S91" s="141" t="s">
        <v>418</v>
      </c>
    </row>
    <row r="92" spans="1:20" x14ac:dyDescent="0.25">
      <c r="A92">
        <v>94</v>
      </c>
      <c r="B92" s="138">
        <v>45408.482199074097</v>
      </c>
      <c r="C92" s="138">
        <v>45408.483738425901</v>
      </c>
      <c r="D92" t="s">
        <v>733</v>
      </c>
      <c r="F92" s="138"/>
      <c r="G92" s="141" t="s">
        <v>178</v>
      </c>
      <c r="H92" s="142" t="s">
        <v>669</v>
      </c>
      <c r="I92" s="141" t="s">
        <v>417</v>
      </c>
      <c r="J92" t="s">
        <v>880</v>
      </c>
      <c r="K92" t="s">
        <v>417</v>
      </c>
      <c r="L92" s="141" t="s">
        <v>417</v>
      </c>
      <c r="M92" s="139" t="s">
        <v>881</v>
      </c>
      <c r="N92" s="141" t="s">
        <v>418</v>
      </c>
      <c r="P92" s="141" t="s">
        <v>418</v>
      </c>
      <c r="S92" s="141" t="s">
        <v>418</v>
      </c>
    </row>
    <row r="93" spans="1:20" x14ac:dyDescent="0.25">
      <c r="A93">
        <v>95</v>
      </c>
      <c r="B93" s="138">
        <v>45408.4786342593</v>
      </c>
      <c r="C93" s="138">
        <v>45408.485844907402</v>
      </c>
      <c r="D93" t="s">
        <v>733</v>
      </c>
      <c r="F93" s="138"/>
      <c r="G93" s="141" t="s">
        <v>258</v>
      </c>
      <c r="H93" s="141" t="s">
        <v>671</v>
      </c>
      <c r="I93" s="141" t="s">
        <v>417</v>
      </c>
      <c r="J93" t="s">
        <v>882</v>
      </c>
      <c r="K93" t="s">
        <v>417</v>
      </c>
      <c r="L93" s="141" t="s">
        <v>417</v>
      </c>
      <c r="M93" s="139" t="s">
        <v>813</v>
      </c>
      <c r="N93" s="141" t="s">
        <v>417</v>
      </c>
      <c r="O93" s="142" t="s">
        <v>672</v>
      </c>
      <c r="P93" s="141" t="s">
        <v>417</v>
      </c>
      <c r="Q93" s="141" t="s">
        <v>153</v>
      </c>
      <c r="R93" s="142" t="s">
        <v>532</v>
      </c>
      <c r="S93" s="141" t="s">
        <v>417</v>
      </c>
      <c r="T93" s="142" t="s">
        <v>673</v>
      </c>
    </row>
    <row r="94" spans="1:20" x14ac:dyDescent="0.25">
      <c r="A94">
        <v>96</v>
      </c>
      <c r="B94" s="138">
        <v>45408.461805555598</v>
      </c>
      <c r="C94" s="138">
        <v>45408.514675925901</v>
      </c>
      <c r="D94" t="s">
        <v>733</v>
      </c>
      <c r="F94" s="138"/>
      <c r="G94" s="141" t="s">
        <v>230</v>
      </c>
      <c r="H94" s="141" t="s">
        <v>675</v>
      </c>
      <c r="I94" s="141" t="s">
        <v>417</v>
      </c>
      <c r="J94" t="s">
        <v>883</v>
      </c>
      <c r="K94" t="s">
        <v>417</v>
      </c>
      <c r="L94" s="141" t="s">
        <v>417</v>
      </c>
      <c r="M94" s="139" t="s">
        <v>884</v>
      </c>
      <c r="N94" s="141" t="s">
        <v>417</v>
      </c>
      <c r="O94" s="142" t="s">
        <v>676</v>
      </c>
      <c r="P94" s="141" t="s">
        <v>417</v>
      </c>
      <c r="Q94" s="141" t="s">
        <v>150</v>
      </c>
      <c r="R94" s="142" t="s">
        <v>482</v>
      </c>
      <c r="S94" s="141" t="s">
        <v>417</v>
      </c>
      <c r="T94" s="142" t="s">
        <v>885</v>
      </c>
    </row>
    <row r="95" spans="1:20" hidden="1" x14ac:dyDescent="0.25">
      <c r="A95">
        <v>97</v>
      </c>
      <c r="B95" s="138">
        <v>45408.5319212963</v>
      </c>
      <c r="C95" s="138">
        <v>45408.553368055596</v>
      </c>
      <c r="D95" t="s">
        <v>733</v>
      </c>
      <c r="F95" s="138"/>
      <c r="G95" s="141" t="s">
        <v>678</v>
      </c>
      <c r="H95" s="142" t="s">
        <v>679</v>
      </c>
      <c r="I95" s="141" t="s">
        <v>418</v>
      </c>
    </row>
    <row r="96" spans="1:20" x14ac:dyDescent="0.25">
      <c r="A96">
        <v>98</v>
      </c>
      <c r="B96" s="138">
        <v>45408.5641666667</v>
      </c>
      <c r="C96" s="138">
        <v>45408.565891203703</v>
      </c>
      <c r="D96" t="s">
        <v>733</v>
      </c>
      <c r="F96" s="138"/>
      <c r="G96" s="141" t="s">
        <v>167</v>
      </c>
      <c r="H96" s="142" t="s">
        <v>296</v>
      </c>
      <c r="I96" s="141" t="s">
        <v>417</v>
      </c>
      <c r="J96" t="s">
        <v>886</v>
      </c>
      <c r="K96" t="s">
        <v>417</v>
      </c>
      <c r="L96" s="141" t="s">
        <v>417</v>
      </c>
      <c r="M96" s="150">
        <v>58</v>
      </c>
      <c r="N96" s="141" t="s">
        <v>418</v>
      </c>
      <c r="P96" s="141" t="s">
        <v>418</v>
      </c>
      <c r="S96" s="141" t="s">
        <v>418</v>
      </c>
    </row>
    <row r="97" spans="1:20" x14ac:dyDescent="0.25">
      <c r="A97">
        <v>99</v>
      </c>
      <c r="B97" s="138">
        <v>45408.568576388898</v>
      </c>
      <c r="C97" s="138">
        <v>45408.569513888899</v>
      </c>
      <c r="D97" t="s">
        <v>733</v>
      </c>
      <c r="F97" s="138"/>
      <c r="G97" s="141" t="s">
        <v>175</v>
      </c>
      <c r="H97" s="142" t="s">
        <v>306</v>
      </c>
      <c r="I97" s="141" t="s">
        <v>417</v>
      </c>
      <c r="J97" t="s">
        <v>886</v>
      </c>
      <c r="K97" t="s">
        <v>417</v>
      </c>
      <c r="L97" s="141" t="s">
        <v>417</v>
      </c>
      <c r="N97" s="141" t="s">
        <v>418</v>
      </c>
      <c r="P97" s="141" t="s">
        <v>418</v>
      </c>
      <c r="S97" s="141" t="s">
        <v>418</v>
      </c>
    </row>
    <row r="98" spans="1:20" x14ac:dyDescent="0.25">
      <c r="A98">
        <v>100</v>
      </c>
      <c r="B98" s="138">
        <v>45408.519236111097</v>
      </c>
      <c r="C98" s="138">
        <v>45408.577997685199</v>
      </c>
      <c r="D98" t="s">
        <v>733</v>
      </c>
      <c r="F98" s="138"/>
      <c r="G98" s="141" t="s">
        <v>231</v>
      </c>
      <c r="H98" s="141" t="s">
        <v>683</v>
      </c>
      <c r="I98" s="141" t="s">
        <v>417</v>
      </c>
      <c r="J98" t="s">
        <v>887</v>
      </c>
      <c r="K98" t="s">
        <v>417</v>
      </c>
      <c r="L98" s="141" t="s">
        <v>417</v>
      </c>
      <c r="M98" s="139" t="s">
        <v>888</v>
      </c>
      <c r="N98" s="141" t="s">
        <v>417</v>
      </c>
      <c r="O98" s="142" t="s">
        <v>684</v>
      </c>
      <c r="P98" s="141" t="s">
        <v>417</v>
      </c>
      <c r="Q98" s="141" t="s">
        <v>150</v>
      </c>
      <c r="R98" s="142" t="s">
        <v>482</v>
      </c>
      <c r="S98" s="141" t="s">
        <v>417</v>
      </c>
      <c r="T98" s="142" t="s">
        <v>685</v>
      </c>
    </row>
    <row r="99" spans="1:20" x14ac:dyDescent="0.25">
      <c r="A99">
        <v>101</v>
      </c>
      <c r="B99" s="138">
        <v>45408.442731481497</v>
      </c>
      <c r="C99" s="138">
        <v>45408.598391203697</v>
      </c>
      <c r="D99" t="s">
        <v>733</v>
      </c>
      <c r="F99" s="138"/>
      <c r="G99" s="141" t="s">
        <v>236</v>
      </c>
      <c r="H99" s="141" t="s">
        <v>687</v>
      </c>
      <c r="I99" s="141" t="s">
        <v>417</v>
      </c>
      <c r="J99" t="s">
        <v>889</v>
      </c>
      <c r="K99" t="s">
        <v>417</v>
      </c>
      <c r="L99" s="141" t="s">
        <v>417</v>
      </c>
      <c r="M99" s="139" t="s">
        <v>890</v>
      </c>
      <c r="N99" s="141" t="s">
        <v>417</v>
      </c>
      <c r="O99" s="142" t="s">
        <v>688</v>
      </c>
      <c r="P99" s="141" t="s">
        <v>418</v>
      </c>
      <c r="S99" s="141" t="s">
        <v>417</v>
      </c>
      <c r="T99" s="142" t="s">
        <v>689</v>
      </c>
    </row>
    <row r="100" spans="1:20" hidden="1" x14ac:dyDescent="0.25">
      <c r="A100">
        <v>102</v>
      </c>
      <c r="B100" s="138">
        <v>45408.5985069444</v>
      </c>
      <c r="C100" s="138">
        <v>45408.604155092602</v>
      </c>
      <c r="D100" t="s">
        <v>733</v>
      </c>
      <c r="F100" s="138"/>
      <c r="G100" s="141" t="s">
        <v>691</v>
      </c>
      <c r="H100" s="141" t="s">
        <v>692</v>
      </c>
      <c r="I100" s="141" t="s">
        <v>418</v>
      </c>
    </row>
    <row r="101" spans="1:20" x14ac:dyDescent="0.25">
      <c r="A101">
        <v>103</v>
      </c>
      <c r="B101" s="138">
        <v>45408.6147569444</v>
      </c>
      <c r="C101" s="138">
        <v>45408.616562499999</v>
      </c>
      <c r="D101" t="s">
        <v>733</v>
      </c>
      <c r="F101" s="138"/>
      <c r="G101" s="141" t="s">
        <v>247</v>
      </c>
      <c r="H101" s="141" t="s">
        <v>693</v>
      </c>
      <c r="I101" s="141" t="s">
        <v>417</v>
      </c>
      <c r="J101" t="s">
        <v>891</v>
      </c>
      <c r="K101" t="s">
        <v>417</v>
      </c>
      <c r="L101" s="141" t="s">
        <v>417</v>
      </c>
      <c r="M101" s="139" t="s">
        <v>892</v>
      </c>
      <c r="N101" s="141" t="s">
        <v>418</v>
      </c>
      <c r="P101" s="141" t="s">
        <v>418</v>
      </c>
      <c r="S101" s="141" t="s">
        <v>418</v>
      </c>
    </row>
    <row r="102" spans="1:20" x14ac:dyDescent="0.25">
      <c r="A102">
        <v>104</v>
      </c>
      <c r="B102" s="138">
        <v>45408.613923611098</v>
      </c>
      <c r="C102" s="138">
        <v>45408.617164351803</v>
      </c>
      <c r="D102" t="s">
        <v>733</v>
      </c>
      <c r="F102" s="138"/>
      <c r="G102" s="141" t="s">
        <v>695</v>
      </c>
      <c r="H102" s="142" t="s">
        <v>391</v>
      </c>
      <c r="I102" s="141" t="s">
        <v>417</v>
      </c>
      <c r="J102" t="s">
        <v>893</v>
      </c>
      <c r="K102" t="s">
        <v>417</v>
      </c>
      <c r="L102" s="141" t="s">
        <v>417</v>
      </c>
      <c r="M102" s="139" t="s">
        <v>894</v>
      </c>
      <c r="N102" s="141" t="s">
        <v>418</v>
      </c>
      <c r="P102" s="141" t="s">
        <v>417</v>
      </c>
      <c r="Q102" s="141" t="s">
        <v>153</v>
      </c>
      <c r="R102" s="142" t="s">
        <v>696</v>
      </c>
      <c r="S102" s="141" t="s">
        <v>417</v>
      </c>
      <c r="T102" s="142" t="s">
        <v>697</v>
      </c>
    </row>
    <row r="103" spans="1:20" x14ac:dyDescent="0.25">
      <c r="A103">
        <v>105</v>
      </c>
      <c r="B103" s="138">
        <v>45408.701076388897</v>
      </c>
      <c r="C103" s="138">
        <v>45408.7027199074</v>
      </c>
      <c r="D103" t="s">
        <v>733</v>
      </c>
      <c r="F103" s="138"/>
      <c r="G103" s="141" t="s">
        <v>699</v>
      </c>
      <c r="H103" s="141" t="s">
        <v>700</v>
      </c>
      <c r="I103" s="141" t="s">
        <v>417</v>
      </c>
      <c r="J103" t="s">
        <v>895</v>
      </c>
      <c r="K103" t="s">
        <v>417</v>
      </c>
      <c r="L103" s="141" t="s">
        <v>417</v>
      </c>
      <c r="M103" s="139" t="s">
        <v>896</v>
      </c>
      <c r="N103" s="141" t="s">
        <v>417</v>
      </c>
      <c r="O103" s="142" t="s">
        <v>701</v>
      </c>
      <c r="P103" s="141" t="s">
        <v>417</v>
      </c>
      <c r="Q103" s="141" t="s">
        <v>150</v>
      </c>
      <c r="R103" s="142" t="s">
        <v>482</v>
      </c>
      <c r="S103" s="141" t="s">
        <v>418</v>
      </c>
    </row>
    <row r="104" spans="1:20" x14ac:dyDescent="0.25">
      <c r="A104" t="s">
        <v>897</v>
      </c>
      <c r="B104" s="138">
        <v>45411</v>
      </c>
      <c r="C104" s="138">
        <v>45411</v>
      </c>
      <c r="D104" s="149" t="s">
        <v>898</v>
      </c>
      <c r="F104" s="138"/>
      <c r="G104" t="s">
        <v>703</v>
      </c>
      <c r="H104"/>
      <c r="I104" t="s">
        <v>417</v>
      </c>
      <c r="J104" t="s">
        <v>899</v>
      </c>
      <c r="K104" t="s">
        <v>900</v>
      </c>
      <c r="L104" t="s">
        <v>417</v>
      </c>
      <c r="M104">
        <v>202</v>
      </c>
      <c r="N104" t="s">
        <v>417</v>
      </c>
      <c r="O104">
        <v>8.15</v>
      </c>
      <c r="P104" t="s">
        <v>417</v>
      </c>
      <c r="Q104" t="s">
        <v>153</v>
      </c>
      <c r="R104">
        <v>0.78</v>
      </c>
      <c r="S104" t="s">
        <v>417</v>
      </c>
      <c r="T104">
        <v>1.38</v>
      </c>
    </row>
    <row r="105" spans="1:20" x14ac:dyDescent="0.25">
      <c r="A105" s="153" t="s">
        <v>897</v>
      </c>
      <c r="B105" s="154"/>
      <c r="C105" s="154">
        <v>45413</v>
      </c>
      <c r="D105" s="155"/>
      <c r="E105" s="155"/>
      <c r="F105" s="154"/>
      <c r="G105" s="141" t="s">
        <v>191</v>
      </c>
      <c r="H105" s="141" t="s">
        <v>704</v>
      </c>
      <c r="I105" s="141" t="s">
        <v>417</v>
      </c>
      <c r="J105" t="s">
        <v>769</v>
      </c>
      <c r="K105" t="s">
        <v>417</v>
      </c>
      <c r="L105" s="141" t="s">
        <v>417</v>
      </c>
      <c r="M105">
        <v>83</v>
      </c>
      <c r="N105" s="141" t="s">
        <v>418</v>
      </c>
      <c r="P105" s="141" t="s">
        <v>417</v>
      </c>
      <c r="Q105" s="141" t="s">
        <v>153</v>
      </c>
      <c r="R105" s="141">
        <v>0.56999999999999995</v>
      </c>
      <c r="S105" s="141" t="s">
        <v>418</v>
      </c>
    </row>
    <row r="106" spans="1:20" x14ac:dyDescent="0.25">
      <c r="A106" s="156" t="s">
        <v>897</v>
      </c>
      <c r="B106" s="157"/>
      <c r="C106" s="157">
        <v>45413</v>
      </c>
      <c r="D106" s="158"/>
      <c r="E106" s="158"/>
      <c r="F106" s="157"/>
      <c r="G106" s="141" t="s">
        <v>219</v>
      </c>
      <c r="H106" s="141">
        <v>87312107</v>
      </c>
      <c r="I106" s="141" t="s">
        <v>417</v>
      </c>
      <c r="J106" t="s">
        <v>901</v>
      </c>
      <c r="K106" t="s">
        <v>417</v>
      </c>
      <c r="L106" s="141" t="s">
        <v>417</v>
      </c>
      <c r="M106">
        <v>390</v>
      </c>
      <c r="N106" s="141" t="s">
        <v>417</v>
      </c>
      <c r="O106" s="141">
        <v>16</v>
      </c>
      <c r="P106" s="141" t="s">
        <v>418</v>
      </c>
      <c r="S106" s="141" t="s">
        <v>417</v>
      </c>
      <c r="T106" s="141">
        <v>2.2000000000000002</v>
      </c>
    </row>
    <row r="107" spans="1:20" x14ac:dyDescent="0.25">
      <c r="A107" s="156" t="s">
        <v>897</v>
      </c>
      <c r="B107" s="157"/>
      <c r="C107" s="157">
        <v>45413</v>
      </c>
      <c r="D107" s="158"/>
      <c r="E107" s="158"/>
      <c r="F107" s="157"/>
      <c r="G107" s="141" t="s">
        <v>707</v>
      </c>
      <c r="I107" s="141" t="s">
        <v>418</v>
      </c>
    </row>
    <row r="108" spans="1:20" x14ac:dyDescent="0.25">
      <c r="A108" s="156" t="s">
        <v>897</v>
      </c>
      <c r="B108" s="157"/>
      <c r="C108" s="157">
        <v>45413</v>
      </c>
      <c r="D108" s="158"/>
      <c r="E108" s="158"/>
      <c r="F108" s="157"/>
      <c r="G108" s="141" t="s">
        <v>582</v>
      </c>
      <c r="H108" s="141" t="s">
        <v>708</v>
      </c>
      <c r="I108" s="141" t="s">
        <v>417</v>
      </c>
      <c r="J108" t="s">
        <v>902</v>
      </c>
      <c r="K108" t="s">
        <v>417</v>
      </c>
      <c r="L108" s="141" t="s">
        <v>417</v>
      </c>
      <c r="M108">
        <v>406</v>
      </c>
      <c r="N108" s="141" t="s">
        <v>418</v>
      </c>
      <c r="P108" s="141" t="s">
        <v>417</v>
      </c>
      <c r="Q108" s="141" t="s">
        <v>153</v>
      </c>
      <c r="R108" s="141">
        <v>0.86</v>
      </c>
      <c r="S108" s="141" t="s">
        <v>418</v>
      </c>
    </row>
    <row r="109" spans="1:20" x14ac:dyDescent="0.25">
      <c r="A109" s="162" t="s">
        <v>897</v>
      </c>
      <c r="B109" s="162"/>
      <c r="C109" s="163">
        <v>45425</v>
      </c>
      <c r="D109" s="162"/>
      <c r="E109" s="162"/>
      <c r="F109" s="162"/>
      <c r="G109" s="141" t="s">
        <v>203</v>
      </c>
      <c r="H109" s="141">
        <v>8732212</v>
      </c>
      <c r="I109" s="141" t="s">
        <v>417</v>
      </c>
      <c r="J109" t="s">
        <v>903</v>
      </c>
      <c r="K109" t="s">
        <v>417</v>
      </c>
      <c r="L109" s="141" t="s">
        <v>417</v>
      </c>
      <c r="M109">
        <v>180</v>
      </c>
      <c r="N109" s="141" t="s">
        <v>418</v>
      </c>
      <c r="P109" s="141" t="s">
        <v>418</v>
      </c>
      <c r="S109" s="141" t="s">
        <v>418</v>
      </c>
    </row>
    <row r="114" spans="1:20" s="136" customFormat="1" x14ac:dyDescent="0.25">
      <c r="A114" s="144" t="s">
        <v>904</v>
      </c>
      <c r="G114" s="144"/>
      <c r="H114" s="144"/>
      <c r="I114" s="144"/>
      <c r="L114" s="144"/>
      <c r="N114" s="144"/>
      <c r="O114" s="144"/>
      <c r="P114" s="144"/>
      <c r="Q114" s="144"/>
      <c r="R114" s="144"/>
      <c r="S114" s="144"/>
      <c r="T114" s="144"/>
    </row>
    <row r="115" spans="1:20" s="136" customFormat="1" x14ac:dyDescent="0.25">
      <c r="A115" s="136">
        <v>55</v>
      </c>
      <c r="B115" s="145">
        <v>45400.483888888899</v>
      </c>
      <c r="C115" s="145">
        <v>45400.484895833302</v>
      </c>
      <c r="D115" s="136" t="s">
        <v>733</v>
      </c>
      <c r="F115" s="145"/>
      <c r="G115" s="144"/>
      <c r="H115" s="144" t="s">
        <v>566</v>
      </c>
      <c r="I115" s="144" t="s">
        <v>417</v>
      </c>
      <c r="J115" s="136" t="s">
        <v>771</v>
      </c>
      <c r="K115" s="136" t="s">
        <v>417</v>
      </c>
      <c r="L115" s="144" t="s">
        <v>417</v>
      </c>
      <c r="M115" s="146" t="s">
        <v>772</v>
      </c>
      <c r="N115" s="144" t="s">
        <v>418</v>
      </c>
      <c r="O115" s="144"/>
      <c r="P115" s="144" t="s">
        <v>418</v>
      </c>
      <c r="Q115" s="144"/>
      <c r="R115" s="144"/>
      <c r="S115" s="144" t="s">
        <v>418</v>
      </c>
      <c r="T115" s="144"/>
    </row>
    <row r="116" spans="1:20" s="136" customFormat="1" x14ac:dyDescent="0.25">
      <c r="G116" s="144" t="b">
        <f t="shared" ref="G116:T116" si="0">G115=G53</f>
        <v>0</v>
      </c>
      <c r="H116" s="144" t="b">
        <f t="shared" si="0"/>
        <v>1</v>
      </c>
      <c r="I116" s="144" t="b">
        <f t="shared" si="0"/>
        <v>1</v>
      </c>
      <c r="J116" s="144" t="b">
        <f t="shared" si="0"/>
        <v>1</v>
      </c>
      <c r="K116" s="144" t="b">
        <f t="shared" si="0"/>
        <v>1</v>
      </c>
      <c r="L116" s="144" t="b">
        <f t="shared" si="0"/>
        <v>1</v>
      </c>
      <c r="M116" s="144" t="b">
        <f t="shared" si="0"/>
        <v>1</v>
      </c>
      <c r="N116" s="144" t="b">
        <f t="shared" si="0"/>
        <v>1</v>
      </c>
      <c r="O116" s="144" t="b">
        <f t="shared" si="0"/>
        <v>1</v>
      </c>
      <c r="P116" s="144" t="b">
        <f t="shared" si="0"/>
        <v>1</v>
      </c>
      <c r="Q116" s="144" t="b">
        <f t="shared" si="0"/>
        <v>1</v>
      </c>
      <c r="R116" s="144" t="b">
        <f t="shared" si="0"/>
        <v>1</v>
      </c>
      <c r="S116" s="144" t="b">
        <f t="shared" si="0"/>
        <v>1</v>
      </c>
      <c r="T116" s="144" t="b">
        <f t="shared" si="0"/>
        <v>1</v>
      </c>
    </row>
    <row r="120" spans="1:20" x14ac:dyDescent="0.25">
      <c r="G120" s="141" t="s">
        <v>905</v>
      </c>
      <c r="H120" s="141" t="s">
        <v>905</v>
      </c>
      <c r="I120" s="141" t="s">
        <v>905</v>
      </c>
      <c r="L120" s="141" t="s">
        <v>905</v>
      </c>
      <c r="N120" s="141" t="s">
        <v>905</v>
      </c>
      <c r="O120" s="141" t="s">
        <v>905</v>
      </c>
      <c r="P120" s="141" t="s">
        <v>905</v>
      </c>
      <c r="Q120" s="141" t="s">
        <v>905</v>
      </c>
      <c r="R120" s="141" t="s">
        <v>905</v>
      </c>
      <c r="S120" s="141" t="s">
        <v>905</v>
      </c>
      <c r="T120" s="141" t="s">
        <v>905</v>
      </c>
    </row>
  </sheetData>
  <sheetProtection algorithmName="SHA-512" hashValue="fQZOAIECxyYtT6gaEdUIxYO6zc7QPj6pSRrjJTp38C7+gnu9q5Ss7ePGbLhjn0timFUKXzdB1fLBo4Zk2q1v5Q==" saltValue="F8oxZlTR4PfjDZmistMMfQ==" spinCount="100000" sheet="1" objects="1" scenarios="1"/>
  <hyperlinks>
    <hyperlink ref="D104" r:id="rId1" display="mailto:Office@alconbury.cambs.sch.uk" xr:uid="{41C7F14E-3777-4564-B98F-F8CFA8FF6221}"/>
  </hyperlinks>
  <pageMargins left="0.7" right="0.7" top="0.75" bottom="0.75" header="0.3" footer="0.3"/>
  <pageSetup paperSize="9" orientation="portrait" r:id="rId2"/>
  <legacyDrawing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1EE0-9593-4256-B744-632DCB74C6D2}">
  <sheetPr codeName="Sheet4"/>
  <dimension ref="C1:N46"/>
  <sheetViews>
    <sheetView workbookViewId="0">
      <selection activeCell="E8" sqref="E8:F8"/>
    </sheetView>
  </sheetViews>
  <sheetFormatPr defaultRowHeight="15" x14ac:dyDescent="0.25"/>
  <cols>
    <col min="3" max="3" width="5.7109375" customWidth="1"/>
    <col min="4" max="4" width="22.5703125" customWidth="1"/>
    <col min="5" max="5" width="19" customWidth="1"/>
    <col min="7" max="7" width="1.7109375" customWidth="1"/>
    <col min="8" max="8" width="10.5703125" customWidth="1"/>
    <col min="9" max="9" width="5.5703125" customWidth="1"/>
    <col min="10" max="10" width="5.28515625" customWidth="1"/>
    <col min="11" max="13" width="11.42578125" customWidth="1"/>
    <col min="260" max="260" width="22.5703125" customWidth="1"/>
    <col min="261" max="261" width="19" customWidth="1"/>
    <col min="263" max="263" width="1.7109375" customWidth="1"/>
    <col min="264" max="264" width="10.5703125" customWidth="1"/>
    <col min="265" max="265" width="5.5703125" customWidth="1"/>
    <col min="266" max="266" width="5.28515625" customWidth="1"/>
    <col min="267" max="269" width="0" hidden="1" customWidth="1"/>
    <col min="516" max="516" width="22.5703125" customWidth="1"/>
    <col min="517" max="517" width="19" customWidth="1"/>
    <col min="519" max="519" width="1.7109375" customWidth="1"/>
    <col min="520" max="520" width="10.5703125" customWidth="1"/>
    <col min="521" max="521" width="5.5703125" customWidth="1"/>
    <col min="522" max="522" width="5.28515625" customWidth="1"/>
    <col min="523" max="525" width="0" hidden="1" customWidth="1"/>
    <col min="772" max="772" width="22.5703125" customWidth="1"/>
    <col min="773" max="773" width="19" customWidth="1"/>
    <col min="775" max="775" width="1.7109375" customWidth="1"/>
    <col min="776" max="776" width="10.5703125" customWidth="1"/>
    <col min="777" max="777" width="5.5703125" customWidth="1"/>
    <col min="778" max="778" width="5.28515625" customWidth="1"/>
    <col min="779" max="781" width="0" hidden="1" customWidth="1"/>
    <col min="1028" max="1028" width="22.5703125" customWidth="1"/>
    <col min="1029" max="1029" width="19" customWidth="1"/>
    <col min="1031" max="1031" width="1.7109375" customWidth="1"/>
    <col min="1032" max="1032" width="10.5703125" customWidth="1"/>
    <col min="1033" max="1033" width="5.5703125" customWidth="1"/>
    <col min="1034" max="1034" width="5.28515625" customWidth="1"/>
    <col min="1035" max="1037" width="0" hidden="1" customWidth="1"/>
    <col min="1284" max="1284" width="22.5703125" customWidth="1"/>
    <col min="1285" max="1285" width="19" customWidth="1"/>
    <col min="1287" max="1287" width="1.7109375" customWidth="1"/>
    <col min="1288" max="1288" width="10.5703125" customWidth="1"/>
    <col min="1289" max="1289" width="5.5703125" customWidth="1"/>
    <col min="1290" max="1290" width="5.28515625" customWidth="1"/>
    <col min="1291" max="1293" width="0" hidden="1" customWidth="1"/>
    <col min="1540" max="1540" width="22.5703125" customWidth="1"/>
    <col min="1541" max="1541" width="19" customWidth="1"/>
    <col min="1543" max="1543" width="1.7109375" customWidth="1"/>
    <col min="1544" max="1544" width="10.5703125" customWidth="1"/>
    <col min="1545" max="1545" width="5.5703125" customWidth="1"/>
    <col min="1546" max="1546" width="5.28515625" customWidth="1"/>
    <col min="1547" max="1549" width="0" hidden="1" customWidth="1"/>
    <col min="1796" max="1796" width="22.5703125" customWidth="1"/>
    <col min="1797" max="1797" width="19" customWidth="1"/>
    <col min="1799" max="1799" width="1.7109375" customWidth="1"/>
    <col min="1800" max="1800" width="10.5703125" customWidth="1"/>
    <col min="1801" max="1801" width="5.5703125" customWidth="1"/>
    <col min="1802" max="1802" width="5.28515625" customWidth="1"/>
    <col min="1803" max="1805" width="0" hidden="1" customWidth="1"/>
    <col min="2052" max="2052" width="22.5703125" customWidth="1"/>
    <col min="2053" max="2053" width="19" customWidth="1"/>
    <col min="2055" max="2055" width="1.7109375" customWidth="1"/>
    <col min="2056" max="2056" width="10.5703125" customWidth="1"/>
    <col min="2057" max="2057" width="5.5703125" customWidth="1"/>
    <col min="2058" max="2058" width="5.28515625" customWidth="1"/>
    <col min="2059" max="2061" width="0" hidden="1" customWidth="1"/>
    <col min="2308" max="2308" width="22.5703125" customWidth="1"/>
    <col min="2309" max="2309" width="19" customWidth="1"/>
    <col min="2311" max="2311" width="1.7109375" customWidth="1"/>
    <col min="2312" max="2312" width="10.5703125" customWidth="1"/>
    <col min="2313" max="2313" width="5.5703125" customWidth="1"/>
    <col min="2314" max="2314" width="5.28515625" customWidth="1"/>
    <col min="2315" max="2317" width="0" hidden="1" customWidth="1"/>
    <col min="2564" max="2564" width="22.5703125" customWidth="1"/>
    <col min="2565" max="2565" width="19" customWidth="1"/>
    <col min="2567" max="2567" width="1.7109375" customWidth="1"/>
    <col min="2568" max="2568" width="10.5703125" customWidth="1"/>
    <col min="2569" max="2569" width="5.5703125" customWidth="1"/>
    <col min="2570" max="2570" width="5.28515625" customWidth="1"/>
    <col min="2571" max="2573" width="0" hidden="1" customWidth="1"/>
    <col min="2820" max="2820" width="22.5703125" customWidth="1"/>
    <col min="2821" max="2821" width="19" customWidth="1"/>
    <col min="2823" max="2823" width="1.7109375" customWidth="1"/>
    <col min="2824" max="2824" width="10.5703125" customWidth="1"/>
    <col min="2825" max="2825" width="5.5703125" customWidth="1"/>
    <col min="2826" max="2826" width="5.28515625" customWidth="1"/>
    <col min="2827" max="2829" width="0" hidden="1" customWidth="1"/>
    <col min="3076" max="3076" width="22.5703125" customWidth="1"/>
    <col min="3077" max="3077" width="19" customWidth="1"/>
    <col min="3079" max="3079" width="1.7109375" customWidth="1"/>
    <col min="3080" max="3080" width="10.5703125" customWidth="1"/>
    <col min="3081" max="3081" width="5.5703125" customWidth="1"/>
    <col min="3082" max="3082" width="5.28515625" customWidth="1"/>
    <col min="3083" max="3085" width="0" hidden="1" customWidth="1"/>
    <col min="3332" max="3332" width="22.5703125" customWidth="1"/>
    <col min="3333" max="3333" width="19" customWidth="1"/>
    <col min="3335" max="3335" width="1.7109375" customWidth="1"/>
    <col min="3336" max="3336" width="10.5703125" customWidth="1"/>
    <col min="3337" max="3337" width="5.5703125" customWidth="1"/>
    <col min="3338" max="3338" width="5.28515625" customWidth="1"/>
    <col min="3339" max="3341" width="0" hidden="1" customWidth="1"/>
    <col min="3588" max="3588" width="22.5703125" customWidth="1"/>
    <col min="3589" max="3589" width="19" customWidth="1"/>
    <col min="3591" max="3591" width="1.7109375" customWidth="1"/>
    <col min="3592" max="3592" width="10.5703125" customWidth="1"/>
    <col min="3593" max="3593" width="5.5703125" customWidth="1"/>
    <col min="3594" max="3594" width="5.28515625" customWidth="1"/>
    <col min="3595" max="3597" width="0" hidden="1" customWidth="1"/>
    <col min="3844" max="3844" width="22.5703125" customWidth="1"/>
    <col min="3845" max="3845" width="19" customWidth="1"/>
    <col min="3847" max="3847" width="1.7109375" customWidth="1"/>
    <col min="3848" max="3848" width="10.5703125" customWidth="1"/>
    <col min="3849" max="3849" width="5.5703125" customWidth="1"/>
    <col min="3850" max="3850" width="5.28515625" customWidth="1"/>
    <col min="3851" max="3853" width="0" hidden="1" customWidth="1"/>
    <col min="4100" max="4100" width="22.5703125" customWidth="1"/>
    <col min="4101" max="4101" width="19" customWidth="1"/>
    <col min="4103" max="4103" width="1.7109375" customWidth="1"/>
    <col min="4104" max="4104" width="10.5703125" customWidth="1"/>
    <col min="4105" max="4105" width="5.5703125" customWidth="1"/>
    <col min="4106" max="4106" width="5.28515625" customWidth="1"/>
    <col min="4107" max="4109" width="0" hidden="1" customWidth="1"/>
    <col min="4356" max="4356" width="22.5703125" customWidth="1"/>
    <col min="4357" max="4357" width="19" customWidth="1"/>
    <col min="4359" max="4359" width="1.7109375" customWidth="1"/>
    <col min="4360" max="4360" width="10.5703125" customWidth="1"/>
    <col min="4361" max="4361" width="5.5703125" customWidth="1"/>
    <col min="4362" max="4362" width="5.28515625" customWidth="1"/>
    <col min="4363" max="4365" width="0" hidden="1" customWidth="1"/>
    <col min="4612" max="4612" width="22.5703125" customWidth="1"/>
    <col min="4613" max="4613" width="19" customWidth="1"/>
    <col min="4615" max="4615" width="1.7109375" customWidth="1"/>
    <col min="4616" max="4616" width="10.5703125" customWidth="1"/>
    <col min="4617" max="4617" width="5.5703125" customWidth="1"/>
    <col min="4618" max="4618" width="5.28515625" customWidth="1"/>
    <col min="4619" max="4621" width="0" hidden="1" customWidth="1"/>
    <col min="4868" max="4868" width="22.5703125" customWidth="1"/>
    <col min="4869" max="4869" width="19" customWidth="1"/>
    <col min="4871" max="4871" width="1.7109375" customWidth="1"/>
    <col min="4872" max="4872" width="10.5703125" customWidth="1"/>
    <col min="4873" max="4873" width="5.5703125" customWidth="1"/>
    <col min="4874" max="4874" width="5.28515625" customWidth="1"/>
    <col min="4875" max="4877" width="0" hidden="1" customWidth="1"/>
    <col min="5124" max="5124" width="22.5703125" customWidth="1"/>
    <col min="5125" max="5125" width="19" customWidth="1"/>
    <col min="5127" max="5127" width="1.7109375" customWidth="1"/>
    <col min="5128" max="5128" width="10.5703125" customWidth="1"/>
    <col min="5129" max="5129" width="5.5703125" customWidth="1"/>
    <col min="5130" max="5130" width="5.28515625" customWidth="1"/>
    <col min="5131" max="5133" width="0" hidden="1" customWidth="1"/>
    <col min="5380" max="5380" width="22.5703125" customWidth="1"/>
    <col min="5381" max="5381" width="19" customWidth="1"/>
    <col min="5383" max="5383" width="1.7109375" customWidth="1"/>
    <col min="5384" max="5384" width="10.5703125" customWidth="1"/>
    <col min="5385" max="5385" width="5.5703125" customWidth="1"/>
    <col min="5386" max="5386" width="5.28515625" customWidth="1"/>
    <col min="5387" max="5389" width="0" hidden="1" customWidth="1"/>
    <col min="5636" max="5636" width="22.5703125" customWidth="1"/>
    <col min="5637" max="5637" width="19" customWidth="1"/>
    <col min="5639" max="5639" width="1.7109375" customWidth="1"/>
    <col min="5640" max="5640" width="10.5703125" customWidth="1"/>
    <col min="5641" max="5641" width="5.5703125" customWidth="1"/>
    <col min="5642" max="5642" width="5.28515625" customWidth="1"/>
    <col min="5643" max="5645" width="0" hidden="1" customWidth="1"/>
    <col min="5892" max="5892" width="22.5703125" customWidth="1"/>
    <col min="5893" max="5893" width="19" customWidth="1"/>
    <col min="5895" max="5895" width="1.7109375" customWidth="1"/>
    <col min="5896" max="5896" width="10.5703125" customWidth="1"/>
    <col min="5897" max="5897" width="5.5703125" customWidth="1"/>
    <col min="5898" max="5898" width="5.28515625" customWidth="1"/>
    <col min="5899" max="5901" width="0" hidden="1" customWidth="1"/>
    <col min="6148" max="6148" width="22.5703125" customWidth="1"/>
    <col min="6149" max="6149" width="19" customWidth="1"/>
    <col min="6151" max="6151" width="1.7109375" customWidth="1"/>
    <col min="6152" max="6152" width="10.5703125" customWidth="1"/>
    <col min="6153" max="6153" width="5.5703125" customWidth="1"/>
    <col min="6154" max="6154" width="5.28515625" customWidth="1"/>
    <col min="6155" max="6157" width="0" hidden="1" customWidth="1"/>
    <col min="6404" max="6404" width="22.5703125" customWidth="1"/>
    <col min="6405" max="6405" width="19" customWidth="1"/>
    <col min="6407" max="6407" width="1.7109375" customWidth="1"/>
    <col min="6408" max="6408" width="10.5703125" customWidth="1"/>
    <col min="6409" max="6409" width="5.5703125" customWidth="1"/>
    <col min="6410" max="6410" width="5.28515625" customWidth="1"/>
    <col min="6411" max="6413" width="0" hidden="1" customWidth="1"/>
    <col min="6660" max="6660" width="22.5703125" customWidth="1"/>
    <col min="6661" max="6661" width="19" customWidth="1"/>
    <col min="6663" max="6663" width="1.7109375" customWidth="1"/>
    <col min="6664" max="6664" width="10.5703125" customWidth="1"/>
    <col min="6665" max="6665" width="5.5703125" customWidth="1"/>
    <col min="6666" max="6666" width="5.28515625" customWidth="1"/>
    <col min="6667" max="6669" width="0" hidden="1" customWidth="1"/>
    <col min="6916" max="6916" width="22.5703125" customWidth="1"/>
    <col min="6917" max="6917" width="19" customWidth="1"/>
    <col min="6919" max="6919" width="1.7109375" customWidth="1"/>
    <col min="6920" max="6920" width="10.5703125" customWidth="1"/>
    <col min="6921" max="6921" width="5.5703125" customWidth="1"/>
    <col min="6922" max="6922" width="5.28515625" customWidth="1"/>
    <col min="6923" max="6925" width="0" hidden="1" customWidth="1"/>
    <col min="7172" max="7172" width="22.5703125" customWidth="1"/>
    <col min="7173" max="7173" width="19" customWidth="1"/>
    <col min="7175" max="7175" width="1.7109375" customWidth="1"/>
    <col min="7176" max="7176" width="10.5703125" customWidth="1"/>
    <col min="7177" max="7177" width="5.5703125" customWidth="1"/>
    <col min="7178" max="7178" width="5.28515625" customWidth="1"/>
    <col min="7179" max="7181" width="0" hidden="1" customWidth="1"/>
    <col min="7428" max="7428" width="22.5703125" customWidth="1"/>
    <col min="7429" max="7429" width="19" customWidth="1"/>
    <col min="7431" max="7431" width="1.7109375" customWidth="1"/>
    <col min="7432" max="7432" width="10.5703125" customWidth="1"/>
    <col min="7433" max="7433" width="5.5703125" customWidth="1"/>
    <col min="7434" max="7434" width="5.28515625" customWidth="1"/>
    <col min="7435" max="7437" width="0" hidden="1" customWidth="1"/>
    <col min="7684" max="7684" width="22.5703125" customWidth="1"/>
    <col min="7685" max="7685" width="19" customWidth="1"/>
    <col min="7687" max="7687" width="1.7109375" customWidth="1"/>
    <col min="7688" max="7688" width="10.5703125" customWidth="1"/>
    <col min="7689" max="7689" width="5.5703125" customWidth="1"/>
    <col min="7690" max="7690" width="5.28515625" customWidth="1"/>
    <col min="7691" max="7693" width="0" hidden="1" customWidth="1"/>
    <col min="7940" max="7940" width="22.5703125" customWidth="1"/>
    <col min="7941" max="7941" width="19" customWidth="1"/>
    <col min="7943" max="7943" width="1.7109375" customWidth="1"/>
    <col min="7944" max="7944" width="10.5703125" customWidth="1"/>
    <col min="7945" max="7945" width="5.5703125" customWidth="1"/>
    <col min="7946" max="7946" width="5.28515625" customWidth="1"/>
    <col min="7947" max="7949" width="0" hidden="1" customWidth="1"/>
    <col min="8196" max="8196" width="22.5703125" customWidth="1"/>
    <col min="8197" max="8197" width="19" customWidth="1"/>
    <col min="8199" max="8199" width="1.7109375" customWidth="1"/>
    <col min="8200" max="8200" width="10.5703125" customWidth="1"/>
    <col min="8201" max="8201" width="5.5703125" customWidth="1"/>
    <col min="8202" max="8202" width="5.28515625" customWidth="1"/>
    <col min="8203" max="8205" width="0" hidden="1" customWidth="1"/>
    <col min="8452" max="8452" width="22.5703125" customWidth="1"/>
    <col min="8453" max="8453" width="19" customWidth="1"/>
    <col min="8455" max="8455" width="1.7109375" customWidth="1"/>
    <col min="8456" max="8456" width="10.5703125" customWidth="1"/>
    <col min="8457" max="8457" width="5.5703125" customWidth="1"/>
    <col min="8458" max="8458" width="5.28515625" customWidth="1"/>
    <col min="8459" max="8461" width="0" hidden="1" customWidth="1"/>
    <col min="8708" max="8708" width="22.5703125" customWidth="1"/>
    <col min="8709" max="8709" width="19" customWidth="1"/>
    <col min="8711" max="8711" width="1.7109375" customWidth="1"/>
    <col min="8712" max="8712" width="10.5703125" customWidth="1"/>
    <col min="8713" max="8713" width="5.5703125" customWidth="1"/>
    <col min="8714" max="8714" width="5.28515625" customWidth="1"/>
    <col min="8715" max="8717" width="0" hidden="1" customWidth="1"/>
    <col min="8964" max="8964" width="22.5703125" customWidth="1"/>
    <col min="8965" max="8965" width="19" customWidth="1"/>
    <col min="8967" max="8967" width="1.7109375" customWidth="1"/>
    <col min="8968" max="8968" width="10.5703125" customWidth="1"/>
    <col min="8969" max="8969" width="5.5703125" customWidth="1"/>
    <col min="8970" max="8970" width="5.28515625" customWidth="1"/>
    <col min="8971" max="8973" width="0" hidden="1" customWidth="1"/>
    <col min="9220" max="9220" width="22.5703125" customWidth="1"/>
    <col min="9221" max="9221" width="19" customWidth="1"/>
    <col min="9223" max="9223" width="1.7109375" customWidth="1"/>
    <col min="9224" max="9224" width="10.5703125" customWidth="1"/>
    <col min="9225" max="9225" width="5.5703125" customWidth="1"/>
    <col min="9226" max="9226" width="5.28515625" customWidth="1"/>
    <col min="9227" max="9229" width="0" hidden="1" customWidth="1"/>
    <col min="9476" max="9476" width="22.5703125" customWidth="1"/>
    <col min="9477" max="9477" width="19" customWidth="1"/>
    <col min="9479" max="9479" width="1.7109375" customWidth="1"/>
    <col min="9480" max="9480" width="10.5703125" customWidth="1"/>
    <col min="9481" max="9481" width="5.5703125" customWidth="1"/>
    <col min="9482" max="9482" width="5.28515625" customWidth="1"/>
    <col min="9483" max="9485" width="0" hidden="1" customWidth="1"/>
    <col min="9732" max="9732" width="22.5703125" customWidth="1"/>
    <col min="9733" max="9733" width="19" customWidth="1"/>
    <col min="9735" max="9735" width="1.7109375" customWidth="1"/>
    <col min="9736" max="9736" width="10.5703125" customWidth="1"/>
    <col min="9737" max="9737" width="5.5703125" customWidth="1"/>
    <col min="9738" max="9738" width="5.28515625" customWidth="1"/>
    <col min="9739" max="9741" width="0" hidden="1" customWidth="1"/>
    <col min="9988" max="9988" width="22.5703125" customWidth="1"/>
    <col min="9989" max="9989" width="19" customWidth="1"/>
    <col min="9991" max="9991" width="1.7109375" customWidth="1"/>
    <col min="9992" max="9992" width="10.5703125" customWidth="1"/>
    <col min="9993" max="9993" width="5.5703125" customWidth="1"/>
    <col min="9994" max="9994" width="5.28515625" customWidth="1"/>
    <col min="9995" max="9997" width="0" hidden="1" customWidth="1"/>
    <col min="10244" max="10244" width="22.5703125" customWidth="1"/>
    <col min="10245" max="10245" width="19" customWidth="1"/>
    <col min="10247" max="10247" width="1.7109375" customWidth="1"/>
    <col min="10248" max="10248" width="10.5703125" customWidth="1"/>
    <col min="10249" max="10249" width="5.5703125" customWidth="1"/>
    <col min="10250" max="10250" width="5.28515625" customWidth="1"/>
    <col min="10251" max="10253" width="0" hidden="1" customWidth="1"/>
    <col min="10500" max="10500" width="22.5703125" customWidth="1"/>
    <col min="10501" max="10501" width="19" customWidth="1"/>
    <col min="10503" max="10503" width="1.7109375" customWidth="1"/>
    <col min="10504" max="10504" width="10.5703125" customWidth="1"/>
    <col min="10505" max="10505" width="5.5703125" customWidth="1"/>
    <col min="10506" max="10506" width="5.28515625" customWidth="1"/>
    <col min="10507" max="10509" width="0" hidden="1" customWidth="1"/>
    <col min="10756" max="10756" width="22.5703125" customWidth="1"/>
    <col min="10757" max="10757" width="19" customWidth="1"/>
    <col min="10759" max="10759" width="1.7109375" customWidth="1"/>
    <col min="10760" max="10760" width="10.5703125" customWidth="1"/>
    <col min="10761" max="10761" width="5.5703125" customWidth="1"/>
    <col min="10762" max="10762" width="5.28515625" customWidth="1"/>
    <col min="10763" max="10765" width="0" hidden="1" customWidth="1"/>
    <col min="11012" max="11012" width="22.5703125" customWidth="1"/>
    <col min="11013" max="11013" width="19" customWidth="1"/>
    <col min="11015" max="11015" width="1.7109375" customWidth="1"/>
    <col min="11016" max="11016" width="10.5703125" customWidth="1"/>
    <col min="11017" max="11017" width="5.5703125" customWidth="1"/>
    <col min="11018" max="11018" width="5.28515625" customWidth="1"/>
    <col min="11019" max="11021" width="0" hidden="1" customWidth="1"/>
    <col min="11268" max="11268" width="22.5703125" customWidth="1"/>
    <col min="11269" max="11269" width="19" customWidth="1"/>
    <col min="11271" max="11271" width="1.7109375" customWidth="1"/>
    <col min="11272" max="11272" width="10.5703125" customWidth="1"/>
    <col min="11273" max="11273" width="5.5703125" customWidth="1"/>
    <col min="11274" max="11274" width="5.28515625" customWidth="1"/>
    <col min="11275" max="11277" width="0" hidden="1" customWidth="1"/>
    <col min="11524" max="11524" width="22.5703125" customWidth="1"/>
    <col min="11525" max="11525" width="19" customWidth="1"/>
    <col min="11527" max="11527" width="1.7109375" customWidth="1"/>
    <col min="11528" max="11528" width="10.5703125" customWidth="1"/>
    <col min="11529" max="11529" width="5.5703125" customWidth="1"/>
    <col min="11530" max="11530" width="5.28515625" customWidth="1"/>
    <col min="11531" max="11533" width="0" hidden="1" customWidth="1"/>
    <col min="11780" max="11780" width="22.5703125" customWidth="1"/>
    <col min="11781" max="11781" width="19" customWidth="1"/>
    <col min="11783" max="11783" width="1.7109375" customWidth="1"/>
    <col min="11784" max="11784" width="10.5703125" customWidth="1"/>
    <col min="11785" max="11785" width="5.5703125" customWidth="1"/>
    <col min="11786" max="11786" width="5.28515625" customWidth="1"/>
    <col min="11787" max="11789" width="0" hidden="1" customWidth="1"/>
    <col min="12036" max="12036" width="22.5703125" customWidth="1"/>
    <col min="12037" max="12037" width="19" customWidth="1"/>
    <col min="12039" max="12039" width="1.7109375" customWidth="1"/>
    <col min="12040" max="12040" width="10.5703125" customWidth="1"/>
    <col min="12041" max="12041" width="5.5703125" customWidth="1"/>
    <col min="12042" max="12042" width="5.28515625" customWidth="1"/>
    <col min="12043" max="12045" width="0" hidden="1" customWidth="1"/>
    <col min="12292" max="12292" width="22.5703125" customWidth="1"/>
    <col min="12293" max="12293" width="19" customWidth="1"/>
    <col min="12295" max="12295" width="1.7109375" customWidth="1"/>
    <col min="12296" max="12296" width="10.5703125" customWidth="1"/>
    <col min="12297" max="12297" width="5.5703125" customWidth="1"/>
    <col min="12298" max="12298" width="5.28515625" customWidth="1"/>
    <col min="12299" max="12301" width="0" hidden="1" customWidth="1"/>
    <col min="12548" max="12548" width="22.5703125" customWidth="1"/>
    <col min="12549" max="12549" width="19" customWidth="1"/>
    <col min="12551" max="12551" width="1.7109375" customWidth="1"/>
    <col min="12552" max="12552" width="10.5703125" customWidth="1"/>
    <col min="12553" max="12553" width="5.5703125" customWidth="1"/>
    <col min="12554" max="12554" width="5.28515625" customWidth="1"/>
    <col min="12555" max="12557" width="0" hidden="1" customWidth="1"/>
    <col min="12804" max="12804" width="22.5703125" customWidth="1"/>
    <col min="12805" max="12805" width="19" customWidth="1"/>
    <col min="12807" max="12807" width="1.7109375" customWidth="1"/>
    <col min="12808" max="12808" width="10.5703125" customWidth="1"/>
    <col min="12809" max="12809" width="5.5703125" customWidth="1"/>
    <col min="12810" max="12810" width="5.28515625" customWidth="1"/>
    <col min="12811" max="12813" width="0" hidden="1" customWidth="1"/>
    <col min="13060" max="13060" width="22.5703125" customWidth="1"/>
    <col min="13061" max="13061" width="19" customWidth="1"/>
    <col min="13063" max="13063" width="1.7109375" customWidth="1"/>
    <col min="13064" max="13064" width="10.5703125" customWidth="1"/>
    <col min="13065" max="13065" width="5.5703125" customWidth="1"/>
    <col min="13066" max="13066" width="5.28515625" customWidth="1"/>
    <col min="13067" max="13069" width="0" hidden="1" customWidth="1"/>
    <col min="13316" max="13316" width="22.5703125" customWidth="1"/>
    <col min="13317" max="13317" width="19" customWidth="1"/>
    <col min="13319" max="13319" width="1.7109375" customWidth="1"/>
    <col min="13320" max="13320" width="10.5703125" customWidth="1"/>
    <col min="13321" max="13321" width="5.5703125" customWidth="1"/>
    <col min="13322" max="13322" width="5.28515625" customWidth="1"/>
    <col min="13323" max="13325" width="0" hidden="1" customWidth="1"/>
    <col min="13572" max="13572" width="22.5703125" customWidth="1"/>
    <col min="13573" max="13573" width="19" customWidth="1"/>
    <col min="13575" max="13575" width="1.7109375" customWidth="1"/>
    <col min="13576" max="13576" width="10.5703125" customWidth="1"/>
    <col min="13577" max="13577" width="5.5703125" customWidth="1"/>
    <col min="13578" max="13578" width="5.28515625" customWidth="1"/>
    <col min="13579" max="13581" width="0" hidden="1" customWidth="1"/>
    <col min="13828" max="13828" width="22.5703125" customWidth="1"/>
    <col min="13829" max="13829" width="19" customWidth="1"/>
    <col min="13831" max="13831" width="1.7109375" customWidth="1"/>
    <col min="13832" max="13832" width="10.5703125" customWidth="1"/>
    <col min="13833" max="13833" width="5.5703125" customWidth="1"/>
    <col min="13834" max="13834" width="5.28515625" customWidth="1"/>
    <col min="13835" max="13837" width="0" hidden="1" customWidth="1"/>
    <col min="14084" max="14084" width="22.5703125" customWidth="1"/>
    <col min="14085" max="14085" width="19" customWidth="1"/>
    <col min="14087" max="14087" width="1.7109375" customWidth="1"/>
    <col min="14088" max="14088" width="10.5703125" customWidth="1"/>
    <col min="14089" max="14089" width="5.5703125" customWidth="1"/>
    <col min="14090" max="14090" width="5.28515625" customWidth="1"/>
    <col min="14091" max="14093" width="0" hidden="1" customWidth="1"/>
    <col min="14340" max="14340" width="22.5703125" customWidth="1"/>
    <col min="14341" max="14341" width="19" customWidth="1"/>
    <col min="14343" max="14343" width="1.7109375" customWidth="1"/>
    <col min="14344" max="14344" width="10.5703125" customWidth="1"/>
    <col min="14345" max="14345" width="5.5703125" customWidth="1"/>
    <col min="14346" max="14346" width="5.28515625" customWidth="1"/>
    <col min="14347" max="14349" width="0" hidden="1" customWidth="1"/>
    <col min="14596" max="14596" width="22.5703125" customWidth="1"/>
    <col min="14597" max="14597" width="19" customWidth="1"/>
    <col min="14599" max="14599" width="1.7109375" customWidth="1"/>
    <col min="14600" max="14600" width="10.5703125" customWidth="1"/>
    <col min="14601" max="14601" width="5.5703125" customWidth="1"/>
    <col min="14602" max="14602" width="5.28515625" customWidth="1"/>
    <col min="14603" max="14605" width="0" hidden="1" customWidth="1"/>
    <col min="14852" max="14852" width="22.5703125" customWidth="1"/>
    <col min="14853" max="14853" width="19" customWidth="1"/>
    <col min="14855" max="14855" width="1.7109375" customWidth="1"/>
    <col min="14856" max="14856" width="10.5703125" customWidth="1"/>
    <col min="14857" max="14857" width="5.5703125" customWidth="1"/>
    <col min="14858" max="14858" width="5.28515625" customWidth="1"/>
    <col min="14859" max="14861" width="0" hidden="1" customWidth="1"/>
    <col min="15108" max="15108" width="22.5703125" customWidth="1"/>
    <col min="15109" max="15109" width="19" customWidth="1"/>
    <col min="15111" max="15111" width="1.7109375" customWidth="1"/>
    <col min="15112" max="15112" width="10.5703125" customWidth="1"/>
    <col min="15113" max="15113" width="5.5703125" customWidth="1"/>
    <col min="15114" max="15114" width="5.28515625" customWidth="1"/>
    <col min="15115" max="15117" width="0" hidden="1" customWidth="1"/>
    <col min="15364" max="15364" width="22.5703125" customWidth="1"/>
    <col min="15365" max="15365" width="19" customWidth="1"/>
    <col min="15367" max="15367" width="1.7109375" customWidth="1"/>
    <col min="15368" max="15368" width="10.5703125" customWidth="1"/>
    <col min="15369" max="15369" width="5.5703125" customWidth="1"/>
    <col min="15370" max="15370" width="5.28515625" customWidth="1"/>
    <col min="15371" max="15373" width="0" hidden="1" customWidth="1"/>
    <col min="15620" max="15620" width="22.5703125" customWidth="1"/>
    <col min="15621" max="15621" width="19" customWidth="1"/>
    <col min="15623" max="15623" width="1.7109375" customWidth="1"/>
    <col min="15624" max="15624" width="10.5703125" customWidth="1"/>
    <col min="15625" max="15625" width="5.5703125" customWidth="1"/>
    <col min="15626" max="15626" width="5.28515625" customWidth="1"/>
    <col min="15627" max="15629" width="0" hidden="1" customWidth="1"/>
    <col min="15876" max="15876" width="22.5703125" customWidth="1"/>
    <col min="15877" max="15877" width="19" customWidth="1"/>
    <col min="15879" max="15879" width="1.7109375" customWidth="1"/>
    <col min="15880" max="15880" width="10.5703125" customWidth="1"/>
    <col min="15881" max="15881" width="5.5703125" customWidth="1"/>
    <col min="15882" max="15882" width="5.28515625" customWidth="1"/>
    <col min="15883" max="15885" width="0" hidden="1" customWidth="1"/>
    <col min="16132" max="16132" width="22.5703125" customWidth="1"/>
    <col min="16133" max="16133" width="19" customWidth="1"/>
    <col min="16135" max="16135" width="1.7109375" customWidth="1"/>
    <col min="16136" max="16136" width="10.5703125" customWidth="1"/>
    <col min="16137" max="16137" width="5.5703125" customWidth="1"/>
    <col min="16138" max="16138" width="5.28515625" customWidth="1"/>
    <col min="16139" max="16141" width="0" hidden="1" customWidth="1"/>
  </cols>
  <sheetData>
    <row r="1" spans="3:14" ht="15.75" thickBot="1" x14ac:dyDescent="0.3"/>
    <row r="2" spans="3:14" ht="16.5" thickBot="1" x14ac:dyDescent="0.3">
      <c r="C2" s="2" t="s">
        <v>58</v>
      </c>
      <c r="D2" s="3"/>
      <c r="E2" s="3"/>
      <c r="F2" s="3"/>
      <c r="G2" s="3"/>
      <c r="H2" s="4"/>
      <c r="N2" s="5" t="s">
        <v>906</v>
      </c>
    </row>
    <row r="3" spans="3:14" ht="16.5" thickBot="1" x14ac:dyDescent="0.3">
      <c r="C3" s="6"/>
      <c r="D3" s="7" t="s">
        <v>62</v>
      </c>
      <c r="E3" s="211" t="s">
        <v>67</v>
      </c>
      <c r="F3" s="212"/>
      <c r="G3" s="171" t="s">
        <v>63</v>
      </c>
      <c r="H3" s="172"/>
    </row>
    <row r="4" spans="3:14" ht="16.5" thickBot="1" x14ac:dyDescent="0.3">
      <c r="C4" s="6"/>
      <c r="D4" s="7"/>
      <c r="E4" s="7"/>
      <c r="F4" s="7"/>
      <c r="G4" s="7"/>
      <c r="H4" s="10"/>
      <c r="M4" t="s">
        <v>67</v>
      </c>
      <c r="N4" t="s">
        <v>907</v>
      </c>
    </row>
    <row r="5" spans="3:14" ht="16.5" thickBot="1" x14ac:dyDescent="0.3">
      <c r="C5" s="6"/>
      <c r="D5" s="10" t="s">
        <v>64</v>
      </c>
      <c r="E5" s="211"/>
      <c r="F5" s="212"/>
      <c r="G5" s="171">
        <f>IF(E3&gt;"",IF(E3="Teacher",25,IF(E3="TA",32.5,37)),"")</f>
        <v>25</v>
      </c>
      <c r="H5" s="172"/>
      <c r="K5">
        <f>IF(E3="Teacher",25,IF(E3="TA",32.5,37))</f>
        <v>25</v>
      </c>
      <c r="M5" t="s">
        <v>146</v>
      </c>
      <c r="N5" t="s">
        <v>908</v>
      </c>
    </row>
    <row r="6" spans="3:14" ht="16.5" thickBot="1" x14ac:dyDescent="0.3">
      <c r="C6" s="6"/>
      <c r="D6" s="10" t="s">
        <v>65</v>
      </c>
      <c r="E6" s="211"/>
      <c r="F6" s="212"/>
      <c r="G6" s="171">
        <v>52</v>
      </c>
      <c r="H6" s="172"/>
      <c r="M6" t="s">
        <v>141</v>
      </c>
    </row>
    <row r="7" spans="3:14" ht="16.5" thickBot="1" x14ac:dyDescent="0.3">
      <c r="C7" s="6"/>
      <c r="D7" s="7"/>
      <c r="E7" s="11"/>
      <c r="F7" s="11"/>
      <c r="G7" s="7"/>
      <c r="H7" s="10"/>
      <c r="N7" t="s">
        <v>909</v>
      </c>
    </row>
    <row r="8" spans="3:14" ht="16.5" thickBot="1" x14ac:dyDescent="0.3">
      <c r="C8" s="6"/>
      <c r="D8" s="7" t="s">
        <v>70</v>
      </c>
      <c r="E8" s="213" t="str">
        <f>(IF(E5&gt;0,(E5*E6)/(K5*52),""))</f>
        <v/>
      </c>
      <c r="F8" s="214"/>
      <c r="G8" s="7"/>
      <c r="H8" s="10"/>
      <c r="N8" t="s">
        <v>910</v>
      </c>
    </row>
    <row r="9" spans="3:14" ht="16.5" thickBot="1" x14ac:dyDescent="0.3">
      <c r="C9" s="6"/>
      <c r="D9" s="7"/>
      <c r="E9" s="7"/>
      <c r="F9" s="7"/>
      <c r="G9" s="7"/>
      <c r="H9" s="10"/>
    </row>
    <row r="10" spans="3:14" ht="16.5" thickBot="1" x14ac:dyDescent="0.3">
      <c r="C10" s="12" t="s">
        <v>74</v>
      </c>
      <c r="D10" s="13" t="s">
        <v>51</v>
      </c>
      <c r="E10" s="7"/>
      <c r="F10" s="7"/>
      <c r="G10" s="7"/>
      <c r="H10" s="10"/>
    </row>
    <row r="11" spans="3:14" ht="16.5" thickBot="1" x14ac:dyDescent="0.3">
      <c r="C11" s="14"/>
      <c r="D11" s="15" t="s">
        <v>53</v>
      </c>
      <c r="E11" s="16"/>
      <c r="F11" s="16"/>
      <c r="G11" s="16"/>
      <c r="H11" s="17"/>
    </row>
    <row r="14" spans="3:14" ht="15.75" hidden="1" x14ac:dyDescent="0.25">
      <c r="C14" s="2" t="s">
        <v>911</v>
      </c>
      <c r="D14" s="3"/>
      <c r="E14" s="3"/>
      <c r="F14" s="3"/>
      <c r="G14" s="3"/>
      <c r="H14" s="4"/>
      <c r="N14" t="s">
        <v>912</v>
      </c>
    </row>
    <row r="15" spans="3:14" ht="16.5" hidden="1" thickBot="1" x14ac:dyDescent="0.3">
      <c r="C15" s="6"/>
      <c r="D15" s="7" t="s">
        <v>62</v>
      </c>
      <c r="E15" s="211"/>
      <c r="F15" s="212"/>
      <c r="G15" s="171" t="s">
        <v>63</v>
      </c>
      <c r="H15" s="172"/>
      <c r="N15" t="s">
        <v>913</v>
      </c>
    </row>
    <row r="16" spans="3:14" ht="15.75" hidden="1" x14ac:dyDescent="0.25">
      <c r="C16" s="6"/>
      <c r="D16" s="7"/>
      <c r="E16" s="7"/>
      <c r="F16" s="7"/>
      <c r="G16" s="7"/>
      <c r="H16" s="10"/>
    </row>
    <row r="17" spans="3:8" ht="16.5" hidden="1" thickBot="1" x14ac:dyDescent="0.3">
      <c r="C17" s="6"/>
      <c r="D17" s="10" t="s">
        <v>64</v>
      </c>
      <c r="E17" s="211"/>
      <c r="F17" s="212"/>
      <c r="G17" s="171" t="str">
        <f>IF(E15&gt;"",IF(E15="Teacher",25,IF(E15="TA",32.5,37)),"")</f>
        <v/>
      </c>
      <c r="H17" s="172"/>
    </row>
    <row r="18" spans="3:8" ht="15.75" hidden="1" x14ac:dyDescent="0.25">
      <c r="C18" s="6"/>
      <c r="D18" s="7"/>
      <c r="E18" s="11"/>
      <c r="F18" s="11"/>
      <c r="G18" s="7"/>
      <c r="H18" s="10"/>
    </row>
    <row r="19" spans="3:8" ht="16.5" hidden="1" thickBot="1" x14ac:dyDescent="0.3">
      <c r="C19" s="6"/>
      <c r="D19" s="7" t="s">
        <v>70</v>
      </c>
      <c r="E19" s="213" t="str">
        <f>(IF(E15&gt;0,E17/G17,""))</f>
        <v/>
      </c>
      <c r="F19" s="214"/>
      <c r="G19" s="7"/>
      <c r="H19" s="10"/>
    </row>
    <row r="20" spans="3:8" ht="15.75" hidden="1" x14ac:dyDescent="0.25">
      <c r="C20" s="6"/>
      <c r="D20" s="7"/>
      <c r="E20" s="7"/>
      <c r="F20" s="7"/>
      <c r="G20" s="7"/>
      <c r="H20" s="10"/>
    </row>
    <row r="21" spans="3:8" ht="15.75" hidden="1" x14ac:dyDescent="0.25">
      <c r="C21" s="12" t="s">
        <v>74</v>
      </c>
      <c r="D21" s="13" t="s">
        <v>51</v>
      </c>
      <c r="E21" s="7"/>
      <c r="F21" s="7"/>
      <c r="G21" s="7"/>
      <c r="H21" s="10"/>
    </row>
    <row r="22" spans="3:8" ht="16.5" hidden="1" thickBot="1" x14ac:dyDescent="0.3">
      <c r="C22" s="14"/>
      <c r="D22" s="15" t="s">
        <v>53</v>
      </c>
      <c r="E22" s="16"/>
      <c r="F22" s="16"/>
      <c r="G22" s="16"/>
      <c r="H22" s="17"/>
    </row>
    <row r="25" spans="3:8" ht="15.75" hidden="1" x14ac:dyDescent="0.25">
      <c r="C25" s="2" t="s">
        <v>79</v>
      </c>
      <c r="D25" s="3"/>
      <c r="E25" s="3"/>
      <c r="F25" s="3"/>
      <c r="G25" s="3"/>
      <c r="H25" s="4"/>
    </row>
    <row r="26" spans="3:8" ht="16.5" hidden="1" thickBot="1" x14ac:dyDescent="0.3">
      <c r="C26" s="6"/>
      <c r="D26" s="7" t="s">
        <v>62</v>
      </c>
      <c r="E26" s="211" t="s">
        <v>67</v>
      </c>
      <c r="F26" s="212"/>
      <c r="G26" s="171" t="s">
        <v>63</v>
      </c>
      <c r="H26" s="172"/>
    </row>
    <row r="27" spans="3:8" ht="15.75" hidden="1" x14ac:dyDescent="0.25">
      <c r="C27" s="6"/>
      <c r="D27" s="7"/>
      <c r="E27" s="7"/>
      <c r="F27" s="3"/>
      <c r="G27" s="195">
        <f>IF(E$26="Teacher",25,IF(E$26="TA",32.5,37))</f>
        <v>25</v>
      </c>
      <c r="H27" s="172"/>
    </row>
    <row r="28" spans="3:8" ht="15.75" hidden="1" x14ac:dyDescent="0.25">
      <c r="C28" s="6"/>
      <c r="D28" s="11" t="s">
        <v>85</v>
      </c>
      <c r="E28" s="11" t="s">
        <v>914</v>
      </c>
      <c r="F28" s="11" t="s">
        <v>70</v>
      </c>
      <c r="G28" s="11"/>
      <c r="H28" s="9"/>
    </row>
    <row r="29" spans="3:8" ht="15.75" hidden="1" x14ac:dyDescent="0.25">
      <c r="C29" s="6"/>
      <c r="D29" s="11" t="s">
        <v>88</v>
      </c>
      <c r="E29" s="11" t="s">
        <v>915</v>
      </c>
      <c r="H29" s="10"/>
    </row>
    <row r="30" spans="3:8" ht="16.5" hidden="1" thickBot="1" x14ac:dyDescent="0.3">
      <c r="C30" s="6" t="s">
        <v>92</v>
      </c>
      <c r="D30" s="18"/>
      <c r="E30" s="18"/>
      <c r="F30" s="19" t="str">
        <f t="shared" ref="F30:F39" si="0">(IF(D30&gt;0,(D30*E30)/(G30*E30),""))</f>
        <v/>
      </c>
      <c r="G30" s="20">
        <f t="shared" ref="G30:G39" si="1">IF(E$26="Teacher",25,IF(E$26="TA",32.5,37))</f>
        <v>25</v>
      </c>
      <c r="H30" s="21" t="str">
        <f>IF(D30&lt;&gt;"",IF(F30&gt;1,"Check",""),"")</f>
        <v/>
      </c>
    </row>
    <row r="31" spans="3:8" ht="16.5" hidden="1" thickBot="1" x14ac:dyDescent="0.3">
      <c r="C31" s="6" t="s">
        <v>95</v>
      </c>
      <c r="D31" s="18"/>
      <c r="E31" s="18"/>
      <c r="F31" s="19" t="str">
        <f t="shared" si="0"/>
        <v/>
      </c>
      <c r="G31" s="20">
        <f t="shared" si="1"/>
        <v>25</v>
      </c>
      <c r="H31" s="21" t="str">
        <f t="shared" ref="H31:H39" si="2">IF(D31&lt;&gt;"",IF(F31&gt;1,"Check",""),"")</f>
        <v/>
      </c>
    </row>
    <row r="32" spans="3:8" ht="16.5" hidden="1" thickBot="1" x14ac:dyDescent="0.3">
      <c r="C32" s="6" t="s">
        <v>97</v>
      </c>
      <c r="D32" s="18"/>
      <c r="E32" s="18"/>
      <c r="F32" s="19" t="str">
        <f t="shared" si="0"/>
        <v/>
      </c>
      <c r="G32" s="20">
        <f t="shared" si="1"/>
        <v>25</v>
      </c>
      <c r="H32" s="21" t="str">
        <f t="shared" si="2"/>
        <v/>
      </c>
    </row>
    <row r="33" spans="3:8" ht="16.5" hidden="1" thickBot="1" x14ac:dyDescent="0.3">
      <c r="C33" s="6" t="s">
        <v>100</v>
      </c>
      <c r="D33" s="18"/>
      <c r="E33" s="18"/>
      <c r="F33" s="19" t="str">
        <f t="shared" si="0"/>
        <v/>
      </c>
      <c r="G33" s="20">
        <f t="shared" si="1"/>
        <v>25</v>
      </c>
      <c r="H33" s="21" t="str">
        <f t="shared" si="2"/>
        <v/>
      </c>
    </row>
    <row r="34" spans="3:8" ht="16.5" hidden="1" thickBot="1" x14ac:dyDescent="0.3">
      <c r="C34" s="6" t="s">
        <v>102</v>
      </c>
      <c r="D34" s="18"/>
      <c r="E34" s="18"/>
      <c r="F34" s="19" t="str">
        <f t="shared" si="0"/>
        <v/>
      </c>
      <c r="G34" s="20">
        <f t="shared" si="1"/>
        <v>25</v>
      </c>
      <c r="H34" s="21" t="str">
        <f t="shared" si="2"/>
        <v/>
      </c>
    </row>
    <row r="35" spans="3:8" ht="16.5" hidden="1" thickBot="1" x14ac:dyDescent="0.3">
      <c r="C35" s="6" t="s">
        <v>104</v>
      </c>
      <c r="D35" s="18"/>
      <c r="E35" s="18"/>
      <c r="F35" s="19" t="str">
        <f t="shared" si="0"/>
        <v/>
      </c>
      <c r="G35" s="20">
        <f t="shared" si="1"/>
        <v>25</v>
      </c>
      <c r="H35" s="21" t="str">
        <f t="shared" si="2"/>
        <v/>
      </c>
    </row>
    <row r="36" spans="3:8" ht="16.5" hidden="1" thickBot="1" x14ac:dyDescent="0.3">
      <c r="C36" s="6" t="s">
        <v>105</v>
      </c>
      <c r="D36" s="18"/>
      <c r="E36" s="18"/>
      <c r="F36" s="19" t="str">
        <f t="shared" si="0"/>
        <v/>
      </c>
      <c r="G36" s="20">
        <f t="shared" si="1"/>
        <v>25</v>
      </c>
      <c r="H36" s="21" t="str">
        <f t="shared" si="2"/>
        <v/>
      </c>
    </row>
    <row r="37" spans="3:8" ht="16.5" hidden="1" thickBot="1" x14ac:dyDescent="0.3">
      <c r="C37" s="6" t="s">
        <v>916</v>
      </c>
      <c r="D37" s="18"/>
      <c r="E37" s="18"/>
      <c r="F37" s="19" t="str">
        <f t="shared" si="0"/>
        <v/>
      </c>
      <c r="G37" s="20">
        <f t="shared" si="1"/>
        <v>25</v>
      </c>
      <c r="H37" s="21" t="str">
        <f t="shared" si="2"/>
        <v/>
      </c>
    </row>
    <row r="38" spans="3:8" ht="16.5" hidden="1" thickBot="1" x14ac:dyDescent="0.3">
      <c r="C38" s="6" t="s">
        <v>917</v>
      </c>
      <c r="D38" s="18"/>
      <c r="E38" s="18"/>
      <c r="F38" s="19" t="str">
        <f t="shared" si="0"/>
        <v/>
      </c>
      <c r="G38" s="20">
        <f t="shared" si="1"/>
        <v>25</v>
      </c>
      <c r="H38" s="21" t="str">
        <f t="shared" si="2"/>
        <v/>
      </c>
    </row>
    <row r="39" spans="3:8" ht="16.5" hidden="1" thickBot="1" x14ac:dyDescent="0.3">
      <c r="C39" s="6" t="s">
        <v>918</v>
      </c>
      <c r="D39" s="22"/>
      <c r="E39" s="22"/>
      <c r="F39" s="19" t="str">
        <f t="shared" si="0"/>
        <v/>
      </c>
      <c r="G39" s="20">
        <f t="shared" si="1"/>
        <v>25</v>
      </c>
      <c r="H39" s="21" t="str">
        <f t="shared" si="2"/>
        <v/>
      </c>
    </row>
    <row r="40" spans="3:8" ht="15.75" hidden="1" x14ac:dyDescent="0.25">
      <c r="C40" s="6"/>
      <c r="D40" s="7"/>
      <c r="G40" s="20"/>
      <c r="H40" s="9"/>
    </row>
    <row r="41" spans="3:8" ht="15.75" hidden="1" x14ac:dyDescent="0.25">
      <c r="C41" s="6"/>
      <c r="D41" s="7" t="s">
        <v>919</v>
      </c>
      <c r="E41" s="23" t="e">
        <f>((D30*E30)+(D31*E31)+(D32*E32)+(D33*E33)+(D34*E34)+(D35*E35)+(D36*E36)+(D37*E37)+(D38*E38)+(D39*E39))/E42</f>
        <v>#DIV/0!</v>
      </c>
      <c r="G41" s="20">
        <f>IF(E$26="Teacher",25,IF(E$26="TA",32.5,37))</f>
        <v>25</v>
      </c>
      <c r="H41" s="9"/>
    </row>
    <row r="42" spans="3:8" ht="15.75" hidden="1" x14ac:dyDescent="0.25">
      <c r="C42" s="6"/>
      <c r="D42" s="7" t="s">
        <v>920</v>
      </c>
      <c r="E42" s="23">
        <f>SUM(E30:E39)</f>
        <v>0</v>
      </c>
      <c r="H42" s="10"/>
    </row>
    <row r="43" spans="3:8" ht="16.5" hidden="1" thickBot="1" x14ac:dyDescent="0.3">
      <c r="C43" s="8"/>
      <c r="D43" s="7" t="s">
        <v>70</v>
      </c>
      <c r="E43" s="19" t="e">
        <f>(IF(E41&gt;0,(E41*E42)/(G41*E42),""))</f>
        <v>#DIV/0!</v>
      </c>
      <c r="H43" s="10"/>
    </row>
    <row r="44" spans="3:8" ht="15.75" hidden="1" x14ac:dyDescent="0.25">
      <c r="C44" s="6"/>
      <c r="D44" s="7"/>
      <c r="E44" s="24"/>
      <c r="F44" s="24"/>
      <c r="G44" s="7"/>
      <c r="H44" s="10"/>
    </row>
    <row r="45" spans="3:8" ht="15.75" hidden="1" x14ac:dyDescent="0.25">
      <c r="C45" s="12" t="s">
        <v>74</v>
      </c>
      <c r="D45" s="13" t="s">
        <v>51</v>
      </c>
      <c r="E45" s="7"/>
      <c r="F45" s="7"/>
      <c r="G45" s="7"/>
      <c r="H45" s="10"/>
    </row>
    <row r="46" spans="3:8" ht="16.5" hidden="1" thickBot="1" x14ac:dyDescent="0.3">
      <c r="C46" s="14"/>
      <c r="D46" s="15" t="s">
        <v>53</v>
      </c>
      <c r="E46" s="16"/>
      <c r="F46" s="16"/>
      <c r="G46" s="16"/>
      <c r="H46" s="17"/>
    </row>
  </sheetData>
  <mergeCells count="15">
    <mergeCell ref="E3:F3"/>
    <mergeCell ref="G3:H3"/>
    <mergeCell ref="E5:F5"/>
    <mergeCell ref="G5:H5"/>
    <mergeCell ref="E6:F6"/>
    <mergeCell ref="G6:H6"/>
    <mergeCell ref="E26:F26"/>
    <mergeCell ref="G26:H26"/>
    <mergeCell ref="G27:H27"/>
    <mergeCell ref="E8:F8"/>
    <mergeCell ref="E15:F15"/>
    <mergeCell ref="G15:H15"/>
    <mergeCell ref="E17:F17"/>
    <mergeCell ref="G17:H17"/>
    <mergeCell ref="E19:F19"/>
  </mergeCells>
  <dataValidations count="2">
    <dataValidation type="custom" allowBlank="1" showInputMessage="1" showErrorMessage="1" sqref="F30:F39 JB30:JB39 SX30:SX39 ACT30:ACT39 AMP30:AMP39 AWL30:AWL39 BGH30:BGH39 BQD30:BQD39 BZZ30:BZZ39 CJV30:CJV39 CTR30:CTR39 DDN30:DDN39 DNJ30:DNJ39 DXF30:DXF39 EHB30:EHB39 EQX30:EQX39 FAT30:FAT39 FKP30:FKP39 FUL30:FUL39 GEH30:GEH39 GOD30:GOD39 GXZ30:GXZ39 HHV30:HHV39 HRR30:HRR39 IBN30:IBN39 ILJ30:ILJ39 IVF30:IVF39 JFB30:JFB39 JOX30:JOX39 JYT30:JYT39 KIP30:KIP39 KSL30:KSL39 LCH30:LCH39 LMD30:LMD39 LVZ30:LVZ39 MFV30:MFV39 MPR30:MPR39 MZN30:MZN39 NJJ30:NJJ39 NTF30:NTF39 ODB30:ODB39 OMX30:OMX39 OWT30:OWT39 PGP30:PGP39 PQL30:PQL39 QAH30:QAH39 QKD30:QKD39 QTZ30:QTZ39 RDV30:RDV39 RNR30:RNR39 RXN30:RXN39 SHJ30:SHJ39 SRF30:SRF39 TBB30:TBB39 TKX30:TKX39 TUT30:TUT39 UEP30:UEP39 UOL30:UOL39 UYH30:UYH39 VID30:VID39 VRZ30:VRZ39 WBV30:WBV39 WLR30:WLR39 WVN30:WVN39 F65566:F65575 JB65566:JB65575 SX65566:SX65575 ACT65566:ACT65575 AMP65566:AMP65575 AWL65566:AWL65575 BGH65566:BGH65575 BQD65566:BQD65575 BZZ65566:BZZ65575 CJV65566:CJV65575 CTR65566:CTR65575 DDN65566:DDN65575 DNJ65566:DNJ65575 DXF65566:DXF65575 EHB65566:EHB65575 EQX65566:EQX65575 FAT65566:FAT65575 FKP65566:FKP65575 FUL65566:FUL65575 GEH65566:GEH65575 GOD65566:GOD65575 GXZ65566:GXZ65575 HHV65566:HHV65575 HRR65566:HRR65575 IBN65566:IBN65575 ILJ65566:ILJ65575 IVF65566:IVF65575 JFB65566:JFB65575 JOX65566:JOX65575 JYT65566:JYT65575 KIP65566:KIP65575 KSL65566:KSL65575 LCH65566:LCH65575 LMD65566:LMD65575 LVZ65566:LVZ65575 MFV65566:MFV65575 MPR65566:MPR65575 MZN65566:MZN65575 NJJ65566:NJJ65575 NTF65566:NTF65575 ODB65566:ODB65575 OMX65566:OMX65575 OWT65566:OWT65575 PGP65566:PGP65575 PQL65566:PQL65575 QAH65566:QAH65575 QKD65566:QKD65575 QTZ65566:QTZ65575 RDV65566:RDV65575 RNR65566:RNR65575 RXN65566:RXN65575 SHJ65566:SHJ65575 SRF65566:SRF65575 TBB65566:TBB65575 TKX65566:TKX65575 TUT65566:TUT65575 UEP65566:UEP65575 UOL65566:UOL65575 UYH65566:UYH65575 VID65566:VID65575 VRZ65566:VRZ65575 WBV65566:WBV65575 WLR65566:WLR65575 WVN65566:WVN65575 F131102:F131111 JB131102:JB131111 SX131102:SX131111 ACT131102:ACT131111 AMP131102:AMP131111 AWL131102:AWL131111 BGH131102:BGH131111 BQD131102:BQD131111 BZZ131102:BZZ131111 CJV131102:CJV131111 CTR131102:CTR131111 DDN131102:DDN131111 DNJ131102:DNJ131111 DXF131102:DXF131111 EHB131102:EHB131111 EQX131102:EQX131111 FAT131102:FAT131111 FKP131102:FKP131111 FUL131102:FUL131111 GEH131102:GEH131111 GOD131102:GOD131111 GXZ131102:GXZ131111 HHV131102:HHV131111 HRR131102:HRR131111 IBN131102:IBN131111 ILJ131102:ILJ131111 IVF131102:IVF131111 JFB131102:JFB131111 JOX131102:JOX131111 JYT131102:JYT131111 KIP131102:KIP131111 KSL131102:KSL131111 LCH131102:LCH131111 LMD131102:LMD131111 LVZ131102:LVZ131111 MFV131102:MFV131111 MPR131102:MPR131111 MZN131102:MZN131111 NJJ131102:NJJ131111 NTF131102:NTF131111 ODB131102:ODB131111 OMX131102:OMX131111 OWT131102:OWT131111 PGP131102:PGP131111 PQL131102:PQL131111 QAH131102:QAH131111 QKD131102:QKD131111 QTZ131102:QTZ131111 RDV131102:RDV131111 RNR131102:RNR131111 RXN131102:RXN131111 SHJ131102:SHJ131111 SRF131102:SRF131111 TBB131102:TBB131111 TKX131102:TKX131111 TUT131102:TUT131111 UEP131102:UEP131111 UOL131102:UOL131111 UYH131102:UYH131111 VID131102:VID131111 VRZ131102:VRZ131111 WBV131102:WBV131111 WLR131102:WLR131111 WVN131102:WVN131111 F196638:F196647 JB196638:JB196647 SX196638:SX196647 ACT196638:ACT196647 AMP196638:AMP196647 AWL196638:AWL196647 BGH196638:BGH196647 BQD196638:BQD196647 BZZ196638:BZZ196647 CJV196638:CJV196647 CTR196638:CTR196647 DDN196638:DDN196647 DNJ196638:DNJ196647 DXF196638:DXF196647 EHB196638:EHB196647 EQX196638:EQX196647 FAT196638:FAT196647 FKP196638:FKP196647 FUL196638:FUL196647 GEH196638:GEH196647 GOD196638:GOD196647 GXZ196638:GXZ196647 HHV196638:HHV196647 HRR196638:HRR196647 IBN196638:IBN196647 ILJ196638:ILJ196647 IVF196638:IVF196647 JFB196638:JFB196647 JOX196638:JOX196647 JYT196638:JYT196647 KIP196638:KIP196647 KSL196638:KSL196647 LCH196638:LCH196647 LMD196638:LMD196647 LVZ196638:LVZ196647 MFV196638:MFV196647 MPR196638:MPR196647 MZN196638:MZN196647 NJJ196638:NJJ196647 NTF196638:NTF196647 ODB196638:ODB196647 OMX196638:OMX196647 OWT196638:OWT196647 PGP196638:PGP196647 PQL196638:PQL196647 QAH196638:QAH196647 QKD196638:QKD196647 QTZ196638:QTZ196647 RDV196638:RDV196647 RNR196638:RNR196647 RXN196638:RXN196647 SHJ196638:SHJ196647 SRF196638:SRF196647 TBB196638:TBB196647 TKX196638:TKX196647 TUT196638:TUT196647 UEP196638:UEP196647 UOL196638:UOL196647 UYH196638:UYH196647 VID196638:VID196647 VRZ196638:VRZ196647 WBV196638:WBV196647 WLR196638:WLR196647 WVN196638:WVN196647 F262174:F262183 JB262174:JB262183 SX262174:SX262183 ACT262174:ACT262183 AMP262174:AMP262183 AWL262174:AWL262183 BGH262174:BGH262183 BQD262174:BQD262183 BZZ262174:BZZ262183 CJV262174:CJV262183 CTR262174:CTR262183 DDN262174:DDN262183 DNJ262174:DNJ262183 DXF262174:DXF262183 EHB262174:EHB262183 EQX262174:EQX262183 FAT262174:FAT262183 FKP262174:FKP262183 FUL262174:FUL262183 GEH262174:GEH262183 GOD262174:GOD262183 GXZ262174:GXZ262183 HHV262174:HHV262183 HRR262174:HRR262183 IBN262174:IBN262183 ILJ262174:ILJ262183 IVF262174:IVF262183 JFB262174:JFB262183 JOX262174:JOX262183 JYT262174:JYT262183 KIP262174:KIP262183 KSL262174:KSL262183 LCH262174:LCH262183 LMD262174:LMD262183 LVZ262174:LVZ262183 MFV262174:MFV262183 MPR262174:MPR262183 MZN262174:MZN262183 NJJ262174:NJJ262183 NTF262174:NTF262183 ODB262174:ODB262183 OMX262174:OMX262183 OWT262174:OWT262183 PGP262174:PGP262183 PQL262174:PQL262183 QAH262174:QAH262183 QKD262174:QKD262183 QTZ262174:QTZ262183 RDV262174:RDV262183 RNR262174:RNR262183 RXN262174:RXN262183 SHJ262174:SHJ262183 SRF262174:SRF262183 TBB262174:TBB262183 TKX262174:TKX262183 TUT262174:TUT262183 UEP262174:UEP262183 UOL262174:UOL262183 UYH262174:UYH262183 VID262174:VID262183 VRZ262174:VRZ262183 WBV262174:WBV262183 WLR262174:WLR262183 WVN262174:WVN262183 F327710:F327719 JB327710:JB327719 SX327710:SX327719 ACT327710:ACT327719 AMP327710:AMP327719 AWL327710:AWL327719 BGH327710:BGH327719 BQD327710:BQD327719 BZZ327710:BZZ327719 CJV327710:CJV327719 CTR327710:CTR327719 DDN327710:DDN327719 DNJ327710:DNJ327719 DXF327710:DXF327719 EHB327710:EHB327719 EQX327710:EQX327719 FAT327710:FAT327719 FKP327710:FKP327719 FUL327710:FUL327719 GEH327710:GEH327719 GOD327710:GOD327719 GXZ327710:GXZ327719 HHV327710:HHV327719 HRR327710:HRR327719 IBN327710:IBN327719 ILJ327710:ILJ327719 IVF327710:IVF327719 JFB327710:JFB327719 JOX327710:JOX327719 JYT327710:JYT327719 KIP327710:KIP327719 KSL327710:KSL327719 LCH327710:LCH327719 LMD327710:LMD327719 LVZ327710:LVZ327719 MFV327710:MFV327719 MPR327710:MPR327719 MZN327710:MZN327719 NJJ327710:NJJ327719 NTF327710:NTF327719 ODB327710:ODB327719 OMX327710:OMX327719 OWT327710:OWT327719 PGP327710:PGP327719 PQL327710:PQL327719 QAH327710:QAH327719 QKD327710:QKD327719 QTZ327710:QTZ327719 RDV327710:RDV327719 RNR327710:RNR327719 RXN327710:RXN327719 SHJ327710:SHJ327719 SRF327710:SRF327719 TBB327710:TBB327719 TKX327710:TKX327719 TUT327710:TUT327719 UEP327710:UEP327719 UOL327710:UOL327719 UYH327710:UYH327719 VID327710:VID327719 VRZ327710:VRZ327719 WBV327710:WBV327719 WLR327710:WLR327719 WVN327710:WVN327719 F393246:F393255 JB393246:JB393255 SX393246:SX393255 ACT393246:ACT393255 AMP393246:AMP393255 AWL393246:AWL393255 BGH393246:BGH393255 BQD393246:BQD393255 BZZ393246:BZZ393255 CJV393246:CJV393255 CTR393246:CTR393255 DDN393246:DDN393255 DNJ393246:DNJ393255 DXF393246:DXF393255 EHB393246:EHB393255 EQX393246:EQX393255 FAT393246:FAT393255 FKP393246:FKP393255 FUL393246:FUL393255 GEH393246:GEH393255 GOD393246:GOD393255 GXZ393246:GXZ393255 HHV393246:HHV393255 HRR393246:HRR393255 IBN393246:IBN393255 ILJ393246:ILJ393255 IVF393246:IVF393255 JFB393246:JFB393255 JOX393246:JOX393255 JYT393246:JYT393255 KIP393246:KIP393255 KSL393246:KSL393255 LCH393246:LCH393255 LMD393246:LMD393255 LVZ393246:LVZ393255 MFV393246:MFV393255 MPR393246:MPR393255 MZN393246:MZN393255 NJJ393246:NJJ393255 NTF393246:NTF393255 ODB393246:ODB393255 OMX393246:OMX393255 OWT393246:OWT393255 PGP393246:PGP393255 PQL393246:PQL393255 QAH393246:QAH393255 QKD393246:QKD393255 QTZ393246:QTZ393255 RDV393246:RDV393255 RNR393246:RNR393255 RXN393246:RXN393255 SHJ393246:SHJ393255 SRF393246:SRF393255 TBB393246:TBB393255 TKX393246:TKX393255 TUT393246:TUT393255 UEP393246:UEP393255 UOL393246:UOL393255 UYH393246:UYH393255 VID393246:VID393255 VRZ393246:VRZ393255 WBV393246:WBV393255 WLR393246:WLR393255 WVN393246:WVN393255 F458782:F458791 JB458782:JB458791 SX458782:SX458791 ACT458782:ACT458791 AMP458782:AMP458791 AWL458782:AWL458791 BGH458782:BGH458791 BQD458782:BQD458791 BZZ458782:BZZ458791 CJV458782:CJV458791 CTR458782:CTR458791 DDN458782:DDN458791 DNJ458782:DNJ458791 DXF458782:DXF458791 EHB458782:EHB458791 EQX458782:EQX458791 FAT458782:FAT458791 FKP458782:FKP458791 FUL458782:FUL458791 GEH458782:GEH458791 GOD458782:GOD458791 GXZ458782:GXZ458791 HHV458782:HHV458791 HRR458782:HRR458791 IBN458782:IBN458791 ILJ458782:ILJ458791 IVF458782:IVF458791 JFB458782:JFB458791 JOX458782:JOX458791 JYT458782:JYT458791 KIP458782:KIP458791 KSL458782:KSL458791 LCH458782:LCH458791 LMD458782:LMD458791 LVZ458782:LVZ458791 MFV458782:MFV458791 MPR458782:MPR458791 MZN458782:MZN458791 NJJ458782:NJJ458791 NTF458782:NTF458791 ODB458782:ODB458791 OMX458782:OMX458791 OWT458782:OWT458791 PGP458782:PGP458791 PQL458782:PQL458791 QAH458782:QAH458791 QKD458782:QKD458791 QTZ458782:QTZ458791 RDV458782:RDV458791 RNR458782:RNR458791 RXN458782:RXN458791 SHJ458782:SHJ458791 SRF458782:SRF458791 TBB458782:TBB458791 TKX458782:TKX458791 TUT458782:TUT458791 UEP458782:UEP458791 UOL458782:UOL458791 UYH458782:UYH458791 VID458782:VID458791 VRZ458782:VRZ458791 WBV458782:WBV458791 WLR458782:WLR458791 WVN458782:WVN458791 F524318:F524327 JB524318:JB524327 SX524318:SX524327 ACT524318:ACT524327 AMP524318:AMP524327 AWL524318:AWL524327 BGH524318:BGH524327 BQD524318:BQD524327 BZZ524318:BZZ524327 CJV524318:CJV524327 CTR524318:CTR524327 DDN524318:DDN524327 DNJ524318:DNJ524327 DXF524318:DXF524327 EHB524318:EHB524327 EQX524318:EQX524327 FAT524318:FAT524327 FKP524318:FKP524327 FUL524318:FUL524327 GEH524318:GEH524327 GOD524318:GOD524327 GXZ524318:GXZ524327 HHV524318:HHV524327 HRR524318:HRR524327 IBN524318:IBN524327 ILJ524318:ILJ524327 IVF524318:IVF524327 JFB524318:JFB524327 JOX524318:JOX524327 JYT524318:JYT524327 KIP524318:KIP524327 KSL524318:KSL524327 LCH524318:LCH524327 LMD524318:LMD524327 LVZ524318:LVZ524327 MFV524318:MFV524327 MPR524318:MPR524327 MZN524318:MZN524327 NJJ524318:NJJ524327 NTF524318:NTF524327 ODB524318:ODB524327 OMX524318:OMX524327 OWT524318:OWT524327 PGP524318:PGP524327 PQL524318:PQL524327 QAH524318:QAH524327 QKD524318:QKD524327 QTZ524318:QTZ524327 RDV524318:RDV524327 RNR524318:RNR524327 RXN524318:RXN524327 SHJ524318:SHJ524327 SRF524318:SRF524327 TBB524318:TBB524327 TKX524318:TKX524327 TUT524318:TUT524327 UEP524318:UEP524327 UOL524318:UOL524327 UYH524318:UYH524327 VID524318:VID524327 VRZ524318:VRZ524327 WBV524318:WBV524327 WLR524318:WLR524327 WVN524318:WVN524327 F589854:F589863 JB589854:JB589863 SX589854:SX589863 ACT589854:ACT589863 AMP589854:AMP589863 AWL589854:AWL589863 BGH589854:BGH589863 BQD589854:BQD589863 BZZ589854:BZZ589863 CJV589854:CJV589863 CTR589854:CTR589863 DDN589854:DDN589863 DNJ589854:DNJ589863 DXF589854:DXF589863 EHB589854:EHB589863 EQX589854:EQX589863 FAT589854:FAT589863 FKP589854:FKP589863 FUL589854:FUL589863 GEH589854:GEH589863 GOD589854:GOD589863 GXZ589854:GXZ589863 HHV589854:HHV589863 HRR589854:HRR589863 IBN589854:IBN589863 ILJ589854:ILJ589863 IVF589854:IVF589863 JFB589854:JFB589863 JOX589854:JOX589863 JYT589854:JYT589863 KIP589854:KIP589863 KSL589854:KSL589863 LCH589854:LCH589863 LMD589854:LMD589863 LVZ589854:LVZ589863 MFV589854:MFV589863 MPR589854:MPR589863 MZN589854:MZN589863 NJJ589854:NJJ589863 NTF589854:NTF589863 ODB589854:ODB589863 OMX589854:OMX589863 OWT589854:OWT589863 PGP589854:PGP589863 PQL589854:PQL589863 QAH589854:QAH589863 QKD589854:QKD589863 QTZ589854:QTZ589863 RDV589854:RDV589863 RNR589854:RNR589863 RXN589854:RXN589863 SHJ589854:SHJ589863 SRF589854:SRF589863 TBB589854:TBB589863 TKX589854:TKX589863 TUT589854:TUT589863 UEP589854:UEP589863 UOL589854:UOL589863 UYH589854:UYH589863 VID589854:VID589863 VRZ589854:VRZ589863 WBV589854:WBV589863 WLR589854:WLR589863 WVN589854:WVN589863 F655390:F655399 JB655390:JB655399 SX655390:SX655399 ACT655390:ACT655399 AMP655390:AMP655399 AWL655390:AWL655399 BGH655390:BGH655399 BQD655390:BQD655399 BZZ655390:BZZ655399 CJV655390:CJV655399 CTR655390:CTR655399 DDN655390:DDN655399 DNJ655390:DNJ655399 DXF655390:DXF655399 EHB655390:EHB655399 EQX655390:EQX655399 FAT655390:FAT655399 FKP655390:FKP655399 FUL655390:FUL655399 GEH655390:GEH655399 GOD655390:GOD655399 GXZ655390:GXZ655399 HHV655390:HHV655399 HRR655390:HRR655399 IBN655390:IBN655399 ILJ655390:ILJ655399 IVF655390:IVF655399 JFB655390:JFB655399 JOX655390:JOX655399 JYT655390:JYT655399 KIP655390:KIP655399 KSL655390:KSL655399 LCH655390:LCH655399 LMD655390:LMD655399 LVZ655390:LVZ655399 MFV655390:MFV655399 MPR655390:MPR655399 MZN655390:MZN655399 NJJ655390:NJJ655399 NTF655390:NTF655399 ODB655390:ODB655399 OMX655390:OMX655399 OWT655390:OWT655399 PGP655390:PGP655399 PQL655390:PQL655399 QAH655390:QAH655399 QKD655390:QKD655399 QTZ655390:QTZ655399 RDV655390:RDV655399 RNR655390:RNR655399 RXN655390:RXN655399 SHJ655390:SHJ655399 SRF655390:SRF655399 TBB655390:TBB655399 TKX655390:TKX655399 TUT655390:TUT655399 UEP655390:UEP655399 UOL655390:UOL655399 UYH655390:UYH655399 VID655390:VID655399 VRZ655390:VRZ655399 WBV655390:WBV655399 WLR655390:WLR655399 WVN655390:WVN655399 F720926:F720935 JB720926:JB720935 SX720926:SX720935 ACT720926:ACT720935 AMP720926:AMP720935 AWL720926:AWL720935 BGH720926:BGH720935 BQD720926:BQD720935 BZZ720926:BZZ720935 CJV720926:CJV720935 CTR720926:CTR720935 DDN720926:DDN720935 DNJ720926:DNJ720935 DXF720926:DXF720935 EHB720926:EHB720935 EQX720926:EQX720935 FAT720926:FAT720935 FKP720926:FKP720935 FUL720926:FUL720935 GEH720926:GEH720935 GOD720926:GOD720935 GXZ720926:GXZ720935 HHV720926:HHV720935 HRR720926:HRR720935 IBN720926:IBN720935 ILJ720926:ILJ720935 IVF720926:IVF720935 JFB720926:JFB720935 JOX720926:JOX720935 JYT720926:JYT720935 KIP720926:KIP720935 KSL720926:KSL720935 LCH720926:LCH720935 LMD720926:LMD720935 LVZ720926:LVZ720935 MFV720926:MFV720935 MPR720926:MPR720935 MZN720926:MZN720935 NJJ720926:NJJ720935 NTF720926:NTF720935 ODB720926:ODB720935 OMX720926:OMX720935 OWT720926:OWT720935 PGP720926:PGP720935 PQL720926:PQL720935 QAH720926:QAH720935 QKD720926:QKD720935 QTZ720926:QTZ720935 RDV720926:RDV720935 RNR720926:RNR720935 RXN720926:RXN720935 SHJ720926:SHJ720935 SRF720926:SRF720935 TBB720926:TBB720935 TKX720926:TKX720935 TUT720926:TUT720935 UEP720926:UEP720935 UOL720926:UOL720935 UYH720926:UYH720935 VID720926:VID720935 VRZ720926:VRZ720935 WBV720926:WBV720935 WLR720926:WLR720935 WVN720926:WVN720935 F786462:F786471 JB786462:JB786471 SX786462:SX786471 ACT786462:ACT786471 AMP786462:AMP786471 AWL786462:AWL786471 BGH786462:BGH786471 BQD786462:BQD786471 BZZ786462:BZZ786471 CJV786462:CJV786471 CTR786462:CTR786471 DDN786462:DDN786471 DNJ786462:DNJ786471 DXF786462:DXF786471 EHB786462:EHB786471 EQX786462:EQX786471 FAT786462:FAT786471 FKP786462:FKP786471 FUL786462:FUL786471 GEH786462:GEH786471 GOD786462:GOD786471 GXZ786462:GXZ786471 HHV786462:HHV786471 HRR786462:HRR786471 IBN786462:IBN786471 ILJ786462:ILJ786471 IVF786462:IVF786471 JFB786462:JFB786471 JOX786462:JOX786471 JYT786462:JYT786471 KIP786462:KIP786471 KSL786462:KSL786471 LCH786462:LCH786471 LMD786462:LMD786471 LVZ786462:LVZ786471 MFV786462:MFV786471 MPR786462:MPR786471 MZN786462:MZN786471 NJJ786462:NJJ786471 NTF786462:NTF786471 ODB786462:ODB786471 OMX786462:OMX786471 OWT786462:OWT786471 PGP786462:PGP786471 PQL786462:PQL786471 QAH786462:QAH786471 QKD786462:QKD786471 QTZ786462:QTZ786471 RDV786462:RDV786471 RNR786462:RNR786471 RXN786462:RXN786471 SHJ786462:SHJ786471 SRF786462:SRF786471 TBB786462:TBB786471 TKX786462:TKX786471 TUT786462:TUT786471 UEP786462:UEP786471 UOL786462:UOL786471 UYH786462:UYH786471 VID786462:VID786471 VRZ786462:VRZ786471 WBV786462:WBV786471 WLR786462:WLR786471 WVN786462:WVN786471 F851998:F852007 JB851998:JB852007 SX851998:SX852007 ACT851998:ACT852007 AMP851998:AMP852007 AWL851998:AWL852007 BGH851998:BGH852007 BQD851998:BQD852007 BZZ851998:BZZ852007 CJV851998:CJV852007 CTR851998:CTR852007 DDN851998:DDN852007 DNJ851998:DNJ852007 DXF851998:DXF852007 EHB851998:EHB852007 EQX851998:EQX852007 FAT851998:FAT852007 FKP851998:FKP852007 FUL851998:FUL852007 GEH851998:GEH852007 GOD851998:GOD852007 GXZ851998:GXZ852007 HHV851998:HHV852007 HRR851998:HRR852007 IBN851998:IBN852007 ILJ851998:ILJ852007 IVF851998:IVF852007 JFB851998:JFB852007 JOX851998:JOX852007 JYT851998:JYT852007 KIP851998:KIP852007 KSL851998:KSL852007 LCH851998:LCH852007 LMD851998:LMD852007 LVZ851998:LVZ852007 MFV851998:MFV852007 MPR851998:MPR852007 MZN851998:MZN852007 NJJ851998:NJJ852007 NTF851998:NTF852007 ODB851998:ODB852007 OMX851998:OMX852007 OWT851998:OWT852007 PGP851998:PGP852007 PQL851998:PQL852007 QAH851998:QAH852007 QKD851998:QKD852007 QTZ851998:QTZ852007 RDV851998:RDV852007 RNR851998:RNR852007 RXN851998:RXN852007 SHJ851998:SHJ852007 SRF851998:SRF852007 TBB851998:TBB852007 TKX851998:TKX852007 TUT851998:TUT852007 UEP851998:UEP852007 UOL851998:UOL852007 UYH851998:UYH852007 VID851998:VID852007 VRZ851998:VRZ852007 WBV851998:WBV852007 WLR851998:WLR852007 WVN851998:WVN852007 F917534:F917543 JB917534:JB917543 SX917534:SX917543 ACT917534:ACT917543 AMP917534:AMP917543 AWL917534:AWL917543 BGH917534:BGH917543 BQD917534:BQD917543 BZZ917534:BZZ917543 CJV917534:CJV917543 CTR917534:CTR917543 DDN917534:DDN917543 DNJ917534:DNJ917543 DXF917534:DXF917543 EHB917534:EHB917543 EQX917534:EQX917543 FAT917534:FAT917543 FKP917534:FKP917543 FUL917534:FUL917543 GEH917534:GEH917543 GOD917534:GOD917543 GXZ917534:GXZ917543 HHV917534:HHV917543 HRR917534:HRR917543 IBN917534:IBN917543 ILJ917534:ILJ917543 IVF917534:IVF917543 JFB917534:JFB917543 JOX917534:JOX917543 JYT917534:JYT917543 KIP917534:KIP917543 KSL917534:KSL917543 LCH917534:LCH917543 LMD917534:LMD917543 LVZ917534:LVZ917543 MFV917534:MFV917543 MPR917534:MPR917543 MZN917534:MZN917543 NJJ917534:NJJ917543 NTF917534:NTF917543 ODB917534:ODB917543 OMX917534:OMX917543 OWT917534:OWT917543 PGP917534:PGP917543 PQL917534:PQL917543 QAH917534:QAH917543 QKD917534:QKD917543 QTZ917534:QTZ917543 RDV917534:RDV917543 RNR917534:RNR917543 RXN917534:RXN917543 SHJ917534:SHJ917543 SRF917534:SRF917543 TBB917534:TBB917543 TKX917534:TKX917543 TUT917534:TUT917543 UEP917534:UEP917543 UOL917534:UOL917543 UYH917534:UYH917543 VID917534:VID917543 VRZ917534:VRZ917543 WBV917534:WBV917543 WLR917534:WLR917543 WVN917534:WVN917543 F983070:F983079 JB983070:JB983079 SX983070:SX983079 ACT983070:ACT983079 AMP983070:AMP983079 AWL983070:AWL983079 BGH983070:BGH983079 BQD983070:BQD983079 BZZ983070:BZZ983079 CJV983070:CJV983079 CTR983070:CTR983079 DDN983070:DDN983079 DNJ983070:DNJ983079 DXF983070:DXF983079 EHB983070:EHB983079 EQX983070:EQX983079 FAT983070:FAT983079 FKP983070:FKP983079 FUL983070:FUL983079 GEH983070:GEH983079 GOD983070:GOD983079 GXZ983070:GXZ983079 HHV983070:HHV983079 HRR983070:HRR983079 IBN983070:IBN983079 ILJ983070:ILJ983079 IVF983070:IVF983079 JFB983070:JFB983079 JOX983070:JOX983079 JYT983070:JYT983079 KIP983070:KIP983079 KSL983070:KSL983079 LCH983070:LCH983079 LMD983070:LMD983079 LVZ983070:LVZ983079 MFV983070:MFV983079 MPR983070:MPR983079 MZN983070:MZN983079 NJJ983070:NJJ983079 NTF983070:NTF983079 ODB983070:ODB983079 OMX983070:OMX983079 OWT983070:OWT983079 PGP983070:PGP983079 PQL983070:PQL983079 QAH983070:QAH983079 QKD983070:QKD983079 QTZ983070:QTZ983079 RDV983070:RDV983079 RNR983070:RNR983079 RXN983070:RXN983079 SHJ983070:SHJ983079 SRF983070:SRF983079 TBB983070:TBB983079 TKX983070:TKX983079 TUT983070:TUT983079 UEP983070:UEP983079 UOL983070:UOL983079 UYH983070:UYH983079 VID983070:VID983079 VRZ983070:VRZ983079 WBV983070:WBV983079 WLR983070:WLR983079 WVN983070:WVN983079 E4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E65579 JA65579 SW65579 ACS65579 AMO65579 AWK65579 BGG65579 BQC65579 BZY65579 CJU65579 CTQ65579 DDM65579 DNI65579 DXE65579 EHA65579 EQW65579 FAS65579 FKO65579 FUK65579 GEG65579 GOC65579 GXY65579 HHU65579 HRQ65579 IBM65579 ILI65579 IVE65579 JFA65579 JOW65579 JYS65579 KIO65579 KSK65579 LCG65579 LMC65579 LVY65579 MFU65579 MPQ65579 MZM65579 NJI65579 NTE65579 ODA65579 OMW65579 OWS65579 PGO65579 PQK65579 QAG65579 QKC65579 QTY65579 RDU65579 RNQ65579 RXM65579 SHI65579 SRE65579 TBA65579 TKW65579 TUS65579 UEO65579 UOK65579 UYG65579 VIC65579 VRY65579 WBU65579 WLQ65579 WVM65579 E131115 JA131115 SW131115 ACS131115 AMO131115 AWK131115 BGG131115 BQC131115 BZY131115 CJU131115 CTQ131115 DDM131115 DNI131115 DXE131115 EHA131115 EQW131115 FAS131115 FKO131115 FUK131115 GEG131115 GOC131115 GXY131115 HHU131115 HRQ131115 IBM131115 ILI131115 IVE131115 JFA131115 JOW131115 JYS131115 KIO131115 KSK131115 LCG131115 LMC131115 LVY131115 MFU131115 MPQ131115 MZM131115 NJI131115 NTE131115 ODA131115 OMW131115 OWS131115 PGO131115 PQK131115 QAG131115 QKC131115 QTY131115 RDU131115 RNQ131115 RXM131115 SHI131115 SRE131115 TBA131115 TKW131115 TUS131115 UEO131115 UOK131115 UYG131115 VIC131115 VRY131115 WBU131115 WLQ131115 WVM131115 E196651 JA196651 SW196651 ACS196651 AMO196651 AWK196651 BGG196651 BQC196651 BZY196651 CJU196651 CTQ196651 DDM196651 DNI196651 DXE196651 EHA196651 EQW196651 FAS196651 FKO196651 FUK196651 GEG196651 GOC196651 GXY196651 HHU196651 HRQ196651 IBM196651 ILI196651 IVE196651 JFA196651 JOW196651 JYS196651 KIO196651 KSK196651 LCG196651 LMC196651 LVY196651 MFU196651 MPQ196651 MZM196651 NJI196651 NTE196651 ODA196651 OMW196651 OWS196651 PGO196651 PQK196651 QAG196651 QKC196651 QTY196651 RDU196651 RNQ196651 RXM196651 SHI196651 SRE196651 TBA196651 TKW196651 TUS196651 UEO196651 UOK196651 UYG196651 VIC196651 VRY196651 WBU196651 WLQ196651 WVM196651 E262187 JA262187 SW262187 ACS262187 AMO262187 AWK262187 BGG262187 BQC262187 BZY262187 CJU262187 CTQ262187 DDM262187 DNI262187 DXE262187 EHA262187 EQW262187 FAS262187 FKO262187 FUK262187 GEG262187 GOC262187 GXY262187 HHU262187 HRQ262187 IBM262187 ILI262187 IVE262187 JFA262187 JOW262187 JYS262187 KIO262187 KSK262187 LCG262187 LMC262187 LVY262187 MFU262187 MPQ262187 MZM262187 NJI262187 NTE262187 ODA262187 OMW262187 OWS262187 PGO262187 PQK262187 QAG262187 QKC262187 QTY262187 RDU262187 RNQ262187 RXM262187 SHI262187 SRE262187 TBA262187 TKW262187 TUS262187 UEO262187 UOK262187 UYG262187 VIC262187 VRY262187 WBU262187 WLQ262187 WVM262187 E327723 JA327723 SW327723 ACS327723 AMO327723 AWK327723 BGG327723 BQC327723 BZY327723 CJU327723 CTQ327723 DDM327723 DNI327723 DXE327723 EHA327723 EQW327723 FAS327723 FKO327723 FUK327723 GEG327723 GOC327723 GXY327723 HHU327723 HRQ327723 IBM327723 ILI327723 IVE327723 JFA327723 JOW327723 JYS327723 KIO327723 KSK327723 LCG327723 LMC327723 LVY327723 MFU327723 MPQ327723 MZM327723 NJI327723 NTE327723 ODA327723 OMW327723 OWS327723 PGO327723 PQK327723 QAG327723 QKC327723 QTY327723 RDU327723 RNQ327723 RXM327723 SHI327723 SRE327723 TBA327723 TKW327723 TUS327723 UEO327723 UOK327723 UYG327723 VIC327723 VRY327723 WBU327723 WLQ327723 WVM327723 E393259 JA393259 SW393259 ACS393259 AMO393259 AWK393259 BGG393259 BQC393259 BZY393259 CJU393259 CTQ393259 DDM393259 DNI393259 DXE393259 EHA393259 EQW393259 FAS393259 FKO393259 FUK393259 GEG393259 GOC393259 GXY393259 HHU393259 HRQ393259 IBM393259 ILI393259 IVE393259 JFA393259 JOW393259 JYS393259 KIO393259 KSK393259 LCG393259 LMC393259 LVY393259 MFU393259 MPQ393259 MZM393259 NJI393259 NTE393259 ODA393259 OMW393259 OWS393259 PGO393259 PQK393259 QAG393259 QKC393259 QTY393259 RDU393259 RNQ393259 RXM393259 SHI393259 SRE393259 TBA393259 TKW393259 TUS393259 UEO393259 UOK393259 UYG393259 VIC393259 VRY393259 WBU393259 WLQ393259 WVM393259 E458795 JA458795 SW458795 ACS458795 AMO458795 AWK458795 BGG458795 BQC458795 BZY458795 CJU458795 CTQ458795 DDM458795 DNI458795 DXE458795 EHA458795 EQW458795 FAS458795 FKO458795 FUK458795 GEG458795 GOC458795 GXY458795 HHU458795 HRQ458795 IBM458795 ILI458795 IVE458795 JFA458795 JOW458795 JYS458795 KIO458795 KSK458795 LCG458795 LMC458795 LVY458795 MFU458795 MPQ458795 MZM458795 NJI458795 NTE458795 ODA458795 OMW458795 OWS458795 PGO458795 PQK458795 QAG458795 QKC458795 QTY458795 RDU458795 RNQ458795 RXM458795 SHI458795 SRE458795 TBA458795 TKW458795 TUS458795 UEO458795 UOK458795 UYG458795 VIC458795 VRY458795 WBU458795 WLQ458795 WVM458795 E524331 JA524331 SW524331 ACS524331 AMO524331 AWK524331 BGG524331 BQC524331 BZY524331 CJU524331 CTQ524331 DDM524331 DNI524331 DXE524331 EHA524331 EQW524331 FAS524331 FKO524331 FUK524331 GEG524331 GOC524331 GXY524331 HHU524331 HRQ524331 IBM524331 ILI524331 IVE524331 JFA524331 JOW524331 JYS524331 KIO524331 KSK524331 LCG524331 LMC524331 LVY524331 MFU524331 MPQ524331 MZM524331 NJI524331 NTE524331 ODA524331 OMW524331 OWS524331 PGO524331 PQK524331 QAG524331 QKC524331 QTY524331 RDU524331 RNQ524331 RXM524331 SHI524331 SRE524331 TBA524331 TKW524331 TUS524331 UEO524331 UOK524331 UYG524331 VIC524331 VRY524331 WBU524331 WLQ524331 WVM524331 E589867 JA589867 SW589867 ACS589867 AMO589867 AWK589867 BGG589867 BQC589867 BZY589867 CJU589867 CTQ589867 DDM589867 DNI589867 DXE589867 EHA589867 EQW589867 FAS589867 FKO589867 FUK589867 GEG589867 GOC589867 GXY589867 HHU589867 HRQ589867 IBM589867 ILI589867 IVE589867 JFA589867 JOW589867 JYS589867 KIO589867 KSK589867 LCG589867 LMC589867 LVY589867 MFU589867 MPQ589867 MZM589867 NJI589867 NTE589867 ODA589867 OMW589867 OWS589867 PGO589867 PQK589867 QAG589867 QKC589867 QTY589867 RDU589867 RNQ589867 RXM589867 SHI589867 SRE589867 TBA589867 TKW589867 TUS589867 UEO589867 UOK589867 UYG589867 VIC589867 VRY589867 WBU589867 WLQ589867 WVM589867 E655403 JA655403 SW655403 ACS655403 AMO655403 AWK655403 BGG655403 BQC655403 BZY655403 CJU655403 CTQ655403 DDM655403 DNI655403 DXE655403 EHA655403 EQW655403 FAS655403 FKO655403 FUK655403 GEG655403 GOC655403 GXY655403 HHU655403 HRQ655403 IBM655403 ILI655403 IVE655403 JFA655403 JOW655403 JYS655403 KIO655403 KSK655403 LCG655403 LMC655403 LVY655403 MFU655403 MPQ655403 MZM655403 NJI655403 NTE655403 ODA655403 OMW655403 OWS655403 PGO655403 PQK655403 QAG655403 QKC655403 QTY655403 RDU655403 RNQ655403 RXM655403 SHI655403 SRE655403 TBA655403 TKW655403 TUS655403 UEO655403 UOK655403 UYG655403 VIC655403 VRY655403 WBU655403 WLQ655403 WVM655403 E720939 JA720939 SW720939 ACS720939 AMO720939 AWK720939 BGG720939 BQC720939 BZY720939 CJU720939 CTQ720939 DDM720939 DNI720939 DXE720939 EHA720939 EQW720939 FAS720939 FKO720939 FUK720939 GEG720939 GOC720939 GXY720939 HHU720939 HRQ720939 IBM720939 ILI720939 IVE720939 JFA720939 JOW720939 JYS720939 KIO720939 KSK720939 LCG720939 LMC720939 LVY720939 MFU720939 MPQ720939 MZM720939 NJI720939 NTE720939 ODA720939 OMW720939 OWS720939 PGO720939 PQK720939 QAG720939 QKC720939 QTY720939 RDU720939 RNQ720939 RXM720939 SHI720939 SRE720939 TBA720939 TKW720939 TUS720939 UEO720939 UOK720939 UYG720939 VIC720939 VRY720939 WBU720939 WLQ720939 WVM720939 E786475 JA786475 SW786475 ACS786475 AMO786475 AWK786475 BGG786475 BQC786475 BZY786475 CJU786475 CTQ786475 DDM786475 DNI786475 DXE786475 EHA786475 EQW786475 FAS786475 FKO786475 FUK786475 GEG786475 GOC786475 GXY786475 HHU786475 HRQ786475 IBM786475 ILI786475 IVE786475 JFA786475 JOW786475 JYS786475 KIO786475 KSK786475 LCG786475 LMC786475 LVY786475 MFU786475 MPQ786475 MZM786475 NJI786475 NTE786475 ODA786475 OMW786475 OWS786475 PGO786475 PQK786475 QAG786475 QKC786475 QTY786475 RDU786475 RNQ786475 RXM786475 SHI786475 SRE786475 TBA786475 TKW786475 TUS786475 UEO786475 UOK786475 UYG786475 VIC786475 VRY786475 WBU786475 WLQ786475 WVM786475 E852011 JA852011 SW852011 ACS852011 AMO852011 AWK852011 BGG852011 BQC852011 BZY852011 CJU852011 CTQ852011 DDM852011 DNI852011 DXE852011 EHA852011 EQW852011 FAS852011 FKO852011 FUK852011 GEG852011 GOC852011 GXY852011 HHU852011 HRQ852011 IBM852011 ILI852011 IVE852011 JFA852011 JOW852011 JYS852011 KIO852011 KSK852011 LCG852011 LMC852011 LVY852011 MFU852011 MPQ852011 MZM852011 NJI852011 NTE852011 ODA852011 OMW852011 OWS852011 PGO852011 PQK852011 QAG852011 QKC852011 QTY852011 RDU852011 RNQ852011 RXM852011 SHI852011 SRE852011 TBA852011 TKW852011 TUS852011 UEO852011 UOK852011 UYG852011 VIC852011 VRY852011 WBU852011 WLQ852011 WVM852011 E917547 JA917547 SW917547 ACS917547 AMO917547 AWK917547 BGG917547 BQC917547 BZY917547 CJU917547 CTQ917547 DDM917547 DNI917547 DXE917547 EHA917547 EQW917547 FAS917547 FKO917547 FUK917547 GEG917547 GOC917547 GXY917547 HHU917547 HRQ917547 IBM917547 ILI917547 IVE917547 JFA917547 JOW917547 JYS917547 KIO917547 KSK917547 LCG917547 LMC917547 LVY917547 MFU917547 MPQ917547 MZM917547 NJI917547 NTE917547 ODA917547 OMW917547 OWS917547 PGO917547 PQK917547 QAG917547 QKC917547 QTY917547 RDU917547 RNQ917547 RXM917547 SHI917547 SRE917547 TBA917547 TKW917547 TUS917547 UEO917547 UOK917547 UYG917547 VIC917547 VRY917547 WBU917547 WLQ917547 WVM917547 E983083 JA983083 SW983083 ACS983083 AMO983083 AWK983083 BGG983083 BQC983083 BZY983083 CJU983083 CTQ983083 DDM983083 DNI983083 DXE983083 EHA983083 EQW983083 FAS983083 FKO983083 FUK983083 GEG983083 GOC983083 GXY983083 HHU983083 HRQ983083 IBM983083 ILI983083 IVE983083 JFA983083 JOW983083 JYS983083 KIO983083 KSK983083 LCG983083 LMC983083 LVY983083 MFU983083 MPQ983083 MZM983083 NJI983083 NTE983083 ODA983083 OMW983083 OWS983083 PGO983083 PQK983083 QAG983083 QKC983083 QTY983083 RDU983083 RNQ983083 RXM983083 SHI983083 SRE983083 TBA983083 TKW983083 TUS983083 UEO983083 UOK983083 UYG983083 VIC983083 VRY983083 WBU983083 WLQ983083 WVM983083" xr:uid="{69F4055A-5ECA-4CDB-9482-840BBDFB8528}">
      <formula1>"&lt;=1"</formula1>
    </dataValidation>
    <dataValidation type="list" allowBlank="1" showInputMessage="1" showErrorMessage="1"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E65539: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E131075: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E196611: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E262147: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E327683: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E393219: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E458755: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E524291: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E589827: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E655363: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E720899: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E786435: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E851971: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E917507: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E983043: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E15:F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E26:F26 JA26:JB26 SW26:SX26 ACS26:ACT26 AMO26:AMP26 AWK26:AWL26 BGG26:BGH26 BQC26:BQD26 BZY26:BZZ26 CJU26:CJV26 CTQ26:CTR26 DDM26:DDN26 DNI26:DNJ26 DXE26:DXF26 EHA26:EHB26 EQW26:EQX26 FAS26:FAT26 FKO26:FKP26 FUK26:FUL26 GEG26:GEH26 GOC26:GOD26 GXY26:GXZ26 HHU26:HHV26 HRQ26:HRR26 IBM26:IBN26 ILI26:ILJ26 IVE26:IVF26 JFA26:JFB26 JOW26:JOX26 JYS26:JYT26 KIO26:KIP26 KSK26:KSL26 LCG26:LCH26 LMC26:LMD26 LVY26:LVZ26 MFU26:MFV26 MPQ26:MPR26 MZM26:MZN26 NJI26:NJJ26 NTE26:NTF26 ODA26:ODB26 OMW26:OMX26 OWS26:OWT26 PGO26:PGP26 PQK26:PQL26 QAG26:QAH26 QKC26:QKD26 QTY26:QTZ26 RDU26:RDV26 RNQ26:RNR26 RXM26:RXN26 SHI26:SHJ26 SRE26:SRF26 TBA26:TBB26 TKW26:TKX26 TUS26:TUT26 UEO26:UEP26 UOK26:UOL26 UYG26:UYH26 VIC26:VID26 VRY26:VRZ26 WBU26:WBV26 WLQ26:WLR26 WVM26:WVN26 E65562:F65562 JA65562:JB65562 SW65562:SX65562 ACS65562:ACT65562 AMO65562:AMP65562 AWK65562:AWL65562 BGG65562:BGH65562 BQC65562:BQD65562 BZY65562:BZZ65562 CJU65562:CJV65562 CTQ65562:CTR65562 DDM65562:DDN65562 DNI65562:DNJ65562 DXE65562:DXF65562 EHA65562:EHB65562 EQW65562:EQX65562 FAS65562:FAT65562 FKO65562:FKP65562 FUK65562:FUL65562 GEG65562:GEH65562 GOC65562:GOD65562 GXY65562:GXZ65562 HHU65562:HHV65562 HRQ65562:HRR65562 IBM65562:IBN65562 ILI65562:ILJ65562 IVE65562:IVF65562 JFA65562:JFB65562 JOW65562:JOX65562 JYS65562:JYT65562 KIO65562:KIP65562 KSK65562:KSL65562 LCG65562:LCH65562 LMC65562:LMD65562 LVY65562:LVZ65562 MFU65562:MFV65562 MPQ65562:MPR65562 MZM65562:MZN65562 NJI65562:NJJ65562 NTE65562:NTF65562 ODA65562:ODB65562 OMW65562:OMX65562 OWS65562:OWT65562 PGO65562:PGP65562 PQK65562:PQL65562 QAG65562:QAH65562 QKC65562:QKD65562 QTY65562:QTZ65562 RDU65562:RDV65562 RNQ65562:RNR65562 RXM65562:RXN65562 SHI65562:SHJ65562 SRE65562:SRF65562 TBA65562:TBB65562 TKW65562:TKX65562 TUS65562:TUT65562 UEO65562:UEP65562 UOK65562:UOL65562 UYG65562:UYH65562 VIC65562:VID65562 VRY65562:VRZ65562 WBU65562:WBV65562 WLQ65562:WLR65562 WVM65562:WVN65562 E131098:F131098 JA131098:JB131098 SW131098:SX131098 ACS131098:ACT131098 AMO131098:AMP131098 AWK131098:AWL131098 BGG131098:BGH131098 BQC131098:BQD131098 BZY131098:BZZ131098 CJU131098:CJV131098 CTQ131098:CTR131098 DDM131098:DDN131098 DNI131098:DNJ131098 DXE131098:DXF131098 EHA131098:EHB131098 EQW131098:EQX131098 FAS131098:FAT131098 FKO131098:FKP131098 FUK131098:FUL131098 GEG131098:GEH131098 GOC131098:GOD131098 GXY131098:GXZ131098 HHU131098:HHV131098 HRQ131098:HRR131098 IBM131098:IBN131098 ILI131098:ILJ131098 IVE131098:IVF131098 JFA131098:JFB131098 JOW131098:JOX131098 JYS131098:JYT131098 KIO131098:KIP131098 KSK131098:KSL131098 LCG131098:LCH131098 LMC131098:LMD131098 LVY131098:LVZ131098 MFU131098:MFV131098 MPQ131098:MPR131098 MZM131098:MZN131098 NJI131098:NJJ131098 NTE131098:NTF131098 ODA131098:ODB131098 OMW131098:OMX131098 OWS131098:OWT131098 PGO131098:PGP131098 PQK131098:PQL131098 QAG131098:QAH131098 QKC131098:QKD131098 QTY131098:QTZ131098 RDU131098:RDV131098 RNQ131098:RNR131098 RXM131098:RXN131098 SHI131098:SHJ131098 SRE131098:SRF131098 TBA131098:TBB131098 TKW131098:TKX131098 TUS131098:TUT131098 UEO131098:UEP131098 UOK131098:UOL131098 UYG131098:UYH131098 VIC131098:VID131098 VRY131098:VRZ131098 WBU131098:WBV131098 WLQ131098:WLR131098 WVM131098:WVN131098 E196634:F196634 JA196634:JB196634 SW196634:SX196634 ACS196634:ACT196634 AMO196634:AMP196634 AWK196634:AWL196634 BGG196634:BGH196634 BQC196634:BQD196634 BZY196634:BZZ196634 CJU196634:CJV196634 CTQ196634:CTR196634 DDM196634:DDN196634 DNI196634:DNJ196634 DXE196634:DXF196634 EHA196634:EHB196634 EQW196634:EQX196634 FAS196634:FAT196634 FKO196634:FKP196634 FUK196634:FUL196634 GEG196634:GEH196634 GOC196634:GOD196634 GXY196634:GXZ196634 HHU196634:HHV196634 HRQ196634:HRR196634 IBM196634:IBN196634 ILI196634:ILJ196634 IVE196634:IVF196634 JFA196634:JFB196634 JOW196634:JOX196634 JYS196634:JYT196634 KIO196634:KIP196634 KSK196634:KSL196634 LCG196634:LCH196634 LMC196634:LMD196634 LVY196634:LVZ196634 MFU196634:MFV196634 MPQ196634:MPR196634 MZM196634:MZN196634 NJI196634:NJJ196634 NTE196634:NTF196634 ODA196634:ODB196634 OMW196634:OMX196634 OWS196634:OWT196634 PGO196634:PGP196634 PQK196634:PQL196634 QAG196634:QAH196634 QKC196634:QKD196634 QTY196634:QTZ196634 RDU196634:RDV196634 RNQ196634:RNR196634 RXM196634:RXN196634 SHI196634:SHJ196634 SRE196634:SRF196634 TBA196634:TBB196634 TKW196634:TKX196634 TUS196634:TUT196634 UEO196634:UEP196634 UOK196634:UOL196634 UYG196634:UYH196634 VIC196634:VID196634 VRY196634:VRZ196634 WBU196634:WBV196634 WLQ196634:WLR196634 WVM196634:WVN196634 E262170:F262170 JA262170:JB262170 SW262170:SX262170 ACS262170:ACT262170 AMO262170:AMP262170 AWK262170:AWL262170 BGG262170:BGH262170 BQC262170:BQD262170 BZY262170:BZZ262170 CJU262170:CJV262170 CTQ262170:CTR262170 DDM262170:DDN262170 DNI262170:DNJ262170 DXE262170:DXF262170 EHA262170:EHB262170 EQW262170:EQX262170 FAS262170:FAT262170 FKO262170:FKP262170 FUK262170:FUL262170 GEG262170:GEH262170 GOC262170:GOD262170 GXY262170:GXZ262170 HHU262170:HHV262170 HRQ262170:HRR262170 IBM262170:IBN262170 ILI262170:ILJ262170 IVE262170:IVF262170 JFA262170:JFB262170 JOW262170:JOX262170 JYS262170:JYT262170 KIO262170:KIP262170 KSK262170:KSL262170 LCG262170:LCH262170 LMC262170:LMD262170 LVY262170:LVZ262170 MFU262170:MFV262170 MPQ262170:MPR262170 MZM262170:MZN262170 NJI262170:NJJ262170 NTE262170:NTF262170 ODA262170:ODB262170 OMW262170:OMX262170 OWS262170:OWT262170 PGO262170:PGP262170 PQK262170:PQL262170 QAG262170:QAH262170 QKC262170:QKD262170 QTY262170:QTZ262170 RDU262170:RDV262170 RNQ262170:RNR262170 RXM262170:RXN262170 SHI262170:SHJ262170 SRE262170:SRF262170 TBA262170:TBB262170 TKW262170:TKX262170 TUS262170:TUT262170 UEO262170:UEP262170 UOK262170:UOL262170 UYG262170:UYH262170 VIC262170:VID262170 VRY262170:VRZ262170 WBU262170:WBV262170 WLQ262170:WLR262170 WVM262170:WVN262170 E327706:F327706 JA327706:JB327706 SW327706:SX327706 ACS327706:ACT327706 AMO327706:AMP327706 AWK327706:AWL327706 BGG327706:BGH327706 BQC327706:BQD327706 BZY327706:BZZ327706 CJU327706:CJV327706 CTQ327706:CTR327706 DDM327706:DDN327706 DNI327706:DNJ327706 DXE327706:DXF327706 EHA327706:EHB327706 EQW327706:EQX327706 FAS327706:FAT327706 FKO327706:FKP327706 FUK327706:FUL327706 GEG327706:GEH327706 GOC327706:GOD327706 GXY327706:GXZ327706 HHU327706:HHV327706 HRQ327706:HRR327706 IBM327706:IBN327706 ILI327706:ILJ327706 IVE327706:IVF327706 JFA327706:JFB327706 JOW327706:JOX327706 JYS327706:JYT327706 KIO327706:KIP327706 KSK327706:KSL327706 LCG327706:LCH327706 LMC327706:LMD327706 LVY327706:LVZ327706 MFU327706:MFV327706 MPQ327706:MPR327706 MZM327706:MZN327706 NJI327706:NJJ327706 NTE327706:NTF327706 ODA327706:ODB327706 OMW327706:OMX327706 OWS327706:OWT327706 PGO327706:PGP327706 PQK327706:PQL327706 QAG327706:QAH327706 QKC327706:QKD327706 QTY327706:QTZ327706 RDU327706:RDV327706 RNQ327706:RNR327706 RXM327706:RXN327706 SHI327706:SHJ327706 SRE327706:SRF327706 TBA327706:TBB327706 TKW327706:TKX327706 TUS327706:TUT327706 UEO327706:UEP327706 UOK327706:UOL327706 UYG327706:UYH327706 VIC327706:VID327706 VRY327706:VRZ327706 WBU327706:WBV327706 WLQ327706:WLR327706 WVM327706:WVN327706 E393242:F393242 JA393242:JB393242 SW393242:SX393242 ACS393242:ACT393242 AMO393242:AMP393242 AWK393242:AWL393242 BGG393242:BGH393242 BQC393242:BQD393242 BZY393242:BZZ393242 CJU393242:CJV393242 CTQ393242:CTR393242 DDM393242:DDN393242 DNI393242:DNJ393242 DXE393242:DXF393242 EHA393242:EHB393242 EQW393242:EQX393242 FAS393242:FAT393242 FKO393242:FKP393242 FUK393242:FUL393242 GEG393242:GEH393242 GOC393242:GOD393242 GXY393242:GXZ393242 HHU393242:HHV393242 HRQ393242:HRR393242 IBM393242:IBN393242 ILI393242:ILJ393242 IVE393242:IVF393242 JFA393242:JFB393242 JOW393242:JOX393242 JYS393242:JYT393242 KIO393242:KIP393242 KSK393242:KSL393242 LCG393242:LCH393242 LMC393242:LMD393242 LVY393242:LVZ393242 MFU393242:MFV393242 MPQ393242:MPR393242 MZM393242:MZN393242 NJI393242:NJJ393242 NTE393242:NTF393242 ODA393242:ODB393242 OMW393242:OMX393242 OWS393242:OWT393242 PGO393242:PGP393242 PQK393242:PQL393242 QAG393242:QAH393242 QKC393242:QKD393242 QTY393242:QTZ393242 RDU393242:RDV393242 RNQ393242:RNR393242 RXM393242:RXN393242 SHI393242:SHJ393242 SRE393242:SRF393242 TBA393242:TBB393242 TKW393242:TKX393242 TUS393242:TUT393242 UEO393242:UEP393242 UOK393242:UOL393242 UYG393242:UYH393242 VIC393242:VID393242 VRY393242:VRZ393242 WBU393242:WBV393242 WLQ393242:WLR393242 WVM393242:WVN393242 E458778:F458778 JA458778:JB458778 SW458778:SX458778 ACS458778:ACT458778 AMO458778:AMP458778 AWK458778:AWL458778 BGG458778:BGH458778 BQC458778:BQD458778 BZY458778:BZZ458778 CJU458778:CJV458778 CTQ458778:CTR458778 DDM458778:DDN458778 DNI458778:DNJ458778 DXE458778:DXF458778 EHA458778:EHB458778 EQW458778:EQX458778 FAS458778:FAT458778 FKO458778:FKP458778 FUK458778:FUL458778 GEG458778:GEH458778 GOC458778:GOD458778 GXY458778:GXZ458778 HHU458778:HHV458778 HRQ458778:HRR458778 IBM458778:IBN458778 ILI458778:ILJ458778 IVE458778:IVF458778 JFA458778:JFB458778 JOW458778:JOX458778 JYS458778:JYT458778 KIO458778:KIP458778 KSK458778:KSL458778 LCG458778:LCH458778 LMC458778:LMD458778 LVY458778:LVZ458778 MFU458778:MFV458778 MPQ458778:MPR458778 MZM458778:MZN458778 NJI458778:NJJ458778 NTE458778:NTF458778 ODA458778:ODB458778 OMW458778:OMX458778 OWS458778:OWT458778 PGO458778:PGP458778 PQK458778:PQL458778 QAG458778:QAH458778 QKC458778:QKD458778 QTY458778:QTZ458778 RDU458778:RDV458778 RNQ458778:RNR458778 RXM458778:RXN458778 SHI458778:SHJ458778 SRE458778:SRF458778 TBA458778:TBB458778 TKW458778:TKX458778 TUS458778:TUT458778 UEO458778:UEP458778 UOK458778:UOL458778 UYG458778:UYH458778 VIC458778:VID458778 VRY458778:VRZ458778 WBU458778:WBV458778 WLQ458778:WLR458778 WVM458778:WVN458778 E524314:F524314 JA524314:JB524314 SW524314:SX524314 ACS524314:ACT524314 AMO524314:AMP524314 AWK524314:AWL524314 BGG524314:BGH524314 BQC524314:BQD524314 BZY524314:BZZ524314 CJU524314:CJV524314 CTQ524314:CTR524314 DDM524314:DDN524314 DNI524314:DNJ524314 DXE524314:DXF524314 EHA524314:EHB524314 EQW524314:EQX524314 FAS524314:FAT524314 FKO524314:FKP524314 FUK524314:FUL524314 GEG524314:GEH524314 GOC524314:GOD524314 GXY524314:GXZ524314 HHU524314:HHV524314 HRQ524314:HRR524314 IBM524314:IBN524314 ILI524314:ILJ524314 IVE524314:IVF524314 JFA524314:JFB524314 JOW524314:JOX524314 JYS524314:JYT524314 KIO524314:KIP524314 KSK524314:KSL524314 LCG524314:LCH524314 LMC524314:LMD524314 LVY524314:LVZ524314 MFU524314:MFV524314 MPQ524314:MPR524314 MZM524314:MZN524314 NJI524314:NJJ524314 NTE524314:NTF524314 ODA524314:ODB524314 OMW524314:OMX524314 OWS524314:OWT524314 PGO524314:PGP524314 PQK524314:PQL524314 QAG524314:QAH524314 QKC524314:QKD524314 QTY524314:QTZ524314 RDU524314:RDV524314 RNQ524314:RNR524314 RXM524314:RXN524314 SHI524314:SHJ524314 SRE524314:SRF524314 TBA524314:TBB524314 TKW524314:TKX524314 TUS524314:TUT524314 UEO524314:UEP524314 UOK524314:UOL524314 UYG524314:UYH524314 VIC524314:VID524314 VRY524314:VRZ524314 WBU524314:WBV524314 WLQ524314:WLR524314 WVM524314:WVN524314 E589850:F589850 JA589850:JB589850 SW589850:SX589850 ACS589850:ACT589850 AMO589850:AMP589850 AWK589850:AWL589850 BGG589850:BGH589850 BQC589850:BQD589850 BZY589850:BZZ589850 CJU589850:CJV589850 CTQ589850:CTR589850 DDM589850:DDN589850 DNI589850:DNJ589850 DXE589850:DXF589850 EHA589850:EHB589850 EQW589850:EQX589850 FAS589850:FAT589850 FKO589850:FKP589850 FUK589850:FUL589850 GEG589850:GEH589850 GOC589850:GOD589850 GXY589850:GXZ589850 HHU589850:HHV589850 HRQ589850:HRR589850 IBM589850:IBN589850 ILI589850:ILJ589850 IVE589850:IVF589850 JFA589850:JFB589850 JOW589850:JOX589850 JYS589850:JYT589850 KIO589850:KIP589850 KSK589850:KSL589850 LCG589850:LCH589850 LMC589850:LMD589850 LVY589850:LVZ589850 MFU589850:MFV589850 MPQ589850:MPR589850 MZM589850:MZN589850 NJI589850:NJJ589850 NTE589850:NTF589850 ODA589850:ODB589850 OMW589850:OMX589850 OWS589850:OWT589850 PGO589850:PGP589850 PQK589850:PQL589850 QAG589850:QAH589850 QKC589850:QKD589850 QTY589850:QTZ589850 RDU589850:RDV589850 RNQ589850:RNR589850 RXM589850:RXN589850 SHI589850:SHJ589850 SRE589850:SRF589850 TBA589850:TBB589850 TKW589850:TKX589850 TUS589850:TUT589850 UEO589850:UEP589850 UOK589850:UOL589850 UYG589850:UYH589850 VIC589850:VID589850 VRY589850:VRZ589850 WBU589850:WBV589850 WLQ589850:WLR589850 WVM589850:WVN589850 E655386:F655386 JA655386:JB655386 SW655386:SX655386 ACS655386:ACT655386 AMO655386:AMP655386 AWK655386:AWL655386 BGG655386:BGH655386 BQC655386:BQD655386 BZY655386:BZZ655386 CJU655386:CJV655386 CTQ655386:CTR655386 DDM655386:DDN655386 DNI655386:DNJ655386 DXE655386:DXF655386 EHA655386:EHB655386 EQW655386:EQX655386 FAS655386:FAT655386 FKO655386:FKP655386 FUK655386:FUL655386 GEG655386:GEH655386 GOC655386:GOD655386 GXY655386:GXZ655386 HHU655386:HHV655386 HRQ655386:HRR655386 IBM655386:IBN655386 ILI655386:ILJ655386 IVE655386:IVF655386 JFA655386:JFB655386 JOW655386:JOX655386 JYS655386:JYT655386 KIO655386:KIP655386 KSK655386:KSL655386 LCG655386:LCH655386 LMC655386:LMD655386 LVY655386:LVZ655386 MFU655386:MFV655386 MPQ655386:MPR655386 MZM655386:MZN655386 NJI655386:NJJ655386 NTE655386:NTF655386 ODA655386:ODB655386 OMW655386:OMX655386 OWS655386:OWT655386 PGO655386:PGP655386 PQK655386:PQL655386 QAG655386:QAH655386 QKC655386:QKD655386 QTY655386:QTZ655386 RDU655386:RDV655386 RNQ655386:RNR655386 RXM655386:RXN655386 SHI655386:SHJ655386 SRE655386:SRF655386 TBA655386:TBB655386 TKW655386:TKX655386 TUS655386:TUT655386 UEO655386:UEP655386 UOK655386:UOL655386 UYG655386:UYH655386 VIC655386:VID655386 VRY655386:VRZ655386 WBU655386:WBV655386 WLQ655386:WLR655386 WVM655386:WVN655386 E720922:F720922 JA720922:JB720922 SW720922:SX720922 ACS720922:ACT720922 AMO720922:AMP720922 AWK720922:AWL720922 BGG720922:BGH720922 BQC720922:BQD720922 BZY720922:BZZ720922 CJU720922:CJV720922 CTQ720922:CTR720922 DDM720922:DDN720922 DNI720922:DNJ720922 DXE720922:DXF720922 EHA720922:EHB720922 EQW720922:EQX720922 FAS720922:FAT720922 FKO720922:FKP720922 FUK720922:FUL720922 GEG720922:GEH720922 GOC720922:GOD720922 GXY720922:GXZ720922 HHU720922:HHV720922 HRQ720922:HRR720922 IBM720922:IBN720922 ILI720922:ILJ720922 IVE720922:IVF720922 JFA720922:JFB720922 JOW720922:JOX720922 JYS720922:JYT720922 KIO720922:KIP720922 KSK720922:KSL720922 LCG720922:LCH720922 LMC720922:LMD720922 LVY720922:LVZ720922 MFU720922:MFV720922 MPQ720922:MPR720922 MZM720922:MZN720922 NJI720922:NJJ720922 NTE720922:NTF720922 ODA720922:ODB720922 OMW720922:OMX720922 OWS720922:OWT720922 PGO720922:PGP720922 PQK720922:PQL720922 QAG720922:QAH720922 QKC720922:QKD720922 QTY720922:QTZ720922 RDU720922:RDV720922 RNQ720922:RNR720922 RXM720922:RXN720922 SHI720922:SHJ720922 SRE720922:SRF720922 TBA720922:TBB720922 TKW720922:TKX720922 TUS720922:TUT720922 UEO720922:UEP720922 UOK720922:UOL720922 UYG720922:UYH720922 VIC720922:VID720922 VRY720922:VRZ720922 WBU720922:WBV720922 WLQ720922:WLR720922 WVM720922:WVN720922 E786458:F786458 JA786458:JB786458 SW786458:SX786458 ACS786458:ACT786458 AMO786458:AMP786458 AWK786458:AWL786458 BGG786458:BGH786458 BQC786458:BQD786458 BZY786458:BZZ786458 CJU786458:CJV786458 CTQ786458:CTR786458 DDM786458:DDN786458 DNI786458:DNJ786458 DXE786458:DXF786458 EHA786458:EHB786458 EQW786458:EQX786458 FAS786458:FAT786458 FKO786458:FKP786458 FUK786458:FUL786458 GEG786458:GEH786458 GOC786458:GOD786458 GXY786458:GXZ786458 HHU786458:HHV786458 HRQ786458:HRR786458 IBM786458:IBN786458 ILI786458:ILJ786458 IVE786458:IVF786458 JFA786458:JFB786458 JOW786458:JOX786458 JYS786458:JYT786458 KIO786458:KIP786458 KSK786458:KSL786458 LCG786458:LCH786458 LMC786458:LMD786458 LVY786458:LVZ786458 MFU786458:MFV786458 MPQ786458:MPR786458 MZM786458:MZN786458 NJI786458:NJJ786458 NTE786458:NTF786458 ODA786458:ODB786458 OMW786458:OMX786458 OWS786458:OWT786458 PGO786458:PGP786458 PQK786458:PQL786458 QAG786458:QAH786458 QKC786458:QKD786458 QTY786458:QTZ786458 RDU786458:RDV786458 RNQ786458:RNR786458 RXM786458:RXN786458 SHI786458:SHJ786458 SRE786458:SRF786458 TBA786458:TBB786458 TKW786458:TKX786458 TUS786458:TUT786458 UEO786458:UEP786458 UOK786458:UOL786458 UYG786458:UYH786458 VIC786458:VID786458 VRY786458:VRZ786458 WBU786458:WBV786458 WLQ786458:WLR786458 WVM786458:WVN786458 E851994:F851994 JA851994:JB851994 SW851994:SX851994 ACS851994:ACT851994 AMO851994:AMP851994 AWK851994:AWL851994 BGG851994:BGH851994 BQC851994:BQD851994 BZY851994:BZZ851994 CJU851994:CJV851994 CTQ851994:CTR851994 DDM851994:DDN851994 DNI851994:DNJ851994 DXE851994:DXF851994 EHA851994:EHB851994 EQW851994:EQX851994 FAS851994:FAT851994 FKO851994:FKP851994 FUK851994:FUL851994 GEG851994:GEH851994 GOC851994:GOD851994 GXY851994:GXZ851994 HHU851994:HHV851994 HRQ851994:HRR851994 IBM851994:IBN851994 ILI851994:ILJ851994 IVE851994:IVF851994 JFA851994:JFB851994 JOW851994:JOX851994 JYS851994:JYT851994 KIO851994:KIP851994 KSK851994:KSL851994 LCG851994:LCH851994 LMC851994:LMD851994 LVY851994:LVZ851994 MFU851994:MFV851994 MPQ851994:MPR851994 MZM851994:MZN851994 NJI851994:NJJ851994 NTE851994:NTF851994 ODA851994:ODB851994 OMW851994:OMX851994 OWS851994:OWT851994 PGO851994:PGP851994 PQK851994:PQL851994 QAG851994:QAH851994 QKC851994:QKD851994 QTY851994:QTZ851994 RDU851994:RDV851994 RNQ851994:RNR851994 RXM851994:RXN851994 SHI851994:SHJ851994 SRE851994:SRF851994 TBA851994:TBB851994 TKW851994:TKX851994 TUS851994:TUT851994 UEO851994:UEP851994 UOK851994:UOL851994 UYG851994:UYH851994 VIC851994:VID851994 VRY851994:VRZ851994 WBU851994:WBV851994 WLQ851994:WLR851994 WVM851994:WVN851994 E917530:F917530 JA917530:JB917530 SW917530:SX917530 ACS917530:ACT917530 AMO917530:AMP917530 AWK917530:AWL917530 BGG917530:BGH917530 BQC917530:BQD917530 BZY917530:BZZ917530 CJU917530:CJV917530 CTQ917530:CTR917530 DDM917530:DDN917530 DNI917530:DNJ917530 DXE917530:DXF917530 EHA917530:EHB917530 EQW917530:EQX917530 FAS917530:FAT917530 FKO917530:FKP917530 FUK917530:FUL917530 GEG917530:GEH917530 GOC917530:GOD917530 GXY917530:GXZ917530 HHU917530:HHV917530 HRQ917530:HRR917530 IBM917530:IBN917530 ILI917530:ILJ917530 IVE917530:IVF917530 JFA917530:JFB917530 JOW917530:JOX917530 JYS917530:JYT917530 KIO917530:KIP917530 KSK917530:KSL917530 LCG917530:LCH917530 LMC917530:LMD917530 LVY917530:LVZ917530 MFU917530:MFV917530 MPQ917530:MPR917530 MZM917530:MZN917530 NJI917530:NJJ917530 NTE917530:NTF917530 ODA917530:ODB917530 OMW917530:OMX917530 OWS917530:OWT917530 PGO917530:PGP917530 PQK917530:PQL917530 QAG917530:QAH917530 QKC917530:QKD917530 QTY917530:QTZ917530 RDU917530:RDV917530 RNQ917530:RNR917530 RXM917530:RXN917530 SHI917530:SHJ917530 SRE917530:SRF917530 TBA917530:TBB917530 TKW917530:TKX917530 TUS917530:TUT917530 UEO917530:UEP917530 UOK917530:UOL917530 UYG917530:UYH917530 VIC917530:VID917530 VRY917530:VRZ917530 WBU917530:WBV917530 WLQ917530:WLR917530 WVM917530:WVN917530 E983066:F983066 JA983066:JB983066 SW983066:SX983066 ACS983066:ACT983066 AMO983066:AMP983066 AWK983066:AWL983066 BGG983066:BGH983066 BQC983066:BQD983066 BZY983066:BZZ983066 CJU983066:CJV983066 CTQ983066:CTR983066 DDM983066:DDN983066 DNI983066:DNJ983066 DXE983066:DXF983066 EHA983066:EHB983066 EQW983066:EQX983066 FAS983066:FAT983066 FKO983066:FKP983066 FUK983066:FUL983066 GEG983066:GEH983066 GOC983066:GOD983066 GXY983066:GXZ983066 HHU983066:HHV983066 HRQ983066:HRR983066 IBM983066:IBN983066 ILI983066:ILJ983066 IVE983066:IVF983066 JFA983066:JFB983066 JOW983066:JOX983066 JYS983066:JYT983066 KIO983066:KIP983066 KSK983066:KSL983066 LCG983066:LCH983066 LMC983066:LMD983066 LVY983066:LVZ983066 MFU983066:MFV983066 MPQ983066:MPR983066 MZM983066:MZN983066 NJI983066:NJJ983066 NTE983066:NTF983066 ODA983066:ODB983066 OMW983066:OMX983066 OWS983066:OWT983066 PGO983066:PGP983066 PQK983066:PQL983066 QAG983066:QAH983066 QKC983066:QKD983066 QTY983066:QTZ983066 RDU983066:RDV983066 RNQ983066:RNR983066 RXM983066:RXN983066 SHI983066:SHJ983066 SRE983066:SRF983066 TBA983066:TBB983066 TKW983066:TKX983066 TUS983066:TUT983066 UEO983066:UEP983066 UOK983066:UOL983066 UYG983066:UYH983066 VIC983066:VID983066 VRY983066:VRZ983066 WBU983066:WBV983066 WLQ983066:WLR983066 WVM983066:WVN983066" xr:uid="{5EB4D7C0-DD05-403F-A2DE-81382F3307B6}">
      <formula1>$M$4:$M$6</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DB0F-4ED6-43B8-896F-17A55D0139C5}">
  <sheetPr codeName="Sheet5"/>
  <dimension ref="B1:N55"/>
  <sheetViews>
    <sheetView topLeftCell="A24" workbookViewId="0">
      <selection activeCell="G26" sqref="G26:H26"/>
    </sheetView>
  </sheetViews>
  <sheetFormatPr defaultRowHeight="15" x14ac:dyDescent="0.25"/>
  <cols>
    <col min="4" max="4" width="28.42578125" customWidth="1"/>
    <col min="5" max="5" width="20.5703125" customWidth="1"/>
    <col min="7" max="7" width="1.7109375" customWidth="1"/>
    <col min="8" max="8" width="10.5703125" customWidth="1"/>
    <col min="9" max="9" width="5.5703125" customWidth="1"/>
    <col min="10" max="10" width="5.28515625" customWidth="1"/>
    <col min="11" max="13" width="11.42578125" hidden="1" customWidth="1"/>
    <col min="260" max="260" width="28.42578125" customWidth="1"/>
    <col min="261" max="261" width="20.5703125" customWidth="1"/>
    <col min="263" max="263" width="1.7109375" customWidth="1"/>
    <col min="264" max="264" width="10.5703125" customWidth="1"/>
    <col min="265" max="265" width="5.5703125" customWidth="1"/>
    <col min="266" max="266" width="5.28515625" customWidth="1"/>
    <col min="267" max="269" width="0" hidden="1" customWidth="1"/>
    <col min="516" max="516" width="28.42578125" customWidth="1"/>
    <col min="517" max="517" width="20.5703125" customWidth="1"/>
    <col min="519" max="519" width="1.7109375" customWidth="1"/>
    <col min="520" max="520" width="10.5703125" customWidth="1"/>
    <col min="521" max="521" width="5.5703125" customWidth="1"/>
    <col min="522" max="522" width="5.28515625" customWidth="1"/>
    <col min="523" max="525" width="0" hidden="1" customWidth="1"/>
    <col min="772" max="772" width="28.42578125" customWidth="1"/>
    <col min="773" max="773" width="20.5703125" customWidth="1"/>
    <col min="775" max="775" width="1.7109375" customWidth="1"/>
    <col min="776" max="776" width="10.5703125" customWidth="1"/>
    <col min="777" max="777" width="5.5703125" customWidth="1"/>
    <col min="778" max="778" width="5.28515625" customWidth="1"/>
    <col min="779" max="781" width="0" hidden="1" customWidth="1"/>
    <col min="1028" max="1028" width="28.42578125" customWidth="1"/>
    <col min="1029" max="1029" width="20.5703125" customWidth="1"/>
    <col min="1031" max="1031" width="1.7109375" customWidth="1"/>
    <col min="1032" max="1032" width="10.5703125" customWidth="1"/>
    <col min="1033" max="1033" width="5.5703125" customWidth="1"/>
    <col min="1034" max="1034" width="5.28515625" customWidth="1"/>
    <col min="1035" max="1037" width="0" hidden="1" customWidth="1"/>
    <col min="1284" max="1284" width="28.42578125" customWidth="1"/>
    <col min="1285" max="1285" width="20.5703125" customWidth="1"/>
    <col min="1287" max="1287" width="1.7109375" customWidth="1"/>
    <col min="1288" max="1288" width="10.5703125" customWidth="1"/>
    <col min="1289" max="1289" width="5.5703125" customWidth="1"/>
    <col min="1290" max="1290" width="5.28515625" customWidth="1"/>
    <col min="1291" max="1293" width="0" hidden="1" customWidth="1"/>
    <col min="1540" max="1540" width="28.42578125" customWidth="1"/>
    <col min="1541" max="1541" width="20.5703125" customWidth="1"/>
    <col min="1543" max="1543" width="1.7109375" customWidth="1"/>
    <col min="1544" max="1544" width="10.5703125" customWidth="1"/>
    <col min="1545" max="1545" width="5.5703125" customWidth="1"/>
    <col min="1546" max="1546" width="5.28515625" customWidth="1"/>
    <col min="1547" max="1549" width="0" hidden="1" customWidth="1"/>
    <col min="1796" max="1796" width="28.42578125" customWidth="1"/>
    <col min="1797" max="1797" width="20.5703125" customWidth="1"/>
    <col min="1799" max="1799" width="1.7109375" customWidth="1"/>
    <col min="1800" max="1800" width="10.5703125" customWidth="1"/>
    <col min="1801" max="1801" width="5.5703125" customWidth="1"/>
    <col min="1802" max="1802" width="5.28515625" customWidth="1"/>
    <col min="1803" max="1805" width="0" hidden="1" customWidth="1"/>
    <col min="2052" max="2052" width="28.42578125" customWidth="1"/>
    <col min="2053" max="2053" width="20.5703125" customWidth="1"/>
    <col min="2055" max="2055" width="1.7109375" customWidth="1"/>
    <col min="2056" max="2056" width="10.5703125" customWidth="1"/>
    <col min="2057" max="2057" width="5.5703125" customWidth="1"/>
    <col min="2058" max="2058" width="5.28515625" customWidth="1"/>
    <col min="2059" max="2061" width="0" hidden="1" customWidth="1"/>
    <col min="2308" max="2308" width="28.42578125" customWidth="1"/>
    <col min="2309" max="2309" width="20.5703125" customWidth="1"/>
    <col min="2311" max="2311" width="1.7109375" customWidth="1"/>
    <col min="2312" max="2312" width="10.5703125" customWidth="1"/>
    <col min="2313" max="2313" width="5.5703125" customWidth="1"/>
    <col min="2314" max="2314" width="5.28515625" customWidth="1"/>
    <col min="2315" max="2317" width="0" hidden="1" customWidth="1"/>
    <col min="2564" max="2564" width="28.42578125" customWidth="1"/>
    <col min="2565" max="2565" width="20.5703125" customWidth="1"/>
    <col min="2567" max="2567" width="1.7109375" customWidth="1"/>
    <col min="2568" max="2568" width="10.5703125" customWidth="1"/>
    <col min="2569" max="2569" width="5.5703125" customWidth="1"/>
    <col min="2570" max="2570" width="5.28515625" customWidth="1"/>
    <col min="2571" max="2573" width="0" hidden="1" customWidth="1"/>
    <col min="2820" max="2820" width="28.42578125" customWidth="1"/>
    <col min="2821" max="2821" width="20.5703125" customWidth="1"/>
    <col min="2823" max="2823" width="1.7109375" customWidth="1"/>
    <col min="2824" max="2824" width="10.5703125" customWidth="1"/>
    <col min="2825" max="2825" width="5.5703125" customWidth="1"/>
    <col min="2826" max="2826" width="5.28515625" customWidth="1"/>
    <col min="2827" max="2829" width="0" hidden="1" customWidth="1"/>
    <col min="3076" max="3076" width="28.42578125" customWidth="1"/>
    <col min="3077" max="3077" width="20.5703125" customWidth="1"/>
    <col min="3079" max="3079" width="1.7109375" customWidth="1"/>
    <col min="3080" max="3080" width="10.5703125" customWidth="1"/>
    <col min="3081" max="3081" width="5.5703125" customWidth="1"/>
    <col min="3082" max="3082" width="5.28515625" customWidth="1"/>
    <col min="3083" max="3085" width="0" hidden="1" customWidth="1"/>
    <col min="3332" max="3332" width="28.42578125" customWidth="1"/>
    <col min="3333" max="3333" width="20.5703125" customWidth="1"/>
    <col min="3335" max="3335" width="1.7109375" customWidth="1"/>
    <col min="3336" max="3336" width="10.5703125" customWidth="1"/>
    <col min="3337" max="3337" width="5.5703125" customWidth="1"/>
    <col min="3338" max="3338" width="5.28515625" customWidth="1"/>
    <col min="3339" max="3341" width="0" hidden="1" customWidth="1"/>
    <col min="3588" max="3588" width="28.42578125" customWidth="1"/>
    <col min="3589" max="3589" width="20.5703125" customWidth="1"/>
    <col min="3591" max="3591" width="1.7109375" customWidth="1"/>
    <col min="3592" max="3592" width="10.5703125" customWidth="1"/>
    <col min="3593" max="3593" width="5.5703125" customWidth="1"/>
    <col min="3594" max="3594" width="5.28515625" customWidth="1"/>
    <col min="3595" max="3597" width="0" hidden="1" customWidth="1"/>
    <col min="3844" max="3844" width="28.42578125" customWidth="1"/>
    <col min="3845" max="3845" width="20.5703125" customWidth="1"/>
    <col min="3847" max="3847" width="1.7109375" customWidth="1"/>
    <col min="3848" max="3848" width="10.5703125" customWidth="1"/>
    <col min="3849" max="3849" width="5.5703125" customWidth="1"/>
    <col min="3850" max="3850" width="5.28515625" customWidth="1"/>
    <col min="3851" max="3853" width="0" hidden="1" customWidth="1"/>
    <col min="4100" max="4100" width="28.42578125" customWidth="1"/>
    <col min="4101" max="4101" width="20.5703125" customWidth="1"/>
    <col min="4103" max="4103" width="1.7109375" customWidth="1"/>
    <col min="4104" max="4104" width="10.5703125" customWidth="1"/>
    <col min="4105" max="4105" width="5.5703125" customWidth="1"/>
    <col min="4106" max="4106" width="5.28515625" customWidth="1"/>
    <col min="4107" max="4109" width="0" hidden="1" customWidth="1"/>
    <col min="4356" max="4356" width="28.42578125" customWidth="1"/>
    <col min="4357" max="4357" width="20.5703125" customWidth="1"/>
    <col min="4359" max="4359" width="1.7109375" customWidth="1"/>
    <col min="4360" max="4360" width="10.5703125" customWidth="1"/>
    <col min="4361" max="4361" width="5.5703125" customWidth="1"/>
    <col min="4362" max="4362" width="5.28515625" customWidth="1"/>
    <col min="4363" max="4365" width="0" hidden="1" customWidth="1"/>
    <col min="4612" max="4612" width="28.42578125" customWidth="1"/>
    <col min="4613" max="4613" width="20.5703125" customWidth="1"/>
    <col min="4615" max="4615" width="1.7109375" customWidth="1"/>
    <col min="4616" max="4616" width="10.5703125" customWidth="1"/>
    <col min="4617" max="4617" width="5.5703125" customWidth="1"/>
    <col min="4618" max="4618" width="5.28515625" customWidth="1"/>
    <col min="4619" max="4621" width="0" hidden="1" customWidth="1"/>
    <col min="4868" max="4868" width="28.42578125" customWidth="1"/>
    <col min="4869" max="4869" width="20.5703125" customWidth="1"/>
    <col min="4871" max="4871" width="1.7109375" customWidth="1"/>
    <col min="4872" max="4872" width="10.5703125" customWidth="1"/>
    <col min="4873" max="4873" width="5.5703125" customWidth="1"/>
    <col min="4874" max="4874" width="5.28515625" customWidth="1"/>
    <col min="4875" max="4877" width="0" hidden="1" customWidth="1"/>
    <col min="5124" max="5124" width="28.42578125" customWidth="1"/>
    <col min="5125" max="5125" width="20.5703125" customWidth="1"/>
    <col min="5127" max="5127" width="1.7109375" customWidth="1"/>
    <col min="5128" max="5128" width="10.5703125" customWidth="1"/>
    <col min="5129" max="5129" width="5.5703125" customWidth="1"/>
    <col min="5130" max="5130" width="5.28515625" customWidth="1"/>
    <col min="5131" max="5133" width="0" hidden="1" customWidth="1"/>
    <col min="5380" max="5380" width="28.42578125" customWidth="1"/>
    <col min="5381" max="5381" width="20.5703125" customWidth="1"/>
    <col min="5383" max="5383" width="1.7109375" customWidth="1"/>
    <col min="5384" max="5384" width="10.5703125" customWidth="1"/>
    <col min="5385" max="5385" width="5.5703125" customWidth="1"/>
    <col min="5386" max="5386" width="5.28515625" customWidth="1"/>
    <col min="5387" max="5389" width="0" hidden="1" customWidth="1"/>
    <col min="5636" max="5636" width="28.42578125" customWidth="1"/>
    <col min="5637" max="5637" width="20.5703125" customWidth="1"/>
    <col min="5639" max="5639" width="1.7109375" customWidth="1"/>
    <col min="5640" max="5640" width="10.5703125" customWidth="1"/>
    <col min="5641" max="5641" width="5.5703125" customWidth="1"/>
    <col min="5642" max="5642" width="5.28515625" customWidth="1"/>
    <col min="5643" max="5645" width="0" hidden="1" customWidth="1"/>
    <col min="5892" max="5892" width="28.42578125" customWidth="1"/>
    <col min="5893" max="5893" width="20.5703125" customWidth="1"/>
    <col min="5895" max="5895" width="1.7109375" customWidth="1"/>
    <col min="5896" max="5896" width="10.5703125" customWidth="1"/>
    <col min="5897" max="5897" width="5.5703125" customWidth="1"/>
    <col min="5898" max="5898" width="5.28515625" customWidth="1"/>
    <col min="5899" max="5901" width="0" hidden="1" customWidth="1"/>
    <col min="6148" max="6148" width="28.42578125" customWidth="1"/>
    <col min="6149" max="6149" width="20.5703125" customWidth="1"/>
    <col min="6151" max="6151" width="1.7109375" customWidth="1"/>
    <col min="6152" max="6152" width="10.5703125" customWidth="1"/>
    <col min="6153" max="6153" width="5.5703125" customWidth="1"/>
    <col min="6154" max="6154" width="5.28515625" customWidth="1"/>
    <col min="6155" max="6157" width="0" hidden="1" customWidth="1"/>
    <col min="6404" max="6404" width="28.42578125" customWidth="1"/>
    <col min="6405" max="6405" width="20.5703125" customWidth="1"/>
    <col min="6407" max="6407" width="1.7109375" customWidth="1"/>
    <col min="6408" max="6408" width="10.5703125" customWidth="1"/>
    <col min="6409" max="6409" width="5.5703125" customWidth="1"/>
    <col min="6410" max="6410" width="5.28515625" customWidth="1"/>
    <col min="6411" max="6413" width="0" hidden="1" customWidth="1"/>
    <col min="6660" max="6660" width="28.42578125" customWidth="1"/>
    <col min="6661" max="6661" width="20.5703125" customWidth="1"/>
    <col min="6663" max="6663" width="1.7109375" customWidth="1"/>
    <col min="6664" max="6664" width="10.5703125" customWidth="1"/>
    <col min="6665" max="6665" width="5.5703125" customWidth="1"/>
    <col min="6666" max="6666" width="5.28515625" customWidth="1"/>
    <col min="6667" max="6669" width="0" hidden="1" customWidth="1"/>
    <col min="6916" max="6916" width="28.42578125" customWidth="1"/>
    <col min="6917" max="6917" width="20.5703125" customWidth="1"/>
    <col min="6919" max="6919" width="1.7109375" customWidth="1"/>
    <col min="6920" max="6920" width="10.5703125" customWidth="1"/>
    <col min="6921" max="6921" width="5.5703125" customWidth="1"/>
    <col min="6922" max="6922" width="5.28515625" customWidth="1"/>
    <col min="6923" max="6925" width="0" hidden="1" customWidth="1"/>
    <col min="7172" max="7172" width="28.42578125" customWidth="1"/>
    <col min="7173" max="7173" width="20.5703125" customWidth="1"/>
    <col min="7175" max="7175" width="1.7109375" customWidth="1"/>
    <col min="7176" max="7176" width="10.5703125" customWidth="1"/>
    <col min="7177" max="7177" width="5.5703125" customWidth="1"/>
    <col min="7178" max="7178" width="5.28515625" customWidth="1"/>
    <col min="7179" max="7181" width="0" hidden="1" customWidth="1"/>
    <col min="7428" max="7428" width="28.42578125" customWidth="1"/>
    <col min="7429" max="7429" width="20.5703125" customWidth="1"/>
    <col min="7431" max="7431" width="1.7109375" customWidth="1"/>
    <col min="7432" max="7432" width="10.5703125" customWidth="1"/>
    <col min="7433" max="7433" width="5.5703125" customWidth="1"/>
    <col min="7434" max="7434" width="5.28515625" customWidth="1"/>
    <col min="7435" max="7437" width="0" hidden="1" customWidth="1"/>
    <col min="7684" max="7684" width="28.42578125" customWidth="1"/>
    <col min="7685" max="7685" width="20.5703125" customWidth="1"/>
    <col min="7687" max="7687" width="1.7109375" customWidth="1"/>
    <col min="7688" max="7688" width="10.5703125" customWidth="1"/>
    <col min="7689" max="7689" width="5.5703125" customWidth="1"/>
    <col min="7690" max="7690" width="5.28515625" customWidth="1"/>
    <col min="7691" max="7693" width="0" hidden="1" customWidth="1"/>
    <col min="7940" max="7940" width="28.42578125" customWidth="1"/>
    <col min="7941" max="7941" width="20.5703125" customWidth="1"/>
    <col min="7943" max="7943" width="1.7109375" customWidth="1"/>
    <col min="7944" max="7944" width="10.5703125" customWidth="1"/>
    <col min="7945" max="7945" width="5.5703125" customWidth="1"/>
    <col min="7946" max="7946" width="5.28515625" customWidth="1"/>
    <col min="7947" max="7949" width="0" hidden="1" customWidth="1"/>
    <col min="8196" max="8196" width="28.42578125" customWidth="1"/>
    <col min="8197" max="8197" width="20.5703125" customWidth="1"/>
    <col min="8199" max="8199" width="1.7109375" customWidth="1"/>
    <col min="8200" max="8200" width="10.5703125" customWidth="1"/>
    <col min="8201" max="8201" width="5.5703125" customWidth="1"/>
    <col min="8202" max="8202" width="5.28515625" customWidth="1"/>
    <col min="8203" max="8205" width="0" hidden="1" customWidth="1"/>
    <col min="8452" max="8452" width="28.42578125" customWidth="1"/>
    <col min="8453" max="8453" width="20.5703125" customWidth="1"/>
    <col min="8455" max="8455" width="1.7109375" customWidth="1"/>
    <col min="8456" max="8456" width="10.5703125" customWidth="1"/>
    <col min="8457" max="8457" width="5.5703125" customWidth="1"/>
    <col min="8458" max="8458" width="5.28515625" customWidth="1"/>
    <col min="8459" max="8461" width="0" hidden="1" customWidth="1"/>
    <col min="8708" max="8708" width="28.42578125" customWidth="1"/>
    <col min="8709" max="8709" width="20.5703125" customWidth="1"/>
    <col min="8711" max="8711" width="1.7109375" customWidth="1"/>
    <col min="8712" max="8712" width="10.5703125" customWidth="1"/>
    <col min="8713" max="8713" width="5.5703125" customWidth="1"/>
    <col min="8714" max="8714" width="5.28515625" customWidth="1"/>
    <col min="8715" max="8717" width="0" hidden="1" customWidth="1"/>
    <col min="8964" max="8964" width="28.42578125" customWidth="1"/>
    <col min="8965" max="8965" width="20.5703125" customWidth="1"/>
    <col min="8967" max="8967" width="1.7109375" customWidth="1"/>
    <col min="8968" max="8968" width="10.5703125" customWidth="1"/>
    <col min="8969" max="8969" width="5.5703125" customWidth="1"/>
    <col min="8970" max="8970" width="5.28515625" customWidth="1"/>
    <col min="8971" max="8973" width="0" hidden="1" customWidth="1"/>
    <col min="9220" max="9220" width="28.42578125" customWidth="1"/>
    <col min="9221" max="9221" width="20.5703125" customWidth="1"/>
    <col min="9223" max="9223" width="1.7109375" customWidth="1"/>
    <col min="9224" max="9224" width="10.5703125" customWidth="1"/>
    <col min="9225" max="9225" width="5.5703125" customWidth="1"/>
    <col min="9226" max="9226" width="5.28515625" customWidth="1"/>
    <col min="9227" max="9229" width="0" hidden="1" customWidth="1"/>
    <col min="9476" max="9476" width="28.42578125" customWidth="1"/>
    <col min="9477" max="9477" width="20.5703125" customWidth="1"/>
    <col min="9479" max="9479" width="1.7109375" customWidth="1"/>
    <col min="9480" max="9480" width="10.5703125" customWidth="1"/>
    <col min="9481" max="9481" width="5.5703125" customWidth="1"/>
    <col min="9482" max="9482" width="5.28515625" customWidth="1"/>
    <col min="9483" max="9485" width="0" hidden="1" customWidth="1"/>
    <col min="9732" max="9732" width="28.42578125" customWidth="1"/>
    <col min="9733" max="9733" width="20.5703125" customWidth="1"/>
    <col min="9735" max="9735" width="1.7109375" customWidth="1"/>
    <col min="9736" max="9736" width="10.5703125" customWidth="1"/>
    <col min="9737" max="9737" width="5.5703125" customWidth="1"/>
    <col min="9738" max="9738" width="5.28515625" customWidth="1"/>
    <col min="9739" max="9741" width="0" hidden="1" customWidth="1"/>
    <col min="9988" max="9988" width="28.42578125" customWidth="1"/>
    <col min="9989" max="9989" width="20.5703125" customWidth="1"/>
    <col min="9991" max="9991" width="1.7109375" customWidth="1"/>
    <col min="9992" max="9992" width="10.5703125" customWidth="1"/>
    <col min="9993" max="9993" width="5.5703125" customWidth="1"/>
    <col min="9994" max="9994" width="5.28515625" customWidth="1"/>
    <col min="9995" max="9997" width="0" hidden="1" customWidth="1"/>
    <col min="10244" max="10244" width="28.42578125" customWidth="1"/>
    <col min="10245" max="10245" width="20.5703125" customWidth="1"/>
    <col min="10247" max="10247" width="1.7109375" customWidth="1"/>
    <col min="10248" max="10248" width="10.5703125" customWidth="1"/>
    <col min="10249" max="10249" width="5.5703125" customWidth="1"/>
    <col min="10250" max="10250" width="5.28515625" customWidth="1"/>
    <col min="10251" max="10253" width="0" hidden="1" customWidth="1"/>
    <col min="10500" max="10500" width="28.42578125" customWidth="1"/>
    <col min="10501" max="10501" width="20.5703125" customWidth="1"/>
    <col min="10503" max="10503" width="1.7109375" customWidth="1"/>
    <col min="10504" max="10504" width="10.5703125" customWidth="1"/>
    <col min="10505" max="10505" width="5.5703125" customWidth="1"/>
    <col min="10506" max="10506" width="5.28515625" customWidth="1"/>
    <col min="10507" max="10509" width="0" hidden="1" customWidth="1"/>
    <col min="10756" max="10756" width="28.42578125" customWidth="1"/>
    <col min="10757" max="10757" width="20.5703125" customWidth="1"/>
    <col min="10759" max="10759" width="1.7109375" customWidth="1"/>
    <col min="10760" max="10760" width="10.5703125" customWidth="1"/>
    <col min="10761" max="10761" width="5.5703125" customWidth="1"/>
    <col min="10762" max="10762" width="5.28515625" customWidth="1"/>
    <col min="10763" max="10765" width="0" hidden="1" customWidth="1"/>
    <col min="11012" max="11012" width="28.42578125" customWidth="1"/>
    <col min="11013" max="11013" width="20.5703125" customWidth="1"/>
    <col min="11015" max="11015" width="1.7109375" customWidth="1"/>
    <col min="11016" max="11016" width="10.5703125" customWidth="1"/>
    <col min="11017" max="11017" width="5.5703125" customWidth="1"/>
    <col min="11018" max="11018" width="5.28515625" customWidth="1"/>
    <col min="11019" max="11021" width="0" hidden="1" customWidth="1"/>
    <col min="11268" max="11268" width="28.42578125" customWidth="1"/>
    <col min="11269" max="11269" width="20.5703125" customWidth="1"/>
    <col min="11271" max="11271" width="1.7109375" customWidth="1"/>
    <col min="11272" max="11272" width="10.5703125" customWidth="1"/>
    <col min="11273" max="11273" width="5.5703125" customWidth="1"/>
    <col min="11274" max="11274" width="5.28515625" customWidth="1"/>
    <col min="11275" max="11277" width="0" hidden="1" customWidth="1"/>
    <col min="11524" max="11524" width="28.42578125" customWidth="1"/>
    <col min="11525" max="11525" width="20.5703125" customWidth="1"/>
    <col min="11527" max="11527" width="1.7109375" customWidth="1"/>
    <col min="11528" max="11528" width="10.5703125" customWidth="1"/>
    <col min="11529" max="11529" width="5.5703125" customWidth="1"/>
    <col min="11530" max="11530" width="5.28515625" customWidth="1"/>
    <col min="11531" max="11533" width="0" hidden="1" customWidth="1"/>
    <col min="11780" max="11780" width="28.42578125" customWidth="1"/>
    <col min="11781" max="11781" width="20.5703125" customWidth="1"/>
    <col min="11783" max="11783" width="1.7109375" customWidth="1"/>
    <col min="11784" max="11784" width="10.5703125" customWidth="1"/>
    <col min="11785" max="11785" width="5.5703125" customWidth="1"/>
    <col min="11786" max="11786" width="5.28515625" customWidth="1"/>
    <col min="11787" max="11789" width="0" hidden="1" customWidth="1"/>
    <col min="12036" max="12036" width="28.42578125" customWidth="1"/>
    <col min="12037" max="12037" width="20.5703125" customWidth="1"/>
    <col min="12039" max="12039" width="1.7109375" customWidth="1"/>
    <col min="12040" max="12040" width="10.5703125" customWidth="1"/>
    <col min="12041" max="12041" width="5.5703125" customWidth="1"/>
    <col min="12042" max="12042" width="5.28515625" customWidth="1"/>
    <col min="12043" max="12045" width="0" hidden="1" customWidth="1"/>
    <col min="12292" max="12292" width="28.42578125" customWidth="1"/>
    <col min="12293" max="12293" width="20.5703125" customWidth="1"/>
    <col min="12295" max="12295" width="1.7109375" customWidth="1"/>
    <col min="12296" max="12296" width="10.5703125" customWidth="1"/>
    <col min="12297" max="12297" width="5.5703125" customWidth="1"/>
    <col min="12298" max="12298" width="5.28515625" customWidth="1"/>
    <col min="12299" max="12301" width="0" hidden="1" customWidth="1"/>
    <col min="12548" max="12548" width="28.42578125" customWidth="1"/>
    <col min="12549" max="12549" width="20.5703125" customWidth="1"/>
    <col min="12551" max="12551" width="1.7109375" customWidth="1"/>
    <col min="12552" max="12552" width="10.5703125" customWidth="1"/>
    <col min="12553" max="12553" width="5.5703125" customWidth="1"/>
    <col min="12554" max="12554" width="5.28515625" customWidth="1"/>
    <col min="12555" max="12557" width="0" hidden="1" customWidth="1"/>
    <col min="12804" max="12804" width="28.42578125" customWidth="1"/>
    <col min="12805" max="12805" width="20.5703125" customWidth="1"/>
    <col min="12807" max="12807" width="1.7109375" customWidth="1"/>
    <col min="12808" max="12808" width="10.5703125" customWidth="1"/>
    <col min="12809" max="12809" width="5.5703125" customWidth="1"/>
    <col min="12810" max="12810" width="5.28515625" customWidth="1"/>
    <col min="12811" max="12813" width="0" hidden="1" customWidth="1"/>
    <col min="13060" max="13060" width="28.42578125" customWidth="1"/>
    <col min="13061" max="13061" width="20.5703125" customWidth="1"/>
    <col min="13063" max="13063" width="1.7109375" customWidth="1"/>
    <col min="13064" max="13064" width="10.5703125" customWidth="1"/>
    <col min="13065" max="13065" width="5.5703125" customWidth="1"/>
    <col min="13066" max="13066" width="5.28515625" customWidth="1"/>
    <col min="13067" max="13069" width="0" hidden="1" customWidth="1"/>
    <col min="13316" max="13316" width="28.42578125" customWidth="1"/>
    <col min="13317" max="13317" width="20.5703125" customWidth="1"/>
    <col min="13319" max="13319" width="1.7109375" customWidth="1"/>
    <col min="13320" max="13320" width="10.5703125" customWidth="1"/>
    <col min="13321" max="13321" width="5.5703125" customWidth="1"/>
    <col min="13322" max="13322" width="5.28515625" customWidth="1"/>
    <col min="13323" max="13325" width="0" hidden="1" customWidth="1"/>
    <col min="13572" max="13572" width="28.42578125" customWidth="1"/>
    <col min="13573" max="13573" width="20.5703125" customWidth="1"/>
    <col min="13575" max="13575" width="1.7109375" customWidth="1"/>
    <col min="13576" max="13576" width="10.5703125" customWidth="1"/>
    <col min="13577" max="13577" width="5.5703125" customWidth="1"/>
    <col min="13578" max="13578" width="5.28515625" customWidth="1"/>
    <col min="13579" max="13581" width="0" hidden="1" customWidth="1"/>
    <col min="13828" max="13828" width="28.42578125" customWidth="1"/>
    <col min="13829" max="13829" width="20.5703125" customWidth="1"/>
    <col min="13831" max="13831" width="1.7109375" customWidth="1"/>
    <col min="13832" max="13832" width="10.5703125" customWidth="1"/>
    <col min="13833" max="13833" width="5.5703125" customWidth="1"/>
    <col min="13834" max="13834" width="5.28515625" customWidth="1"/>
    <col min="13835" max="13837" width="0" hidden="1" customWidth="1"/>
    <col min="14084" max="14084" width="28.42578125" customWidth="1"/>
    <col min="14085" max="14085" width="20.5703125" customWidth="1"/>
    <col min="14087" max="14087" width="1.7109375" customWidth="1"/>
    <col min="14088" max="14088" width="10.5703125" customWidth="1"/>
    <col min="14089" max="14089" width="5.5703125" customWidth="1"/>
    <col min="14090" max="14090" width="5.28515625" customWidth="1"/>
    <col min="14091" max="14093" width="0" hidden="1" customWidth="1"/>
    <col min="14340" max="14340" width="28.42578125" customWidth="1"/>
    <col min="14341" max="14341" width="20.5703125" customWidth="1"/>
    <col min="14343" max="14343" width="1.7109375" customWidth="1"/>
    <col min="14344" max="14344" width="10.5703125" customWidth="1"/>
    <col min="14345" max="14345" width="5.5703125" customWidth="1"/>
    <col min="14346" max="14346" width="5.28515625" customWidth="1"/>
    <col min="14347" max="14349" width="0" hidden="1" customWidth="1"/>
    <col min="14596" max="14596" width="28.42578125" customWidth="1"/>
    <col min="14597" max="14597" width="20.5703125" customWidth="1"/>
    <col min="14599" max="14599" width="1.7109375" customWidth="1"/>
    <col min="14600" max="14600" width="10.5703125" customWidth="1"/>
    <col min="14601" max="14601" width="5.5703125" customWidth="1"/>
    <col min="14602" max="14602" width="5.28515625" customWidth="1"/>
    <col min="14603" max="14605" width="0" hidden="1" customWidth="1"/>
    <col min="14852" max="14852" width="28.42578125" customWidth="1"/>
    <col min="14853" max="14853" width="20.5703125" customWidth="1"/>
    <col min="14855" max="14855" width="1.7109375" customWidth="1"/>
    <col min="14856" max="14856" width="10.5703125" customWidth="1"/>
    <col min="14857" max="14857" width="5.5703125" customWidth="1"/>
    <col min="14858" max="14858" width="5.28515625" customWidth="1"/>
    <col min="14859" max="14861" width="0" hidden="1" customWidth="1"/>
    <col min="15108" max="15108" width="28.42578125" customWidth="1"/>
    <col min="15109" max="15109" width="20.5703125" customWidth="1"/>
    <col min="15111" max="15111" width="1.7109375" customWidth="1"/>
    <col min="15112" max="15112" width="10.5703125" customWidth="1"/>
    <col min="15113" max="15113" width="5.5703125" customWidth="1"/>
    <col min="15114" max="15114" width="5.28515625" customWidth="1"/>
    <col min="15115" max="15117" width="0" hidden="1" customWidth="1"/>
    <col min="15364" max="15364" width="28.42578125" customWidth="1"/>
    <col min="15365" max="15365" width="20.5703125" customWidth="1"/>
    <col min="15367" max="15367" width="1.7109375" customWidth="1"/>
    <col min="15368" max="15368" width="10.5703125" customWidth="1"/>
    <col min="15369" max="15369" width="5.5703125" customWidth="1"/>
    <col min="15370" max="15370" width="5.28515625" customWidth="1"/>
    <col min="15371" max="15373" width="0" hidden="1" customWidth="1"/>
    <col min="15620" max="15620" width="28.42578125" customWidth="1"/>
    <col min="15621" max="15621" width="20.5703125" customWidth="1"/>
    <col min="15623" max="15623" width="1.7109375" customWidth="1"/>
    <col min="15624" max="15624" width="10.5703125" customWidth="1"/>
    <col min="15625" max="15625" width="5.5703125" customWidth="1"/>
    <col min="15626" max="15626" width="5.28515625" customWidth="1"/>
    <col min="15627" max="15629" width="0" hidden="1" customWidth="1"/>
    <col min="15876" max="15876" width="28.42578125" customWidth="1"/>
    <col min="15877" max="15877" width="20.5703125" customWidth="1"/>
    <col min="15879" max="15879" width="1.7109375" customWidth="1"/>
    <col min="15880" max="15880" width="10.5703125" customWidth="1"/>
    <col min="15881" max="15881" width="5.5703125" customWidth="1"/>
    <col min="15882" max="15882" width="5.28515625" customWidth="1"/>
    <col min="15883" max="15885" width="0" hidden="1" customWidth="1"/>
    <col min="16132" max="16132" width="28.42578125" customWidth="1"/>
    <col min="16133" max="16133" width="20.5703125" customWidth="1"/>
    <col min="16135" max="16135" width="1.7109375" customWidth="1"/>
    <col min="16136" max="16136" width="10.5703125" customWidth="1"/>
    <col min="16137" max="16137" width="5.5703125" customWidth="1"/>
    <col min="16138" max="16138" width="5.28515625" customWidth="1"/>
    <col min="16139" max="16141" width="0" hidden="1" customWidth="1"/>
  </cols>
  <sheetData>
    <row r="1" spans="3:14" ht="15.75" hidden="1" thickBot="1" x14ac:dyDescent="0.3"/>
    <row r="2" spans="3:14" ht="16.5" hidden="1" thickBot="1" x14ac:dyDescent="0.3">
      <c r="C2" s="2" t="s">
        <v>58</v>
      </c>
      <c r="D2" s="3"/>
      <c r="E2" s="3"/>
      <c r="F2" s="3"/>
      <c r="G2" s="3"/>
      <c r="H2" s="4"/>
      <c r="N2" s="5" t="s">
        <v>906</v>
      </c>
    </row>
    <row r="3" spans="3:14" ht="16.5" hidden="1" thickBot="1" x14ac:dyDescent="0.3">
      <c r="C3" s="6"/>
      <c r="D3" s="7" t="s">
        <v>62</v>
      </c>
      <c r="E3" s="211"/>
      <c r="F3" s="212"/>
      <c r="G3" s="171" t="s">
        <v>63</v>
      </c>
      <c r="H3" s="172"/>
    </row>
    <row r="4" spans="3:14" ht="16.5" hidden="1" thickBot="1" x14ac:dyDescent="0.3">
      <c r="C4" s="6"/>
      <c r="D4" s="7"/>
      <c r="E4" s="7"/>
      <c r="F4" s="7"/>
      <c r="G4" s="7"/>
      <c r="H4" s="10"/>
      <c r="M4" t="s">
        <v>67</v>
      </c>
      <c r="N4" t="s">
        <v>907</v>
      </c>
    </row>
    <row r="5" spans="3:14" ht="16.5" hidden="1" thickBot="1" x14ac:dyDescent="0.3">
      <c r="C5" s="6"/>
      <c r="D5" s="10" t="s">
        <v>64</v>
      </c>
      <c r="E5" s="211"/>
      <c r="F5" s="212"/>
      <c r="G5" s="171" t="str">
        <f>IF(E3&gt;"",IF(E3="Teacher",25,IF(E3="TA",32.5,37)),"")</f>
        <v/>
      </c>
      <c r="H5" s="172"/>
      <c r="K5">
        <f>IF(E3="Teacher",25,IF(E3="TA",32.5,37))</f>
        <v>37</v>
      </c>
      <c r="M5" t="s">
        <v>146</v>
      </c>
      <c r="N5" t="s">
        <v>908</v>
      </c>
    </row>
    <row r="6" spans="3:14" ht="16.5" hidden="1" thickBot="1" x14ac:dyDescent="0.3">
      <c r="C6" s="6"/>
      <c r="D6" s="10" t="s">
        <v>65</v>
      </c>
      <c r="E6" s="211"/>
      <c r="F6" s="212"/>
      <c r="G6" s="171">
        <v>52</v>
      </c>
      <c r="H6" s="172"/>
      <c r="M6" t="s">
        <v>141</v>
      </c>
    </row>
    <row r="7" spans="3:14" ht="16.5" hidden="1" thickBot="1" x14ac:dyDescent="0.3">
      <c r="C7" s="6"/>
      <c r="D7" s="7"/>
      <c r="E7" s="11"/>
      <c r="F7" s="11"/>
      <c r="G7" s="7"/>
      <c r="H7" s="10"/>
      <c r="N7" t="s">
        <v>909</v>
      </c>
    </row>
    <row r="8" spans="3:14" ht="16.5" hidden="1" thickBot="1" x14ac:dyDescent="0.3">
      <c r="C8" s="6"/>
      <c r="D8" s="7" t="s">
        <v>70</v>
      </c>
      <c r="E8" s="213" t="str">
        <f>(IF(E5&gt;0,(E5*E6)/(K5*52),""))</f>
        <v/>
      </c>
      <c r="F8" s="214"/>
      <c r="G8" s="7"/>
      <c r="H8" s="10"/>
      <c r="N8" t="s">
        <v>910</v>
      </c>
    </row>
    <row r="9" spans="3:14" ht="16.5" hidden="1" thickBot="1" x14ac:dyDescent="0.3">
      <c r="C9" s="6"/>
      <c r="D9" s="7"/>
      <c r="E9" s="7"/>
      <c r="F9" s="7"/>
      <c r="G9" s="7"/>
      <c r="H9" s="10"/>
    </row>
    <row r="10" spans="3:14" ht="16.5" hidden="1" thickBot="1" x14ac:dyDescent="0.3">
      <c r="C10" s="12" t="s">
        <v>74</v>
      </c>
      <c r="D10" s="13" t="s">
        <v>51</v>
      </c>
      <c r="E10" s="7"/>
      <c r="F10" s="7"/>
      <c r="G10" s="7"/>
      <c r="H10" s="10"/>
    </row>
    <row r="11" spans="3:14" ht="16.5" hidden="1" thickBot="1" x14ac:dyDescent="0.3">
      <c r="C11" s="14"/>
      <c r="D11" s="15" t="s">
        <v>53</v>
      </c>
      <c r="E11" s="16"/>
      <c r="F11" s="16"/>
      <c r="G11" s="16"/>
      <c r="H11" s="17"/>
    </row>
    <row r="12" spans="3:14" hidden="1" x14ac:dyDescent="0.25"/>
    <row r="13" spans="3:14" ht="15.75" hidden="1" thickBot="1" x14ac:dyDescent="0.3"/>
    <row r="14" spans="3:14" ht="16.5" hidden="1" thickBot="1" x14ac:dyDescent="0.3">
      <c r="C14" s="2" t="s">
        <v>911</v>
      </c>
      <c r="D14" s="3"/>
      <c r="E14" s="3"/>
      <c r="F14" s="3"/>
      <c r="G14" s="3"/>
      <c r="H14" s="4"/>
      <c r="N14" t="s">
        <v>912</v>
      </c>
    </row>
    <row r="15" spans="3:14" ht="16.5" hidden="1" thickBot="1" x14ac:dyDescent="0.3">
      <c r="C15" s="6"/>
      <c r="D15" s="7" t="s">
        <v>62</v>
      </c>
      <c r="E15" s="211"/>
      <c r="F15" s="212"/>
      <c r="G15" s="171" t="s">
        <v>63</v>
      </c>
      <c r="H15" s="172"/>
      <c r="N15" t="s">
        <v>913</v>
      </c>
    </row>
    <row r="16" spans="3:14" ht="16.5" hidden="1" thickBot="1" x14ac:dyDescent="0.3">
      <c r="C16" s="6"/>
      <c r="D16" s="7"/>
      <c r="E16" s="7"/>
      <c r="F16" s="7"/>
      <c r="G16" s="7"/>
      <c r="H16" s="10"/>
    </row>
    <row r="17" spans="3:14" ht="16.5" hidden="1" thickBot="1" x14ac:dyDescent="0.3">
      <c r="C17" s="6"/>
      <c r="D17" s="10" t="s">
        <v>64</v>
      </c>
      <c r="E17" s="211"/>
      <c r="F17" s="212"/>
      <c r="G17" s="171" t="str">
        <f>IF(E15&gt;"",IF(E15="Teacher",25,IF(E15="TA",32.5,37)),"")</f>
        <v/>
      </c>
      <c r="H17" s="172"/>
    </row>
    <row r="18" spans="3:14" ht="16.5" hidden="1" thickBot="1" x14ac:dyDescent="0.3">
      <c r="C18" s="6"/>
      <c r="D18" s="7"/>
      <c r="E18" s="11"/>
      <c r="F18" s="11"/>
      <c r="G18" s="7"/>
      <c r="H18" s="10"/>
    </row>
    <row r="19" spans="3:14" ht="16.5" hidden="1" thickBot="1" x14ac:dyDescent="0.3">
      <c r="C19" s="6"/>
      <c r="D19" s="7" t="s">
        <v>70</v>
      </c>
      <c r="E19" s="213" t="str">
        <f>(IF(E15&gt;0,E17/G17,""))</f>
        <v/>
      </c>
      <c r="F19" s="214"/>
      <c r="G19" s="7"/>
      <c r="H19" s="10"/>
    </row>
    <row r="20" spans="3:14" ht="16.5" hidden="1" thickBot="1" x14ac:dyDescent="0.3">
      <c r="C20" s="6"/>
      <c r="D20" s="7"/>
      <c r="E20" s="7"/>
      <c r="F20" s="7"/>
      <c r="G20" s="7"/>
      <c r="H20" s="10"/>
    </row>
    <row r="21" spans="3:14" ht="16.5" hidden="1" thickBot="1" x14ac:dyDescent="0.3">
      <c r="C21" s="12" t="s">
        <v>74</v>
      </c>
      <c r="D21" s="13" t="s">
        <v>51</v>
      </c>
      <c r="E21" s="7"/>
      <c r="F21" s="7"/>
      <c r="G21" s="7"/>
      <c r="H21" s="10"/>
    </row>
    <row r="22" spans="3:14" ht="16.5" hidden="1" thickBot="1" x14ac:dyDescent="0.3">
      <c r="C22" s="14"/>
      <c r="D22" s="15" t="s">
        <v>53</v>
      </c>
      <c r="E22" s="16"/>
      <c r="F22" s="16"/>
      <c r="G22" s="16"/>
      <c r="H22" s="17"/>
    </row>
    <row r="23" spans="3:14" hidden="1" x14ac:dyDescent="0.25"/>
    <row r="24" spans="3:14" ht="15.75" thickBot="1" x14ac:dyDescent="0.3"/>
    <row r="25" spans="3:14" ht="16.5" thickBot="1" x14ac:dyDescent="0.3">
      <c r="C25" s="2" t="s">
        <v>79</v>
      </c>
      <c r="D25" s="3"/>
      <c r="E25" s="3"/>
      <c r="F25" s="3"/>
      <c r="G25" s="3"/>
      <c r="H25" s="4"/>
    </row>
    <row r="26" spans="3:14" ht="16.5" thickBot="1" x14ac:dyDescent="0.3">
      <c r="C26" s="6"/>
      <c r="D26" s="7" t="s">
        <v>62</v>
      </c>
      <c r="E26" s="211"/>
      <c r="F26" s="212"/>
      <c r="G26" s="171" t="s">
        <v>63</v>
      </c>
      <c r="H26" s="172"/>
      <c r="N26" s="5" t="s">
        <v>906</v>
      </c>
    </row>
    <row r="27" spans="3:14" ht="15.75" x14ac:dyDescent="0.25">
      <c r="C27" s="6"/>
      <c r="D27" s="7"/>
      <c r="E27" s="7"/>
      <c r="F27" s="3"/>
      <c r="G27" s="195">
        <f>IF(E$26="Teacher",25,IF(E$26="TA",32.5,37))</f>
        <v>37</v>
      </c>
      <c r="H27" s="172"/>
    </row>
    <row r="28" spans="3:14" ht="15.75" x14ac:dyDescent="0.25">
      <c r="C28" s="6"/>
      <c r="D28" s="11" t="s">
        <v>85</v>
      </c>
      <c r="E28" s="11" t="s">
        <v>86</v>
      </c>
      <c r="F28" s="11" t="s">
        <v>70</v>
      </c>
      <c r="G28" s="11"/>
      <c r="H28" s="9"/>
      <c r="N28" t="s">
        <v>921</v>
      </c>
    </row>
    <row r="29" spans="3:14" ht="16.5" thickBot="1" x14ac:dyDescent="0.3">
      <c r="C29" s="6"/>
      <c r="D29" s="11" t="s">
        <v>88</v>
      </c>
      <c r="E29" s="11" t="s">
        <v>922</v>
      </c>
      <c r="H29" s="10"/>
      <c r="N29" t="s">
        <v>923</v>
      </c>
    </row>
    <row r="30" spans="3:14" ht="16.5" thickBot="1" x14ac:dyDescent="0.3">
      <c r="C30" s="6" t="s">
        <v>92</v>
      </c>
      <c r="D30" s="18"/>
      <c r="E30" s="18"/>
      <c r="F30" s="19" t="str">
        <f t="shared" ref="F30:F39" si="0">(IF(D30&gt;0,(D30*E30)/(G30*E30),""))</f>
        <v/>
      </c>
      <c r="G30" s="20">
        <f t="shared" ref="G30:G39" si="1">IF(E$26="Teacher",25,IF(E$26="TA",32.5,37))</f>
        <v>37</v>
      </c>
      <c r="H30" s="21" t="str">
        <f>IF(D30&lt;&gt;"",IF(F30&gt;1,"Check",""),"")</f>
        <v/>
      </c>
    </row>
    <row r="31" spans="3:14" ht="16.5" thickBot="1" x14ac:dyDescent="0.3">
      <c r="C31" s="6" t="s">
        <v>95</v>
      </c>
      <c r="D31" s="18"/>
      <c r="E31" s="18"/>
      <c r="F31" s="19" t="str">
        <f t="shared" si="0"/>
        <v/>
      </c>
      <c r="G31" s="20">
        <f t="shared" si="1"/>
        <v>37</v>
      </c>
      <c r="H31" s="21" t="str">
        <f t="shared" ref="H31:H39" si="2">IF(D31&lt;&gt;"",IF(F31&gt;1,"Check",""),"")</f>
        <v/>
      </c>
      <c r="N31" t="s">
        <v>924</v>
      </c>
    </row>
    <row r="32" spans="3:14" ht="16.5" thickBot="1" x14ac:dyDescent="0.3">
      <c r="C32" s="6" t="s">
        <v>97</v>
      </c>
      <c r="D32" s="18"/>
      <c r="E32" s="18"/>
      <c r="F32" s="19" t="str">
        <f t="shared" si="0"/>
        <v/>
      </c>
      <c r="G32" s="20">
        <f t="shared" si="1"/>
        <v>37</v>
      </c>
      <c r="H32" s="21" t="str">
        <f t="shared" si="2"/>
        <v/>
      </c>
      <c r="N32" t="s">
        <v>925</v>
      </c>
    </row>
    <row r="33" spans="3:14" ht="16.5" thickBot="1" x14ac:dyDescent="0.3">
      <c r="C33" s="6" t="s">
        <v>100</v>
      </c>
      <c r="D33" s="18"/>
      <c r="E33" s="18"/>
      <c r="F33" s="19" t="str">
        <f t="shared" si="0"/>
        <v/>
      </c>
      <c r="G33" s="20">
        <f t="shared" si="1"/>
        <v>37</v>
      </c>
      <c r="H33" s="21" t="str">
        <f t="shared" si="2"/>
        <v/>
      </c>
    </row>
    <row r="34" spans="3:14" ht="16.5" thickBot="1" x14ac:dyDescent="0.3">
      <c r="C34" s="6" t="s">
        <v>102</v>
      </c>
      <c r="D34" s="18"/>
      <c r="E34" s="18"/>
      <c r="F34" s="19" t="str">
        <f t="shared" si="0"/>
        <v/>
      </c>
      <c r="G34" s="20">
        <f t="shared" si="1"/>
        <v>37</v>
      </c>
      <c r="H34" s="21" t="str">
        <f t="shared" si="2"/>
        <v/>
      </c>
      <c r="N34" t="s">
        <v>926</v>
      </c>
    </row>
    <row r="35" spans="3:14" ht="16.5" thickBot="1" x14ac:dyDescent="0.3">
      <c r="C35" s="6" t="s">
        <v>104</v>
      </c>
      <c r="D35" s="18"/>
      <c r="E35" s="18"/>
      <c r="F35" s="19" t="str">
        <f t="shared" si="0"/>
        <v/>
      </c>
      <c r="G35" s="20">
        <f t="shared" si="1"/>
        <v>37</v>
      </c>
      <c r="H35" s="21" t="str">
        <f t="shared" si="2"/>
        <v/>
      </c>
      <c r="N35" t="s">
        <v>927</v>
      </c>
    </row>
    <row r="36" spans="3:14" ht="16.5" thickBot="1" x14ac:dyDescent="0.3">
      <c r="C36" s="6" t="s">
        <v>105</v>
      </c>
      <c r="D36" s="18"/>
      <c r="E36" s="18"/>
      <c r="F36" s="19" t="str">
        <f t="shared" si="0"/>
        <v/>
      </c>
      <c r="G36" s="20">
        <f t="shared" si="1"/>
        <v>37</v>
      </c>
      <c r="H36" s="21" t="str">
        <f t="shared" si="2"/>
        <v/>
      </c>
    </row>
    <row r="37" spans="3:14" ht="16.5" thickBot="1" x14ac:dyDescent="0.3">
      <c r="C37" s="6" t="s">
        <v>916</v>
      </c>
      <c r="D37" s="18"/>
      <c r="E37" s="18"/>
      <c r="F37" s="19" t="str">
        <f t="shared" si="0"/>
        <v/>
      </c>
      <c r="G37" s="20">
        <f t="shared" si="1"/>
        <v>37</v>
      </c>
      <c r="H37" s="21" t="str">
        <f t="shared" si="2"/>
        <v/>
      </c>
      <c r="N37" t="s">
        <v>928</v>
      </c>
    </row>
    <row r="38" spans="3:14" ht="16.5" thickBot="1" x14ac:dyDescent="0.3">
      <c r="C38" s="6" t="s">
        <v>917</v>
      </c>
      <c r="D38" s="18"/>
      <c r="E38" s="18"/>
      <c r="F38" s="19" t="str">
        <f t="shared" si="0"/>
        <v/>
      </c>
      <c r="G38" s="20">
        <f t="shared" si="1"/>
        <v>37</v>
      </c>
      <c r="H38" s="21" t="str">
        <f t="shared" si="2"/>
        <v/>
      </c>
    </row>
    <row r="39" spans="3:14" ht="16.5" thickBot="1" x14ac:dyDescent="0.3">
      <c r="C39" s="6" t="s">
        <v>918</v>
      </c>
      <c r="D39" s="22"/>
      <c r="E39" s="22"/>
      <c r="F39" s="19" t="str">
        <f t="shared" si="0"/>
        <v/>
      </c>
      <c r="G39" s="20">
        <f t="shared" si="1"/>
        <v>37</v>
      </c>
      <c r="H39" s="21" t="str">
        <f t="shared" si="2"/>
        <v/>
      </c>
      <c r="N39" t="s">
        <v>929</v>
      </c>
    </row>
    <row r="40" spans="3:14" ht="16.5" thickBot="1" x14ac:dyDescent="0.3">
      <c r="C40" s="6"/>
      <c r="D40" s="7"/>
      <c r="G40" s="20"/>
      <c r="H40" s="9"/>
      <c r="N40" t="s">
        <v>930</v>
      </c>
    </row>
    <row r="41" spans="3:14" ht="16.5" thickBot="1" x14ac:dyDescent="0.3">
      <c r="C41" s="6"/>
      <c r="D41" s="7" t="s">
        <v>109</v>
      </c>
      <c r="E41" s="19" t="str">
        <f>IF(D30="","",((D30*E30)+(D31*E31)+(D32*E32)+(D33*E33)+(D34*E34)+(D35*E35)+(D36*E36)+(D37*E37)+(D38*E38)+(D39*E39))/E42)</f>
        <v/>
      </c>
      <c r="G41" s="20">
        <f>IF(E$26="Teacher",25,IF(E$26="TA",32.5,37))</f>
        <v>37</v>
      </c>
      <c r="H41" s="9"/>
    </row>
    <row r="42" spans="3:14" ht="16.5" thickBot="1" x14ac:dyDescent="0.3">
      <c r="C42" s="6"/>
      <c r="D42" s="7" t="s">
        <v>111</v>
      </c>
      <c r="E42" s="19" t="str">
        <f>IF(E30="","",SUM(E30:E39))</f>
        <v/>
      </c>
      <c r="H42" s="10"/>
      <c r="N42" t="s">
        <v>931</v>
      </c>
    </row>
    <row r="43" spans="3:14" ht="16.5" thickBot="1" x14ac:dyDescent="0.3">
      <c r="C43" s="6"/>
      <c r="D43" s="7" t="s">
        <v>113</v>
      </c>
      <c r="E43" s="19" t="str">
        <f>IF(E30="","",(IF(E41&gt;0,(E41*E42)/(G41*E42),"")))</f>
        <v/>
      </c>
      <c r="H43" s="10"/>
      <c r="N43" t="s">
        <v>932</v>
      </c>
    </row>
    <row r="44" spans="3:14" ht="16.5" thickBot="1" x14ac:dyDescent="0.3">
      <c r="C44" s="6"/>
      <c r="D44" s="7" t="s">
        <v>115</v>
      </c>
      <c r="E44" s="25">
        <v>1</v>
      </c>
      <c r="H44" s="10"/>
      <c r="N44" t="s">
        <v>933</v>
      </c>
    </row>
    <row r="45" spans="3:14" ht="16.5" thickBot="1" x14ac:dyDescent="0.3">
      <c r="C45" s="6"/>
      <c r="D45" s="26" t="s">
        <v>934</v>
      </c>
      <c r="E45" s="19" t="e">
        <f>E44-E43</f>
        <v>#VALUE!</v>
      </c>
      <c r="H45" s="10"/>
      <c r="N45" t="s">
        <v>935</v>
      </c>
    </row>
    <row r="46" spans="3:14" ht="15.75" x14ac:dyDescent="0.25">
      <c r="C46" s="6"/>
      <c r="D46" s="7"/>
      <c r="E46" s="24"/>
      <c r="H46" s="10"/>
    </row>
    <row r="47" spans="3:14" ht="15.75" x14ac:dyDescent="0.25">
      <c r="C47" s="8"/>
      <c r="D47" s="26"/>
      <c r="H47" s="10"/>
      <c r="N47" t="s">
        <v>936</v>
      </c>
    </row>
    <row r="48" spans="3:14" ht="16.5" thickBot="1" x14ac:dyDescent="0.3">
      <c r="C48" s="6"/>
      <c r="D48" s="7"/>
      <c r="E48" s="24"/>
      <c r="F48" s="24"/>
      <c r="G48" s="7"/>
      <c r="H48" s="10"/>
    </row>
    <row r="49" spans="2:14" ht="16.5" thickBot="1" x14ac:dyDescent="0.3">
      <c r="C49" s="12" t="s">
        <v>74</v>
      </c>
      <c r="D49" s="13" t="s">
        <v>51</v>
      </c>
      <c r="E49" s="7"/>
      <c r="F49" s="7"/>
      <c r="G49" s="7"/>
      <c r="H49" s="10"/>
      <c r="N49" t="s">
        <v>937</v>
      </c>
    </row>
    <row r="50" spans="2:14" ht="16.5" thickBot="1" x14ac:dyDescent="0.3">
      <c r="C50" s="14"/>
      <c r="D50" s="15" t="s">
        <v>53</v>
      </c>
      <c r="E50" s="16"/>
      <c r="F50" s="16"/>
      <c r="G50" s="16"/>
      <c r="H50" s="17"/>
    </row>
    <row r="53" spans="2:14" hidden="1" x14ac:dyDescent="0.25">
      <c r="B53" t="s">
        <v>67</v>
      </c>
    </row>
    <row r="54" spans="2:14" hidden="1" x14ac:dyDescent="0.25">
      <c r="B54" t="s">
        <v>146</v>
      </c>
    </row>
    <row r="55" spans="2:14" hidden="1" x14ac:dyDescent="0.25">
      <c r="B55" t="s">
        <v>141</v>
      </c>
    </row>
  </sheetData>
  <mergeCells count="15">
    <mergeCell ref="E3:F3"/>
    <mergeCell ref="G3:H3"/>
    <mergeCell ref="E5:F5"/>
    <mergeCell ref="G5:H5"/>
    <mergeCell ref="E6:F6"/>
    <mergeCell ref="G6:H6"/>
    <mergeCell ref="E26:F26"/>
    <mergeCell ref="G26:H26"/>
    <mergeCell ref="G27:H27"/>
    <mergeCell ref="E8:F8"/>
    <mergeCell ref="E15:F15"/>
    <mergeCell ref="G15:H15"/>
    <mergeCell ref="E17:F17"/>
    <mergeCell ref="G17:H17"/>
    <mergeCell ref="E19:F19"/>
  </mergeCells>
  <conditionalFormatting sqref="E41:E43">
    <cfRule type="expression" dxfId="4" priority="2" stopIfTrue="1">
      <formula>ISERROR(E41)</formula>
    </cfRule>
  </conditionalFormatting>
  <conditionalFormatting sqref="E45">
    <cfRule type="expression" dxfId="3" priority="1" stopIfTrue="1">
      <formula>ISERROR(E45)</formula>
    </cfRule>
  </conditionalFormatting>
  <conditionalFormatting sqref="F30:F39">
    <cfRule type="expression" dxfId="2" priority="4" stopIfTrue="1">
      <formula>ISERROR(F30)</formula>
    </cfRule>
    <cfRule type="expression" dxfId="1" priority="5" stopIfTrue="1">
      <formula>"iserr(F30)"</formula>
    </cfRule>
  </conditionalFormatting>
  <conditionalFormatting sqref="H30:H39">
    <cfRule type="expression" dxfId="0" priority="3" stopIfTrue="1">
      <formula>ISERROR(H30)</formula>
    </cfRule>
  </conditionalFormatting>
  <dataValidations count="3">
    <dataValidation type="list" allowBlank="1" showInputMessage="1" showErrorMessage="1" sqref="E26:F26 JA26:JB26 SW26:SX26 ACS26:ACT26 AMO26:AMP26 AWK26:AWL26 BGG26:BGH26 BQC26:BQD26 BZY26:BZZ26 CJU26:CJV26 CTQ26:CTR26 DDM26:DDN26 DNI26:DNJ26 DXE26:DXF26 EHA26:EHB26 EQW26:EQX26 FAS26:FAT26 FKO26:FKP26 FUK26:FUL26 GEG26:GEH26 GOC26:GOD26 GXY26:GXZ26 HHU26:HHV26 HRQ26:HRR26 IBM26:IBN26 ILI26:ILJ26 IVE26:IVF26 JFA26:JFB26 JOW26:JOX26 JYS26:JYT26 KIO26:KIP26 KSK26:KSL26 LCG26:LCH26 LMC26:LMD26 LVY26:LVZ26 MFU26:MFV26 MPQ26:MPR26 MZM26:MZN26 NJI26:NJJ26 NTE26:NTF26 ODA26:ODB26 OMW26:OMX26 OWS26:OWT26 PGO26:PGP26 PQK26:PQL26 QAG26:QAH26 QKC26:QKD26 QTY26:QTZ26 RDU26:RDV26 RNQ26:RNR26 RXM26:RXN26 SHI26:SHJ26 SRE26:SRF26 TBA26:TBB26 TKW26:TKX26 TUS26:TUT26 UEO26:UEP26 UOK26:UOL26 UYG26:UYH26 VIC26:VID26 VRY26:VRZ26 WBU26:WBV26 WLQ26:WLR26 WVM26:WVN26 E65562:F65562 JA65562:JB65562 SW65562:SX65562 ACS65562:ACT65562 AMO65562:AMP65562 AWK65562:AWL65562 BGG65562:BGH65562 BQC65562:BQD65562 BZY65562:BZZ65562 CJU65562:CJV65562 CTQ65562:CTR65562 DDM65562:DDN65562 DNI65562:DNJ65562 DXE65562:DXF65562 EHA65562:EHB65562 EQW65562:EQX65562 FAS65562:FAT65562 FKO65562:FKP65562 FUK65562:FUL65562 GEG65562:GEH65562 GOC65562:GOD65562 GXY65562:GXZ65562 HHU65562:HHV65562 HRQ65562:HRR65562 IBM65562:IBN65562 ILI65562:ILJ65562 IVE65562:IVF65562 JFA65562:JFB65562 JOW65562:JOX65562 JYS65562:JYT65562 KIO65562:KIP65562 KSK65562:KSL65562 LCG65562:LCH65562 LMC65562:LMD65562 LVY65562:LVZ65562 MFU65562:MFV65562 MPQ65562:MPR65562 MZM65562:MZN65562 NJI65562:NJJ65562 NTE65562:NTF65562 ODA65562:ODB65562 OMW65562:OMX65562 OWS65562:OWT65562 PGO65562:PGP65562 PQK65562:PQL65562 QAG65562:QAH65562 QKC65562:QKD65562 QTY65562:QTZ65562 RDU65562:RDV65562 RNQ65562:RNR65562 RXM65562:RXN65562 SHI65562:SHJ65562 SRE65562:SRF65562 TBA65562:TBB65562 TKW65562:TKX65562 TUS65562:TUT65562 UEO65562:UEP65562 UOK65562:UOL65562 UYG65562:UYH65562 VIC65562:VID65562 VRY65562:VRZ65562 WBU65562:WBV65562 WLQ65562:WLR65562 WVM65562:WVN65562 E131098:F131098 JA131098:JB131098 SW131098:SX131098 ACS131098:ACT131098 AMO131098:AMP131098 AWK131098:AWL131098 BGG131098:BGH131098 BQC131098:BQD131098 BZY131098:BZZ131098 CJU131098:CJV131098 CTQ131098:CTR131098 DDM131098:DDN131098 DNI131098:DNJ131098 DXE131098:DXF131098 EHA131098:EHB131098 EQW131098:EQX131098 FAS131098:FAT131098 FKO131098:FKP131098 FUK131098:FUL131098 GEG131098:GEH131098 GOC131098:GOD131098 GXY131098:GXZ131098 HHU131098:HHV131098 HRQ131098:HRR131098 IBM131098:IBN131098 ILI131098:ILJ131098 IVE131098:IVF131098 JFA131098:JFB131098 JOW131098:JOX131098 JYS131098:JYT131098 KIO131098:KIP131098 KSK131098:KSL131098 LCG131098:LCH131098 LMC131098:LMD131098 LVY131098:LVZ131098 MFU131098:MFV131098 MPQ131098:MPR131098 MZM131098:MZN131098 NJI131098:NJJ131098 NTE131098:NTF131098 ODA131098:ODB131098 OMW131098:OMX131098 OWS131098:OWT131098 PGO131098:PGP131098 PQK131098:PQL131098 QAG131098:QAH131098 QKC131098:QKD131098 QTY131098:QTZ131098 RDU131098:RDV131098 RNQ131098:RNR131098 RXM131098:RXN131098 SHI131098:SHJ131098 SRE131098:SRF131098 TBA131098:TBB131098 TKW131098:TKX131098 TUS131098:TUT131098 UEO131098:UEP131098 UOK131098:UOL131098 UYG131098:UYH131098 VIC131098:VID131098 VRY131098:VRZ131098 WBU131098:WBV131098 WLQ131098:WLR131098 WVM131098:WVN131098 E196634:F196634 JA196634:JB196634 SW196634:SX196634 ACS196634:ACT196634 AMO196634:AMP196634 AWK196634:AWL196634 BGG196634:BGH196634 BQC196634:BQD196634 BZY196634:BZZ196634 CJU196634:CJV196634 CTQ196634:CTR196634 DDM196634:DDN196634 DNI196634:DNJ196634 DXE196634:DXF196634 EHA196634:EHB196634 EQW196634:EQX196634 FAS196634:FAT196634 FKO196634:FKP196634 FUK196634:FUL196634 GEG196634:GEH196634 GOC196634:GOD196634 GXY196634:GXZ196634 HHU196634:HHV196634 HRQ196634:HRR196634 IBM196634:IBN196634 ILI196634:ILJ196634 IVE196634:IVF196634 JFA196634:JFB196634 JOW196634:JOX196634 JYS196634:JYT196634 KIO196634:KIP196634 KSK196634:KSL196634 LCG196634:LCH196634 LMC196634:LMD196634 LVY196634:LVZ196634 MFU196634:MFV196634 MPQ196634:MPR196634 MZM196634:MZN196634 NJI196634:NJJ196634 NTE196634:NTF196634 ODA196634:ODB196634 OMW196634:OMX196634 OWS196634:OWT196634 PGO196634:PGP196634 PQK196634:PQL196634 QAG196634:QAH196634 QKC196634:QKD196634 QTY196634:QTZ196634 RDU196634:RDV196634 RNQ196634:RNR196634 RXM196634:RXN196634 SHI196634:SHJ196634 SRE196634:SRF196634 TBA196634:TBB196634 TKW196634:TKX196634 TUS196634:TUT196634 UEO196634:UEP196634 UOK196634:UOL196634 UYG196634:UYH196634 VIC196634:VID196634 VRY196634:VRZ196634 WBU196634:WBV196634 WLQ196634:WLR196634 WVM196634:WVN196634 E262170:F262170 JA262170:JB262170 SW262170:SX262170 ACS262170:ACT262170 AMO262170:AMP262170 AWK262170:AWL262170 BGG262170:BGH262170 BQC262170:BQD262170 BZY262170:BZZ262170 CJU262170:CJV262170 CTQ262170:CTR262170 DDM262170:DDN262170 DNI262170:DNJ262170 DXE262170:DXF262170 EHA262170:EHB262170 EQW262170:EQX262170 FAS262170:FAT262170 FKO262170:FKP262170 FUK262170:FUL262170 GEG262170:GEH262170 GOC262170:GOD262170 GXY262170:GXZ262170 HHU262170:HHV262170 HRQ262170:HRR262170 IBM262170:IBN262170 ILI262170:ILJ262170 IVE262170:IVF262170 JFA262170:JFB262170 JOW262170:JOX262170 JYS262170:JYT262170 KIO262170:KIP262170 KSK262170:KSL262170 LCG262170:LCH262170 LMC262170:LMD262170 LVY262170:LVZ262170 MFU262170:MFV262170 MPQ262170:MPR262170 MZM262170:MZN262170 NJI262170:NJJ262170 NTE262170:NTF262170 ODA262170:ODB262170 OMW262170:OMX262170 OWS262170:OWT262170 PGO262170:PGP262170 PQK262170:PQL262170 QAG262170:QAH262170 QKC262170:QKD262170 QTY262170:QTZ262170 RDU262170:RDV262170 RNQ262170:RNR262170 RXM262170:RXN262170 SHI262170:SHJ262170 SRE262170:SRF262170 TBA262170:TBB262170 TKW262170:TKX262170 TUS262170:TUT262170 UEO262170:UEP262170 UOK262170:UOL262170 UYG262170:UYH262170 VIC262170:VID262170 VRY262170:VRZ262170 WBU262170:WBV262170 WLQ262170:WLR262170 WVM262170:WVN262170 E327706:F327706 JA327706:JB327706 SW327706:SX327706 ACS327706:ACT327706 AMO327706:AMP327706 AWK327706:AWL327706 BGG327706:BGH327706 BQC327706:BQD327706 BZY327706:BZZ327706 CJU327706:CJV327706 CTQ327706:CTR327706 DDM327706:DDN327706 DNI327706:DNJ327706 DXE327706:DXF327706 EHA327706:EHB327706 EQW327706:EQX327706 FAS327706:FAT327706 FKO327706:FKP327706 FUK327706:FUL327706 GEG327706:GEH327706 GOC327706:GOD327706 GXY327706:GXZ327706 HHU327706:HHV327706 HRQ327706:HRR327706 IBM327706:IBN327706 ILI327706:ILJ327706 IVE327706:IVF327706 JFA327706:JFB327706 JOW327706:JOX327706 JYS327706:JYT327706 KIO327706:KIP327706 KSK327706:KSL327706 LCG327706:LCH327706 LMC327706:LMD327706 LVY327706:LVZ327706 MFU327706:MFV327706 MPQ327706:MPR327706 MZM327706:MZN327706 NJI327706:NJJ327706 NTE327706:NTF327706 ODA327706:ODB327706 OMW327706:OMX327706 OWS327706:OWT327706 PGO327706:PGP327706 PQK327706:PQL327706 QAG327706:QAH327706 QKC327706:QKD327706 QTY327706:QTZ327706 RDU327706:RDV327706 RNQ327706:RNR327706 RXM327706:RXN327706 SHI327706:SHJ327706 SRE327706:SRF327706 TBA327706:TBB327706 TKW327706:TKX327706 TUS327706:TUT327706 UEO327706:UEP327706 UOK327706:UOL327706 UYG327706:UYH327706 VIC327706:VID327706 VRY327706:VRZ327706 WBU327706:WBV327706 WLQ327706:WLR327706 WVM327706:WVN327706 E393242:F393242 JA393242:JB393242 SW393242:SX393242 ACS393242:ACT393242 AMO393242:AMP393242 AWK393242:AWL393242 BGG393242:BGH393242 BQC393242:BQD393242 BZY393242:BZZ393242 CJU393242:CJV393242 CTQ393242:CTR393242 DDM393242:DDN393242 DNI393242:DNJ393242 DXE393242:DXF393242 EHA393242:EHB393242 EQW393242:EQX393242 FAS393242:FAT393242 FKO393242:FKP393242 FUK393242:FUL393242 GEG393242:GEH393242 GOC393242:GOD393242 GXY393242:GXZ393242 HHU393242:HHV393242 HRQ393242:HRR393242 IBM393242:IBN393242 ILI393242:ILJ393242 IVE393242:IVF393242 JFA393242:JFB393242 JOW393242:JOX393242 JYS393242:JYT393242 KIO393242:KIP393242 KSK393242:KSL393242 LCG393242:LCH393242 LMC393242:LMD393242 LVY393242:LVZ393242 MFU393242:MFV393242 MPQ393242:MPR393242 MZM393242:MZN393242 NJI393242:NJJ393242 NTE393242:NTF393242 ODA393242:ODB393242 OMW393242:OMX393242 OWS393242:OWT393242 PGO393242:PGP393242 PQK393242:PQL393242 QAG393242:QAH393242 QKC393242:QKD393242 QTY393242:QTZ393242 RDU393242:RDV393242 RNQ393242:RNR393242 RXM393242:RXN393242 SHI393242:SHJ393242 SRE393242:SRF393242 TBA393242:TBB393242 TKW393242:TKX393242 TUS393242:TUT393242 UEO393242:UEP393242 UOK393242:UOL393242 UYG393242:UYH393242 VIC393242:VID393242 VRY393242:VRZ393242 WBU393242:WBV393242 WLQ393242:WLR393242 WVM393242:WVN393242 E458778:F458778 JA458778:JB458778 SW458778:SX458778 ACS458778:ACT458778 AMO458778:AMP458778 AWK458778:AWL458778 BGG458778:BGH458778 BQC458778:BQD458778 BZY458778:BZZ458778 CJU458778:CJV458778 CTQ458778:CTR458778 DDM458778:DDN458778 DNI458778:DNJ458778 DXE458778:DXF458778 EHA458778:EHB458778 EQW458778:EQX458778 FAS458778:FAT458778 FKO458778:FKP458778 FUK458778:FUL458778 GEG458778:GEH458778 GOC458778:GOD458778 GXY458778:GXZ458778 HHU458778:HHV458778 HRQ458778:HRR458778 IBM458778:IBN458778 ILI458778:ILJ458778 IVE458778:IVF458778 JFA458778:JFB458778 JOW458778:JOX458778 JYS458778:JYT458778 KIO458778:KIP458778 KSK458778:KSL458778 LCG458778:LCH458778 LMC458778:LMD458778 LVY458778:LVZ458778 MFU458778:MFV458778 MPQ458778:MPR458778 MZM458778:MZN458778 NJI458778:NJJ458778 NTE458778:NTF458778 ODA458778:ODB458778 OMW458778:OMX458778 OWS458778:OWT458778 PGO458778:PGP458778 PQK458778:PQL458778 QAG458778:QAH458778 QKC458778:QKD458778 QTY458778:QTZ458778 RDU458778:RDV458778 RNQ458778:RNR458778 RXM458778:RXN458778 SHI458778:SHJ458778 SRE458778:SRF458778 TBA458778:TBB458778 TKW458778:TKX458778 TUS458778:TUT458778 UEO458778:UEP458778 UOK458778:UOL458778 UYG458778:UYH458778 VIC458778:VID458778 VRY458778:VRZ458778 WBU458778:WBV458778 WLQ458778:WLR458778 WVM458778:WVN458778 E524314:F524314 JA524314:JB524314 SW524314:SX524314 ACS524314:ACT524314 AMO524314:AMP524314 AWK524314:AWL524314 BGG524314:BGH524314 BQC524314:BQD524314 BZY524314:BZZ524314 CJU524314:CJV524314 CTQ524314:CTR524314 DDM524314:DDN524314 DNI524314:DNJ524314 DXE524314:DXF524314 EHA524314:EHB524314 EQW524314:EQX524314 FAS524314:FAT524314 FKO524314:FKP524314 FUK524314:FUL524314 GEG524314:GEH524314 GOC524314:GOD524314 GXY524314:GXZ524314 HHU524314:HHV524314 HRQ524314:HRR524314 IBM524314:IBN524314 ILI524314:ILJ524314 IVE524314:IVF524314 JFA524314:JFB524314 JOW524314:JOX524314 JYS524314:JYT524314 KIO524314:KIP524314 KSK524314:KSL524314 LCG524314:LCH524314 LMC524314:LMD524314 LVY524314:LVZ524314 MFU524314:MFV524314 MPQ524314:MPR524314 MZM524314:MZN524314 NJI524314:NJJ524314 NTE524314:NTF524314 ODA524314:ODB524314 OMW524314:OMX524314 OWS524314:OWT524314 PGO524314:PGP524314 PQK524314:PQL524314 QAG524314:QAH524314 QKC524314:QKD524314 QTY524314:QTZ524314 RDU524314:RDV524314 RNQ524314:RNR524314 RXM524314:RXN524314 SHI524314:SHJ524314 SRE524314:SRF524314 TBA524314:TBB524314 TKW524314:TKX524314 TUS524314:TUT524314 UEO524314:UEP524314 UOK524314:UOL524314 UYG524314:UYH524314 VIC524314:VID524314 VRY524314:VRZ524314 WBU524314:WBV524314 WLQ524314:WLR524314 WVM524314:WVN524314 E589850:F589850 JA589850:JB589850 SW589850:SX589850 ACS589850:ACT589850 AMO589850:AMP589850 AWK589850:AWL589850 BGG589850:BGH589850 BQC589850:BQD589850 BZY589850:BZZ589850 CJU589850:CJV589850 CTQ589850:CTR589850 DDM589850:DDN589850 DNI589850:DNJ589850 DXE589850:DXF589850 EHA589850:EHB589850 EQW589850:EQX589850 FAS589850:FAT589850 FKO589850:FKP589850 FUK589850:FUL589850 GEG589850:GEH589850 GOC589850:GOD589850 GXY589850:GXZ589850 HHU589850:HHV589850 HRQ589850:HRR589850 IBM589850:IBN589850 ILI589850:ILJ589850 IVE589850:IVF589850 JFA589850:JFB589850 JOW589850:JOX589850 JYS589850:JYT589850 KIO589850:KIP589850 KSK589850:KSL589850 LCG589850:LCH589850 LMC589850:LMD589850 LVY589850:LVZ589850 MFU589850:MFV589850 MPQ589850:MPR589850 MZM589850:MZN589850 NJI589850:NJJ589850 NTE589850:NTF589850 ODA589850:ODB589850 OMW589850:OMX589850 OWS589850:OWT589850 PGO589850:PGP589850 PQK589850:PQL589850 QAG589850:QAH589850 QKC589850:QKD589850 QTY589850:QTZ589850 RDU589850:RDV589850 RNQ589850:RNR589850 RXM589850:RXN589850 SHI589850:SHJ589850 SRE589850:SRF589850 TBA589850:TBB589850 TKW589850:TKX589850 TUS589850:TUT589850 UEO589850:UEP589850 UOK589850:UOL589850 UYG589850:UYH589850 VIC589850:VID589850 VRY589850:VRZ589850 WBU589850:WBV589850 WLQ589850:WLR589850 WVM589850:WVN589850 E655386:F655386 JA655386:JB655386 SW655386:SX655386 ACS655386:ACT655386 AMO655386:AMP655386 AWK655386:AWL655386 BGG655386:BGH655386 BQC655386:BQD655386 BZY655386:BZZ655386 CJU655386:CJV655386 CTQ655386:CTR655386 DDM655386:DDN655386 DNI655386:DNJ655386 DXE655386:DXF655386 EHA655386:EHB655386 EQW655386:EQX655386 FAS655386:FAT655386 FKO655386:FKP655386 FUK655386:FUL655386 GEG655386:GEH655386 GOC655386:GOD655386 GXY655386:GXZ655386 HHU655386:HHV655386 HRQ655386:HRR655386 IBM655386:IBN655386 ILI655386:ILJ655386 IVE655386:IVF655386 JFA655386:JFB655386 JOW655386:JOX655386 JYS655386:JYT655386 KIO655386:KIP655386 KSK655386:KSL655386 LCG655386:LCH655386 LMC655386:LMD655386 LVY655386:LVZ655386 MFU655386:MFV655386 MPQ655386:MPR655386 MZM655386:MZN655386 NJI655386:NJJ655386 NTE655386:NTF655386 ODA655386:ODB655386 OMW655386:OMX655386 OWS655386:OWT655386 PGO655386:PGP655386 PQK655386:PQL655386 QAG655386:QAH655386 QKC655386:QKD655386 QTY655386:QTZ655386 RDU655386:RDV655386 RNQ655386:RNR655386 RXM655386:RXN655386 SHI655386:SHJ655386 SRE655386:SRF655386 TBA655386:TBB655386 TKW655386:TKX655386 TUS655386:TUT655386 UEO655386:UEP655386 UOK655386:UOL655386 UYG655386:UYH655386 VIC655386:VID655386 VRY655386:VRZ655386 WBU655386:WBV655386 WLQ655386:WLR655386 WVM655386:WVN655386 E720922:F720922 JA720922:JB720922 SW720922:SX720922 ACS720922:ACT720922 AMO720922:AMP720922 AWK720922:AWL720922 BGG720922:BGH720922 BQC720922:BQD720922 BZY720922:BZZ720922 CJU720922:CJV720922 CTQ720922:CTR720922 DDM720922:DDN720922 DNI720922:DNJ720922 DXE720922:DXF720922 EHA720922:EHB720922 EQW720922:EQX720922 FAS720922:FAT720922 FKO720922:FKP720922 FUK720922:FUL720922 GEG720922:GEH720922 GOC720922:GOD720922 GXY720922:GXZ720922 HHU720922:HHV720922 HRQ720922:HRR720922 IBM720922:IBN720922 ILI720922:ILJ720922 IVE720922:IVF720922 JFA720922:JFB720922 JOW720922:JOX720922 JYS720922:JYT720922 KIO720922:KIP720922 KSK720922:KSL720922 LCG720922:LCH720922 LMC720922:LMD720922 LVY720922:LVZ720922 MFU720922:MFV720922 MPQ720922:MPR720922 MZM720922:MZN720922 NJI720922:NJJ720922 NTE720922:NTF720922 ODA720922:ODB720922 OMW720922:OMX720922 OWS720922:OWT720922 PGO720922:PGP720922 PQK720922:PQL720922 QAG720922:QAH720922 QKC720922:QKD720922 QTY720922:QTZ720922 RDU720922:RDV720922 RNQ720922:RNR720922 RXM720922:RXN720922 SHI720922:SHJ720922 SRE720922:SRF720922 TBA720922:TBB720922 TKW720922:TKX720922 TUS720922:TUT720922 UEO720922:UEP720922 UOK720922:UOL720922 UYG720922:UYH720922 VIC720922:VID720922 VRY720922:VRZ720922 WBU720922:WBV720922 WLQ720922:WLR720922 WVM720922:WVN720922 E786458:F786458 JA786458:JB786458 SW786458:SX786458 ACS786458:ACT786458 AMO786458:AMP786458 AWK786458:AWL786458 BGG786458:BGH786458 BQC786458:BQD786458 BZY786458:BZZ786458 CJU786458:CJV786458 CTQ786458:CTR786458 DDM786458:DDN786458 DNI786458:DNJ786458 DXE786458:DXF786458 EHA786458:EHB786458 EQW786458:EQX786458 FAS786458:FAT786458 FKO786458:FKP786458 FUK786458:FUL786458 GEG786458:GEH786458 GOC786458:GOD786458 GXY786458:GXZ786458 HHU786458:HHV786458 HRQ786458:HRR786458 IBM786458:IBN786458 ILI786458:ILJ786458 IVE786458:IVF786458 JFA786458:JFB786458 JOW786458:JOX786458 JYS786458:JYT786458 KIO786458:KIP786458 KSK786458:KSL786458 LCG786458:LCH786458 LMC786458:LMD786458 LVY786458:LVZ786458 MFU786458:MFV786458 MPQ786458:MPR786458 MZM786458:MZN786458 NJI786458:NJJ786458 NTE786458:NTF786458 ODA786458:ODB786458 OMW786458:OMX786458 OWS786458:OWT786458 PGO786458:PGP786458 PQK786458:PQL786458 QAG786458:QAH786458 QKC786458:QKD786458 QTY786458:QTZ786458 RDU786458:RDV786458 RNQ786458:RNR786458 RXM786458:RXN786458 SHI786458:SHJ786458 SRE786458:SRF786458 TBA786458:TBB786458 TKW786458:TKX786458 TUS786458:TUT786458 UEO786458:UEP786458 UOK786458:UOL786458 UYG786458:UYH786458 VIC786458:VID786458 VRY786458:VRZ786458 WBU786458:WBV786458 WLQ786458:WLR786458 WVM786458:WVN786458 E851994:F851994 JA851994:JB851994 SW851994:SX851994 ACS851994:ACT851994 AMO851994:AMP851994 AWK851994:AWL851994 BGG851994:BGH851994 BQC851994:BQD851994 BZY851994:BZZ851994 CJU851994:CJV851994 CTQ851994:CTR851994 DDM851994:DDN851994 DNI851994:DNJ851994 DXE851994:DXF851994 EHA851994:EHB851994 EQW851994:EQX851994 FAS851994:FAT851994 FKO851994:FKP851994 FUK851994:FUL851994 GEG851994:GEH851994 GOC851994:GOD851994 GXY851994:GXZ851994 HHU851994:HHV851994 HRQ851994:HRR851994 IBM851994:IBN851994 ILI851994:ILJ851994 IVE851994:IVF851994 JFA851994:JFB851994 JOW851994:JOX851994 JYS851994:JYT851994 KIO851994:KIP851994 KSK851994:KSL851994 LCG851994:LCH851994 LMC851994:LMD851994 LVY851994:LVZ851994 MFU851994:MFV851994 MPQ851994:MPR851994 MZM851994:MZN851994 NJI851994:NJJ851994 NTE851994:NTF851994 ODA851994:ODB851994 OMW851994:OMX851994 OWS851994:OWT851994 PGO851994:PGP851994 PQK851994:PQL851994 QAG851994:QAH851994 QKC851994:QKD851994 QTY851994:QTZ851994 RDU851994:RDV851994 RNQ851994:RNR851994 RXM851994:RXN851994 SHI851994:SHJ851994 SRE851994:SRF851994 TBA851994:TBB851994 TKW851994:TKX851994 TUS851994:TUT851994 UEO851994:UEP851994 UOK851994:UOL851994 UYG851994:UYH851994 VIC851994:VID851994 VRY851994:VRZ851994 WBU851994:WBV851994 WLQ851994:WLR851994 WVM851994:WVN851994 E917530:F917530 JA917530:JB917530 SW917530:SX917530 ACS917530:ACT917530 AMO917530:AMP917530 AWK917530:AWL917530 BGG917530:BGH917530 BQC917530:BQD917530 BZY917530:BZZ917530 CJU917530:CJV917530 CTQ917530:CTR917530 DDM917530:DDN917530 DNI917530:DNJ917530 DXE917530:DXF917530 EHA917530:EHB917530 EQW917530:EQX917530 FAS917530:FAT917530 FKO917530:FKP917530 FUK917530:FUL917530 GEG917530:GEH917530 GOC917530:GOD917530 GXY917530:GXZ917530 HHU917530:HHV917530 HRQ917530:HRR917530 IBM917530:IBN917530 ILI917530:ILJ917530 IVE917530:IVF917530 JFA917530:JFB917530 JOW917530:JOX917530 JYS917530:JYT917530 KIO917530:KIP917530 KSK917530:KSL917530 LCG917530:LCH917530 LMC917530:LMD917530 LVY917530:LVZ917530 MFU917530:MFV917530 MPQ917530:MPR917530 MZM917530:MZN917530 NJI917530:NJJ917530 NTE917530:NTF917530 ODA917530:ODB917530 OMW917530:OMX917530 OWS917530:OWT917530 PGO917530:PGP917530 PQK917530:PQL917530 QAG917530:QAH917530 QKC917530:QKD917530 QTY917530:QTZ917530 RDU917530:RDV917530 RNQ917530:RNR917530 RXM917530:RXN917530 SHI917530:SHJ917530 SRE917530:SRF917530 TBA917530:TBB917530 TKW917530:TKX917530 TUS917530:TUT917530 UEO917530:UEP917530 UOK917530:UOL917530 UYG917530:UYH917530 VIC917530:VID917530 VRY917530:VRZ917530 WBU917530:WBV917530 WLQ917530:WLR917530 WVM917530:WVN917530 E983066:F983066 JA983066:JB983066 SW983066:SX983066 ACS983066:ACT983066 AMO983066:AMP983066 AWK983066:AWL983066 BGG983066:BGH983066 BQC983066:BQD983066 BZY983066:BZZ983066 CJU983066:CJV983066 CTQ983066:CTR983066 DDM983066:DDN983066 DNI983066:DNJ983066 DXE983066:DXF983066 EHA983066:EHB983066 EQW983066:EQX983066 FAS983066:FAT983066 FKO983066:FKP983066 FUK983066:FUL983066 GEG983066:GEH983066 GOC983066:GOD983066 GXY983066:GXZ983066 HHU983066:HHV983066 HRQ983066:HRR983066 IBM983066:IBN983066 ILI983066:ILJ983066 IVE983066:IVF983066 JFA983066:JFB983066 JOW983066:JOX983066 JYS983066:JYT983066 KIO983066:KIP983066 KSK983066:KSL983066 LCG983066:LCH983066 LMC983066:LMD983066 LVY983066:LVZ983066 MFU983066:MFV983066 MPQ983066:MPR983066 MZM983066:MZN983066 NJI983066:NJJ983066 NTE983066:NTF983066 ODA983066:ODB983066 OMW983066:OMX983066 OWS983066:OWT983066 PGO983066:PGP983066 PQK983066:PQL983066 QAG983066:QAH983066 QKC983066:QKD983066 QTY983066:QTZ983066 RDU983066:RDV983066 RNQ983066:RNR983066 RXM983066:RXN983066 SHI983066:SHJ983066 SRE983066:SRF983066 TBA983066:TBB983066 TKW983066:TKX983066 TUS983066:TUT983066 UEO983066:UEP983066 UOK983066:UOL983066 UYG983066:UYH983066 VIC983066:VID983066 VRY983066:VRZ983066 WBU983066:WBV983066 WLQ983066:WLR983066 WVM983066:WVN983066" xr:uid="{B7D5F950-A236-4FB8-8B11-092BF3B6FE80}">
      <formula1>$B$53:$B$55</formula1>
    </dataValidation>
    <dataValidation type="list" allowBlank="1" showInputMessage="1" showErrorMessage="1"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E65539: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E131075: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E196611: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E262147: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E327683: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E393219: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E458755: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E524291: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E589827: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E655363: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E720899: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E786435: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E851971: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E917507: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E983043: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E15:F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xr:uid="{2C4D16F4-0A28-465E-BCD3-63A4592EE595}">
      <formula1>$M$4:$M$6</formula1>
    </dataValidation>
    <dataValidation type="custom" allowBlank="1" showInputMessage="1" showErrorMessage="1" sqref="F30:F39 JB30:JB39 SX30:SX39 ACT30:ACT39 AMP30:AMP39 AWL30:AWL39 BGH30:BGH39 BQD30:BQD39 BZZ30:BZZ39 CJV30:CJV39 CTR30:CTR39 DDN30:DDN39 DNJ30:DNJ39 DXF30:DXF39 EHB30:EHB39 EQX30:EQX39 FAT30:FAT39 FKP30:FKP39 FUL30:FUL39 GEH30:GEH39 GOD30:GOD39 GXZ30:GXZ39 HHV30:HHV39 HRR30:HRR39 IBN30:IBN39 ILJ30:ILJ39 IVF30:IVF39 JFB30:JFB39 JOX30:JOX39 JYT30:JYT39 KIP30:KIP39 KSL30:KSL39 LCH30:LCH39 LMD30:LMD39 LVZ30:LVZ39 MFV30:MFV39 MPR30:MPR39 MZN30:MZN39 NJJ30:NJJ39 NTF30:NTF39 ODB30:ODB39 OMX30:OMX39 OWT30:OWT39 PGP30:PGP39 PQL30:PQL39 QAH30:QAH39 QKD30:QKD39 QTZ30:QTZ39 RDV30:RDV39 RNR30:RNR39 RXN30:RXN39 SHJ30:SHJ39 SRF30:SRF39 TBB30:TBB39 TKX30:TKX39 TUT30:TUT39 UEP30:UEP39 UOL30:UOL39 UYH30:UYH39 VID30:VID39 VRZ30:VRZ39 WBV30:WBV39 WLR30:WLR39 WVN30:WVN39 F65566:F65575 JB65566:JB65575 SX65566:SX65575 ACT65566:ACT65575 AMP65566:AMP65575 AWL65566:AWL65575 BGH65566:BGH65575 BQD65566:BQD65575 BZZ65566:BZZ65575 CJV65566:CJV65575 CTR65566:CTR65575 DDN65566:DDN65575 DNJ65566:DNJ65575 DXF65566:DXF65575 EHB65566:EHB65575 EQX65566:EQX65575 FAT65566:FAT65575 FKP65566:FKP65575 FUL65566:FUL65575 GEH65566:GEH65575 GOD65566:GOD65575 GXZ65566:GXZ65575 HHV65566:HHV65575 HRR65566:HRR65575 IBN65566:IBN65575 ILJ65566:ILJ65575 IVF65566:IVF65575 JFB65566:JFB65575 JOX65566:JOX65575 JYT65566:JYT65575 KIP65566:KIP65575 KSL65566:KSL65575 LCH65566:LCH65575 LMD65566:LMD65575 LVZ65566:LVZ65575 MFV65566:MFV65575 MPR65566:MPR65575 MZN65566:MZN65575 NJJ65566:NJJ65575 NTF65566:NTF65575 ODB65566:ODB65575 OMX65566:OMX65575 OWT65566:OWT65575 PGP65566:PGP65575 PQL65566:PQL65575 QAH65566:QAH65575 QKD65566:QKD65575 QTZ65566:QTZ65575 RDV65566:RDV65575 RNR65566:RNR65575 RXN65566:RXN65575 SHJ65566:SHJ65575 SRF65566:SRF65575 TBB65566:TBB65575 TKX65566:TKX65575 TUT65566:TUT65575 UEP65566:UEP65575 UOL65566:UOL65575 UYH65566:UYH65575 VID65566:VID65575 VRZ65566:VRZ65575 WBV65566:WBV65575 WLR65566:WLR65575 WVN65566:WVN65575 F131102:F131111 JB131102:JB131111 SX131102:SX131111 ACT131102:ACT131111 AMP131102:AMP131111 AWL131102:AWL131111 BGH131102:BGH131111 BQD131102:BQD131111 BZZ131102:BZZ131111 CJV131102:CJV131111 CTR131102:CTR131111 DDN131102:DDN131111 DNJ131102:DNJ131111 DXF131102:DXF131111 EHB131102:EHB131111 EQX131102:EQX131111 FAT131102:FAT131111 FKP131102:FKP131111 FUL131102:FUL131111 GEH131102:GEH131111 GOD131102:GOD131111 GXZ131102:GXZ131111 HHV131102:HHV131111 HRR131102:HRR131111 IBN131102:IBN131111 ILJ131102:ILJ131111 IVF131102:IVF131111 JFB131102:JFB131111 JOX131102:JOX131111 JYT131102:JYT131111 KIP131102:KIP131111 KSL131102:KSL131111 LCH131102:LCH131111 LMD131102:LMD131111 LVZ131102:LVZ131111 MFV131102:MFV131111 MPR131102:MPR131111 MZN131102:MZN131111 NJJ131102:NJJ131111 NTF131102:NTF131111 ODB131102:ODB131111 OMX131102:OMX131111 OWT131102:OWT131111 PGP131102:PGP131111 PQL131102:PQL131111 QAH131102:QAH131111 QKD131102:QKD131111 QTZ131102:QTZ131111 RDV131102:RDV131111 RNR131102:RNR131111 RXN131102:RXN131111 SHJ131102:SHJ131111 SRF131102:SRF131111 TBB131102:TBB131111 TKX131102:TKX131111 TUT131102:TUT131111 UEP131102:UEP131111 UOL131102:UOL131111 UYH131102:UYH131111 VID131102:VID131111 VRZ131102:VRZ131111 WBV131102:WBV131111 WLR131102:WLR131111 WVN131102:WVN131111 F196638:F196647 JB196638:JB196647 SX196638:SX196647 ACT196638:ACT196647 AMP196638:AMP196647 AWL196638:AWL196647 BGH196638:BGH196647 BQD196638:BQD196647 BZZ196638:BZZ196647 CJV196638:CJV196647 CTR196638:CTR196647 DDN196638:DDN196647 DNJ196638:DNJ196647 DXF196638:DXF196647 EHB196638:EHB196647 EQX196638:EQX196647 FAT196638:FAT196647 FKP196638:FKP196647 FUL196638:FUL196647 GEH196638:GEH196647 GOD196638:GOD196647 GXZ196638:GXZ196647 HHV196638:HHV196647 HRR196638:HRR196647 IBN196638:IBN196647 ILJ196638:ILJ196647 IVF196638:IVF196647 JFB196638:JFB196647 JOX196638:JOX196647 JYT196638:JYT196647 KIP196638:KIP196647 KSL196638:KSL196647 LCH196638:LCH196647 LMD196638:LMD196647 LVZ196638:LVZ196647 MFV196638:MFV196647 MPR196638:MPR196647 MZN196638:MZN196647 NJJ196638:NJJ196647 NTF196638:NTF196647 ODB196638:ODB196647 OMX196638:OMX196647 OWT196638:OWT196647 PGP196638:PGP196647 PQL196638:PQL196647 QAH196638:QAH196647 QKD196638:QKD196647 QTZ196638:QTZ196647 RDV196638:RDV196647 RNR196638:RNR196647 RXN196638:RXN196647 SHJ196638:SHJ196647 SRF196638:SRF196647 TBB196638:TBB196647 TKX196638:TKX196647 TUT196638:TUT196647 UEP196638:UEP196647 UOL196638:UOL196647 UYH196638:UYH196647 VID196638:VID196647 VRZ196638:VRZ196647 WBV196638:WBV196647 WLR196638:WLR196647 WVN196638:WVN196647 F262174:F262183 JB262174:JB262183 SX262174:SX262183 ACT262174:ACT262183 AMP262174:AMP262183 AWL262174:AWL262183 BGH262174:BGH262183 BQD262174:BQD262183 BZZ262174:BZZ262183 CJV262174:CJV262183 CTR262174:CTR262183 DDN262174:DDN262183 DNJ262174:DNJ262183 DXF262174:DXF262183 EHB262174:EHB262183 EQX262174:EQX262183 FAT262174:FAT262183 FKP262174:FKP262183 FUL262174:FUL262183 GEH262174:GEH262183 GOD262174:GOD262183 GXZ262174:GXZ262183 HHV262174:HHV262183 HRR262174:HRR262183 IBN262174:IBN262183 ILJ262174:ILJ262183 IVF262174:IVF262183 JFB262174:JFB262183 JOX262174:JOX262183 JYT262174:JYT262183 KIP262174:KIP262183 KSL262174:KSL262183 LCH262174:LCH262183 LMD262174:LMD262183 LVZ262174:LVZ262183 MFV262174:MFV262183 MPR262174:MPR262183 MZN262174:MZN262183 NJJ262174:NJJ262183 NTF262174:NTF262183 ODB262174:ODB262183 OMX262174:OMX262183 OWT262174:OWT262183 PGP262174:PGP262183 PQL262174:PQL262183 QAH262174:QAH262183 QKD262174:QKD262183 QTZ262174:QTZ262183 RDV262174:RDV262183 RNR262174:RNR262183 RXN262174:RXN262183 SHJ262174:SHJ262183 SRF262174:SRF262183 TBB262174:TBB262183 TKX262174:TKX262183 TUT262174:TUT262183 UEP262174:UEP262183 UOL262174:UOL262183 UYH262174:UYH262183 VID262174:VID262183 VRZ262174:VRZ262183 WBV262174:WBV262183 WLR262174:WLR262183 WVN262174:WVN262183 F327710:F327719 JB327710:JB327719 SX327710:SX327719 ACT327710:ACT327719 AMP327710:AMP327719 AWL327710:AWL327719 BGH327710:BGH327719 BQD327710:BQD327719 BZZ327710:BZZ327719 CJV327710:CJV327719 CTR327710:CTR327719 DDN327710:DDN327719 DNJ327710:DNJ327719 DXF327710:DXF327719 EHB327710:EHB327719 EQX327710:EQX327719 FAT327710:FAT327719 FKP327710:FKP327719 FUL327710:FUL327719 GEH327710:GEH327719 GOD327710:GOD327719 GXZ327710:GXZ327719 HHV327710:HHV327719 HRR327710:HRR327719 IBN327710:IBN327719 ILJ327710:ILJ327719 IVF327710:IVF327719 JFB327710:JFB327719 JOX327710:JOX327719 JYT327710:JYT327719 KIP327710:KIP327719 KSL327710:KSL327719 LCH327710:LCH327719 LMD327710:LMD327719 LVZ327710:LVZ327719 MFV327710:MFV327719 MPR327710:MPR327719 MZN327710:MZN327719 NJJ327710:NJJ327719 NTF327710:NTF327719 ODB327710:ODB327719 OMX327710:OMX327719 OWT327710:OWT327719 PGP327710:PGP327719 PQL327710:PQL327719 QAH327710:QAH327719 QKD327710:QKD327719 QTZ327710:QTZ327719 RDV327710:RDV327719 RNR327710:RNR327719 RXN327710:RXN327719 SHJ327710:SHJ327719 SRF327710:SRF327719 TBB327710:TBB327719 TKX327710:TKX327719 TUT327710:TUT327719 UEP327710:UEP327719 UOL327710:UOL327719 UYH327710:UYH327719 VID327710:VID327719 VRZ327710:VRZ327719 WBV327710:WBV327719 WLR327710:WLR327719 WVN327710:WVN327719 F393246:F393255 JB393246:JB393255 SX393246:SX393255 ACT393246:ACT393255 AMP393246:AMP393255 AWL393246:AWL393255 BGH393246:BGH393255 BQD393246:BQD393255 BZZ393246:BZZ393255 CJV393246:CJV393255 CTR393246:CTR393255 DDN393246:DDN393255 DNJ393246:DNJ393255 DXF393246:DXF393255 EHB393246:EHB393255 EQX393246:EQX393255 FAT393246:FAT393255 FKP393246:FKP393255 FUL393246:FUL393255 GEH393246:GEH393255 GOD393246:GOD393255 GXZ393246:GXZ393255 HHV393246:HHV393255 HRR393246:HRR393255 IBN393246:IBN393255 ILJ393246:ILJ393255 IVF393246:IVF393255 JFB393246:JFB393255 JOX393246:JOX393255 JYT393246:JYT393255 KIP393246:KIP393255 KSL393246:KSL393255 LCH393246:LCH393255 LMD393246:LMD393255 LVZ393246:LVZ393255 MFV393246:MFV393255 MPR393246:MPR393255 MZN393246:MZN393255 NJJ393246:NJJ393255 NTF393246:NTF393255 ODB393246:ODB393255 OMX393246:OMX393255 OWT393246:OWT393255 PGP393246:PGP393255 PQL393246:PQL393255 QAH393246:QAH393255 QKD393246:QKD393255 QTZ393246:QTZ393255 RDV393246:RDV393255 RNR393246:RNR393255 RXN393246:RXN393255 SHJ393246:SHJ393255 SRF393246:SRF393255 TBB393246:TBB393255 TKX393246:TKX393255 TUT393246:TUT393255 UEP393246:UEP393255 UOL393246:UOL393255 UYH393246:UYH393255 VID393246:VID393255 VRZ393246:VRZ393255 WBV393246:WBV393255 WLR393246:WLR393255 WVN393246:WVN393255 F458782:F458791 JB458782:JB458791 SX458782:SX458791 ACT458782:ACT458791 AMP458782:AMP458791 AWL458782:AWL458791 BGH458782:BGH458791 BQD458782:BQD458791 BZZ458782:BZZ458791 CJV458782:CJV458791 CTR458782:CTR458791 DDN458782:DDN458791 DNJ458782:DNJ458791 DXF458782:DXF458791 EHB458782:EHB458791 EQX458782:EQX458791 FAT458782:FAT458791 FKP458782:FKP458791 FUL458782:FUL458791 GEH458782:GEH458791 GOD458782:GOD458791 GXZ458782:GXZ458791 HHV458782:HHV458791 HRR458782:HRR458791 IBN458782:IBN458791 ILJ458782:ILJ458791 IVF458782:IVF458791 JFB458782:JFB458791 JOX458782:JOX458791 JYT458782:JYT458791 KIP458782:KIP458791 KSL458782:KSL458791 LCH458782:LCH458791 LMD458782:LMD458791 LVZ458782:LVZ458791 MFV458782:MFV458791 MPR458782:MPR458791 MZN458782:MZN458791 NJJ458782:NJJ458791 NTF458782:NTF458791 ODB458782:ODB458791 OMX458782:OMX458791 OWT458782:OWT458791 PGP458782:PGP458791 PQL458782:PQL458791 QAH458782:QAH458791 QKD458782:QKD458791 QTZ458782:QTZ458791 RDV458782:RDV458791 RNR458782:RNR458791 RXN458782:RXN458791 SHJ458782:SHJ458791 SRF458782:SRF458791 TBB458782:TBB458791 TKX458782:TKX458791 TUT458782:TUT458791 UEP458782:UEP458791 UOL458782:UOL458791 UYH458782:UYH458791 VID458782:VID458791 VRZ458782:VRZ458791 WBV458782:WBV458791 WLR458782:WLR458791 WVN458782:WVN458791 F524318:F524327 JB524318:JB524327 SX524318:SX524327 ACT524318:ACT524327 AMP524318:AMP524327 AWL524318:AWL524327 BGH524318:BGH524327 BQD524318:BQD524327 BZZ524318:BZZ524327 CJV524318:CJV524327 CTR524318:CTR524327 DDN524318:DDN524327 DNJ524318:DNJ524327 DXF524318:DXF524327 EHB524318:EHB524327 EQX524318:EQX524327 FAT524318:FAT524327 FKP524318:FKP524327 FUL524318:FUL524327 GEH524318:GEH524327 GOD524318:GOD524327 GXZ524318:GXZ524327 HHV524318:HHV524327 HRR524318:HRR524327 IBN524318:IBN524327 ILJ524318:ILJ524327 IVF524318:IVF524327 JFB524318:JFB524327 JOX524318:JOX524327 JYT524318:JYT524327 KIP524318:KIP524327 KSL524318:KSL524327 LCH524318:LCH524327 LMD524318:LMD524327 LVZ524318:LVZ524327 MFV524318:MFV524327 MPR524318:MPR524327 MZN524318:MZN524327 NJJ524318:NJJ524327 NTF524318:NTF524327 ODB524318:ODB524327 OMX524318:OMX524327 OWT524318:OWT524327 PGP524318:PGP524327 PQL524318:PQL524327 QAH524318:QAH524327 QKD524318:QKD524327 QTZ524318:QTZ524327 RDV524318:RDV524327 RNR524318:RNR524327 RXN524318:RXN524327 SHJ524318:SHJ524327 SRF524318:SRF524327 TBB524318:TBB524327 TKX524318:TKX524327 TUT524318:TUT524327 UEP524318:UEP524327 UOL524318:UOL524327 UYH524318:UYH524327 VID524318:VID524327 VRZ524318:VRZ524327 WBV524318:WBV524327 WLR524318:WLR524327 WVN524318:WVN524327 F589854:F589863 JB589854:JB589863 SX589854:SX589863 ACT589854:ACT589863 AMP589854:AMP589863 AWL589854:AWL589863 BGH589854:BGH589863 BQD589854:BQD589863 BZZ589854:BZZ589863 CJV589854:CJV589863 CTR589854:CTR589863 DDN589854:DDN589863 DNJ589854:DNJ589863 DXF589854:DXF589863 EHB589854:EHB589863 EQX589854:EQX589863 FAT589854:FAT589863 FKP589854:FKP589863 FUL589854:FUL589863 GEH589854:GEH589863 GOD589854:GOD589863 GXZ589854:GXZ589863 HHV589854:HHV589863 HRR589854:HRR589863 IBN589854:IBN589863 ILJ589854:ILJ589863 IVF589854:IVF589863 JFB589854:JFB589863 JOX589854:JOX589863 JYT589854:JYT589863 KIP589854:KIP589863 KSL589854:KSL589863 LCH589854:LCH589863 LMD589854:LMD589863 LVZ589854:LVZ589863 MFV589854:MFV589863 MPR589854:MPR589863 MZN589854:MZN589863 NJJ589854:NJJ589863 NTF589854:NTF589863 ODB589854:ODB589863 OMX589854:OMX589863 OWT589854:OWT589863 PGP589854:PGP589863 PQL589854:PQL589863 QAH589854:QAH589863 QKD589854:QKD589863 QTZ589854:QTZ589863 RDV589854:RDV589863 RNR589854:RNR589863 RXN589854:RXN589863 SHJ589854:SHJ589863 SRF589854:SRF589863 TBB589854:TBB589863 TKX589854:TKX589863 TUT589854:TUT589863 UEP589854:UEP589863 UOL589854:UOL589863 UYH589854:UYH589863 VID589854:VID589863 VRZ589854:VRZ589863 WBV589854:WBV589863 WLR589854:WLR589863 WVN589854:WVN589863 F655390:F655399 JB655390:JB655399 SX655390:SX655399 ACT655390:ACT655399 AMP655390:AMP655399 AWL655390:AWL655399 BGH655390:BGH655399 BQD655390:BQD655399 BZZ655390:BZZ655399 CJV655390:CJV655399 CTR655390:CTR655399 DDN655390:DDN655399 DNJ655390:DNJ655399 DXF655390:DXF655399 EHB655390:EHB655399 EQX655390:EQX655399 FAT655390:FAT655399 FKP655390:FKP655399 FUL655390:FUL655399 GEH655390:GEH655399 GOD655390:GOD655399 GXZ655390:GXZ655399 HHV655390:HHV655399 HRR655390:HRR655399 IBN655390:IBN655399 ILJ655390:ILJ655399 IVF655390:IVF655399 JFB655390:JFB655399 JOX655390:JOX655399 JYT655390:JYT655399 KIP655390:KIP655399 KSL655390:KSL655399 LCH655390:LCH655399 LMD655390:LMD655399 LVZ655390:LVZ655399 MFV655390:MFV655399 MPR655390:MPR655399 MZN655390:MZN655399 NJJ655390:NJJ655399 NTF655390:NTF655399 ODB655390:ODB655399 OMX655390:OMX655399 OWT655390:OWT655399 PGP655390:PGP655399 PQL655390:PQL655399 QAH655390:QAH655399 QKD655390:QKD655399 QTZ655390:QTZ655399 RDV655390:RDV655399 RNR655390:RNR655399 RXN655390:RXN655399 SHJ655390:SHJ655399 SRF655390:SRF655399 TBB655390:TBB655399 TKX655390:TKX655399 TUT655390:TUT655399 UEP655390:UEP655399 UOL655390:UOL655399 UYH655390:UYH655399 VID655390:VID655399 VRZ655390:VRZ655399 WBV655390:WBV655399 WLR655390:WLR655399 WVN655390:WVN655399 F720926:F720935 JB720926:JB720935 SX720926:SX720935 ACT720926:ACT720935 AMP720926:AMP720935 AWL720926:AWL720935 BGH720926:BGH720935 BQD720926:BQD720935 BZZ720926:BZZ720935 CJV720926:CJV720935 CTR720926:CTR720935 DDN720926:DDN720935 DNJ720926:DNJ720935 DXF720926:DXF720935 EHB720926:EHB720935 EQX720926:EQX720935 FAT720926:FAT720935 FKP720926:FKP720935 FUL720926:FUL720935 GEH720926:GEH720935 GOD720926:GOD720935 GXZ720926:GXZ720935 HHV720926:HHV720935 HRR720926:HRR720935 IBN720926:IBN720935 ILJ720926:ILJ720935 IVF720926:IVF720935 JFB720926:JFB720935 JOX720926:JOX720935 JYT720926:JYT720935 KIP720926:KIP720935 KSL720926:KSL720935 LCH720926:LCH720935 LMD720926:LMD720935 LVZ720926:LVZ720935 MFV720926:MFV720935 MPR720926:MPR720935 MZN720926:MZN720935 NJJ720926:NJJ720935 NTF720926:NTF720935 ODB720926:ODB720935 OMX720926:OMX720935 OWT720926:OWT720935 PGP720926:PGP720935 PQL720926:PQL720935 QAH720926:QAH720935 QKD720926:QKD720935 QTZ720926:QTZ720935 RDV720926:RDV720935 RNR720926:RNR720935 RXN720926:RXN720935 SHJ720926:SHJ720935 SRF720926:SRF720935 TBB720926:TBB720935 TKX720926:TKX720935 TUT720926:TUT720935 UEP720926:UEP720935 UOL720926:UOL720935 UYH720926:UYH720935 VID720926:VID720935 VRZ720926:VRZ720935 WBV720926:WBV720935 WLR720926:WLR720935 WVN720926:WVN720935 F786462:F786471 JB786462:JB786471 SX786462:SX786471 ACT786462:ACT786471 AMP786462:AMP786471 AWL786462:AWL786471 BGH786462:BGH786471 BQD786462:BQD786471 BZZ786462:BZZ786471 CJV786462:CJV786471 CTR786462:CTR786471 DDN786462:DDN786471 DNJ786462:DNJ786471 DXF786462:DXF786471 EHB786462:EHB786471 EQX786462:EQX786471 FAT786462:FAT786471 FKP786462:FKP786471 FUL786462:FUL786471 GEH786462:GEH786471 GOD786462:GOD786471 GXZ786462:GXZ786471 HHV786462:HHV786471 HRR786462:HRR786471 IBN786462:IBN786471 ILJ786462:ILJ786471 IVF786462:IVF786471 JFB786462:JFB786471 JOX786462:JOX786471 JYT786462:JYT786471 KIP786462:KIP786471 KSL786462:KSL786471 LCH786462:LCH786471 LMD786462:LMD786471 LVZ786462:LVZ786471 MFV786462:MFV786471 MPR786462:MPR786471 MZN786462:MZN786471 NJJ786462:NJJ786471 NTF786462:NTF786471 ODB786462:ODB786471 OMX786462:OMX786471 OWT786462:OWT786471 PGP786462:PGP786471 PQL786462:PQL786471 QAH786462:QAH786471 QKD786462:QKD786471 QTZ786462:QTZ786471 RDV786462:RDV786471 RNR786462:RNR786471 RXN786462:RXN786471 SHJ786462:SHJ786471 SRF786462:SRF786471 TBB786462:TBB786471 TKX786462:TKX786471 TUT786462:TUT786471 UEP786462:UEP786471 UOL786462:UOL786471 UYH786462:UYH786471 VID786462:VID786471 VRZ786462:VRZ786471 WBV786462:WBV786471 WLR786462:WLR786471 WVN786462:WVN786471 F851998:F852007 JB851998:JB852007 SX851998:SX852007 ACT851998:ACT852007 AMP851998:AMP852007 AWL851998:AWL852007 BGH851998:BGH852007 BQD851998:BQD852007 BZZ851998:BZZ852007 CJV851998:CJV852007 CTR851998:CTR852007 DDN851998:DDN852007 DNJ851998:DNJ852007 DXF851998:DXF852007 EHB851998:EHB852007 EQX851998:EQX852007 FAT851998:FAT852007 FKP851998:FKP852007 FUL851998:FUL852007 GEH851998:GEH852007 GOD851998:GOD852007 GXZ851998:GXZ852007 HHV851998:HHV852007 HRR851998:HRR852007 IBN851998:IBN852007 ILJ851998:ILJ852007 IVF851998:IVF852007 JFB851998:JFB852007 JOX851998:JOX852007 JYT851998:JYT852007 KIP851998:KIP852007 KSL851998:KSL852007 LCH851998:LCH852007 LMD851998:LMD852007 LVZ851998:LVZ852007 MFV851998:MFV852007 MPR851998:MPR852007 MZN851998:MZN852007 NJJ851998:NJJ852007 NTF851998:NTF852007 ODB851998:ODB852007 OMX851998:OMX852007 OWT851998:OWT852007 PGP851998:PGP852007 PQL851998:PQL852007 QAH851998:QAH852007 QKD851998:QKD852007 QTZ851998:QTZ852007 RDV851998:RDV852007 RNR851998:RNR852007 RXN851998:RXN852007 SHJ851998:SHJ852007 SRF851998:SRF852007 TBB851998:TBB852007 TKX851998:TKX852007 TUT851998:TUT852007 UEP851998:UEP852007 UOL851998:UOL852007 UYH851998:UYH852007 VID851998:VID852007 VRZ851998:VRZ852007 WBV851998:WBV852007 WLR851998:WLR852007 WVN851998:WVN852007 F917534:F917543 JB917534:JB917543 SX917534:SX917543 ACT917534:ACT917543 AMP917534:AMP917543 AWL917534:AWL917543 BGH917534:BGH917543 BQD917534:BQD917543 BZZ917534:BZZ917543 CJV917534:CJV917543 CTR917534:CTR917543 DDN917534:DDN917543 DNJ917534:DNJ917543 DXF917534:DXF917543 EHB917534:EHB917543 EQX917534:EQX917543 FAT917534:FAT917543 FKP917534:FKP917543 FUL917534:FUL917543 GEH917534:GEH917543 GOD917534:GOD917543 GXZ917534:GXZ917543 HHV917534:HHV917543 HRR917534:HRR917543 IBN917534:IBN917543 ILJ917534:ILJ917543 IVF917534:IVF917543 JFB917534:JFB917543 JOX917534:JOX917543 JYT917534:JYT917543 KIP917534:KIP917543 KSL917534:KSL917543 LCH917534:LCH917543 LMD917534:LMD917543 LVZ917534:LVZ917543 MFV917534:MFV917543 MPR917534:MPR917543 MZN917534:MZN917543 NJJ917534:NJJ917543 NTF917534:NTF917543 ODB917534:ODB917543 OMX917534:OMX917543 OWT917534:OWT917543 PGP917534:PGP917543 PQL917534:PQL917543 QAH917534:QAH917543 QKD917534:QKD917543 QTZ917534:QTZ917543 RDV917534:RDV917543 RNR917534:RNR917543 RXN917534:RXN917543 SHJ917534:SHJ917543 SRF917534:SRF917543 TBB917534:TBB917543 TKX917534:TKX917543 TUT917534:TUT917543 UEP917534:UEP917543 UOL917534:UOL917543 UYH917534:UYH917543 VID917534:VID917543 VRZ917534:VRZ917543 WBV917534:WBV917543 WLR917534:WLR917543 WVN917534:WVN917543 F983070:F983079 JB983070:JB983079 SX983070:SX983079 ACT983070:ACT983079 AMP983070:AMP983079 AWL983070:AWL983079 BGH983070:BGH983079 BQD983070:BQD983079 BZZ983070:BZZ983079 CJV983070:CJV983079 CTR983070:CTR983079 DDN983070:DDN983079 DNJ983070:DNJ983079 DXF983070:DXF983079 EHB983070:EHB983079 EQX983070:EQX983079 FAT983070:FAT983079 FKP983070:FKP983079 FUL983070:FUL983079 GEH983070:GEH983079 GOD983070:GOD983079 GXZ983070:GXZ983079 HHV983070:HHV983079 HRR983070:HRR983079 IBN983070:IBN983079 ILJ983070:ILJ983079 IVF983070:IVF983079 JFB983070:JFB983079 JOX983070:JOX983079 JYT983070:JYT983079 KIP983070:KIP983079 KSL983070:KSL983079 LCH983070:LCH983079 LMD983070:LMD983079 LVZ983070:LVZ983079 MFV983070:MFV983079 MPR983070:MPR983079 MZN983070:MZN983079 NJJ983070:NJJ983079 NTF983070:NTF983079 ODB983070:ODB983079 OMX983070:OMX983079 OWT983070:OWT983079 PGP983070:PGP983079 PQL983070:PQL983079 QAH983070:QAH983079 QKD983070:QKD983079 QTZ983070:QTZ983079 RDV983070:RDV983079 RNR983070:RNR983079 RXN983070:RXN983079 SHJ983070:SHJ983079 SRF983070:SRF983079 TBB983070:TBB983079 TKX983070:TKX983079 TUT983070:TUT983079 UEP983070:UEP983079 UOL983070:UOL983079 UYH983070:UYH983079 VID983070:VID983079 VRZ983070:VRZ983079 WBV983070:WBV983079 WLR983070:WLR983079 WVN983070:WVN983079" xr:uid="{60326924-D216-4C45-88A4-FC3D3A9C13A5}">
      <formula1>"&lt;=1"</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C11EB-E2EE-45EA-9EFA-710B1E6D8510}">
  <sheetPr codeName="Sheet6"/>
  <dimension ref="A2:M103"/>
  <sheetViews>
    <sheetView workbookViewId="0">
      <selection activeCell="M10" sqref="M10"/>
    </sheetView>
  </sheetViews>
  <sheetFormatPr defaultRowHeight="15" x14ac:dyDescent="0.25"/>
  <cols>
    <col min="1" max="5" width="9.140625" style="27"/>
  </cols>
  <sheetData>
    <row r="2" spans="1:13" x14ac:dyDescent="0.25">
      <c r="A2" s="27" t="s">
        <v>45</v>
      </c>
      <c r="B2" s="27" t="s">
        <v>938</v>
      </c>
      <c r="E2" s="27" t="s">
        <v>939</v>
      </c>
      <c r="F2" t="s">
        <v>940</v>
      </c>
      <c r="G2" t="s">
        <v>941</v>
      </c>
      <c r="H2" t="s">
        <v>942</v>
      </c>
      <c r="I2" t="s">
        <v>943</v>
      </c>
      <c r="J2" t="s">
        <v>944</v>
      </c>
      <c r="K2" t="s">
        <v>945</v>
      </c>
      <c r="L2" t="s">
        <v>946</v>
      </c>
      <c r="M2" t="s">
        <v>947</v>
      </c>
    </row>
    <row r="3" spans="1:13" x14ac:dyDescent="0.25">
      <c r="A3" s="27">
        <v>45017</v>
      </c>
      <c r="B3" s="27">
        <v>45017</v>
      </c>
      <c r="C3" s="27">
        <v>45032</v>
      </c>
      <c r="D3" s="27" t="s">
        <v>948</v>
      </c>
      <c r="E3" s="27">
        <v>45023</v>
      </c>
      <c r="F3" t="s">
        <v>67</v>
      </c>
      <c r="G3">
        <v>190</v>
      </c>
      <c r="H3">
        <v>194</v>
      </c>
      <c r="I3">
        <v>194</v>
      </c>
    </row>
    <row r="4" spans="1:13" x14ac:dyDescent="0.25">
      <c r="A4" s="27">
        <v>45018</v>
      </c>
      <c r="B4" s="27">
        <v>45075</v>
      </c>
      <c r="C4" s="27">
        <v>45081</v>
      </c>
      <c r="D4" s="27" t="s">
        <v>949</v>
      </c>
      <c r="E4" s="27">
        <v>45026</v>
      </c>
      <c r="F4" t="s">
        <v>267</v>
      </c>
      <c r="G4">
        <v>45</v>
      </c>
      <c r="H4">
        <v>46</v>
      </c>
      <c r="I4">
        <v>46</v>
      </c>
      <c r="J4">
        <v>46</v>
      </c>
      <c r="K4">
        <v>50</v>
      </c>
      <c r="L4">
        <v>50</v>
      </c>
      <c r="M4">
        <v>52</v>
      </c>
    </row>
    <row r="5" spans="1:13" x14ac:dyDescent="0.25">
      <c r="A5" s="27">
        <v>45019</v>
      </c>
      <c r="B5" s="27">
        <v>45127</v>
      </c>
      <c r="C5" s="27">
        <v>45169</v>
      </c>
      <c r="D5" s="27" t="s">
        <v>950</v>
      </c>
      <c r="E5" s="27">
        <v>45047</v>
      </c>
      <c r="F5" t="s">
        <v>147</v>
      </c>
      <c r="G5">
        <v>41</v>
      </c>
      <c r="H5">
        <v>42</v>
      </c>
      <c r="I5">
        <v>42</v>
      </c>
      <c r="J5">
        <v>42</v>
      </c>
      <c r="K5">
        <v>45</v>
      </c>
      <c r="L5">
        <v>45</v>
      </c>
      <c r="M5">
        <v>47</v>
      </c>
    </row>
    <row r="6" spans="1:13" x14ac:dyDescent="0.25">
      <c r="A6" s="27">
        <v>45020</v>
      </c>
      <c r="B6" s="27">
        <v>45220</v>
      </c>
      <c r="C6" s="27">
        <v>45228</v>
      </c>
      <c r="D6" s="27" t="s">
        <v>949</v>
      </c>
      <c r="E6" s="27">
        <v>45054</v>
      </c>
      <c r="F6" t="s">
        <v>951</v>
      </c>
      <c r="G6">
        <v>45</v>
      </c>
      <c r="H6">
        <v>46</v>
      </c>
      <c r="I6">
        <v>46</v>
      </c>
      <c r="J6">
        <v>46</v>
      </c>
      <c r="K6">
        <v>50</v>
      </c>
      <c r="L6">
        <v>50</v>
      </c>
    </row>
    <row r="7" spans="1:13" x14ac:dyDescent="0.25">
      <c r="A7" s="27">
        <v>45021</v>
      </c>
      <c r="B7" s="27">
        <v>45281</v>
      </c>
      <c r="C7" s="27">
        <v>45294</v>
      </c>
      <c r="D7" s="27" t="s">
        <v>952</v>
      </c>
      <c r="E7" s="27">
        <v>45075</v>
      </c>
      <c r="F7" t="s">
        <v>75</v>
      </c>
      <c r="G7">
        <v>45</v>
      </c>
      <c r="H7">
        <v>46</v>
      </c>
      <c r="I7">
        <v>46</v>
      </c>
      <c r="J7">
        <v>46</v>
      </c>
      <c r="K7">
        <v>50</v>
      </c>
      <c r="L7">
        <v>50</v>
      </c>
      <c r="M7">
        <v>52</v>
      </c>
    </row>
    <row r="8" spans="1:13" x14ac:dyDescent="0.25">
      <c r="A8" s="27">
        <v>45022</v>
      </c>
      <c r="B8" s="27">
        <v>45339</v>
      </c>
      <c r="C8" s="27">
        <v>45347</v>
      </c>
      <c r="D8" s="27" t="s">
        <v>949</v>
      </c>
      <c r="E8" s="27">
        <v>45166</v>
      </c>
      <c r="F8" t="s">
        <v>953</v>
      </c>
      <c r="G8">
        <v>45</v>
      </c>
      <c r="H8">
        <v>46</v>
      </c>
      <c r="I8">
        <v>46</v>
      </c>
      <c r="J8">
        <v>46</v>
      </c>
      <c r="K8">
        <v>50</v>
      </c>
      <c r="L8">
        <v>50</v>
      </c>
    </row>
    <row r="9" spans="1:13" x14ac:dyDescent="0.25">
      <c r="A9" s="27">
        <v>45023</v>
      </c>
      <c r="E9" s="27">
        <v>45285</v>
      </c>
      <c r="F9" t="s">
        <v>954</v>
      </c>
      <c r="H9">
        <v>211</v>
      </c>
      <c r="I9">
        <v>211</v>
      </c>
      <c r="J9">
        <v>211</v>
      </c>
      <c r="K9">
        <v>220</v>
      </c>
      <c r="L9">
        <v>220</v>
      </c>
      <c r="M9">
        <v>230</v>
      </c>
    </row>
    <row r="10" spans="1:13" x14ac:dyDescent="0.25">
      <c r="A10" s="27">
        <v>45024</v>
      </c>
      <c r="E10" s="27">
        <v>45286</v>
      </c>
    </row>
    <row r="11" spans="1:13" x14ac:dyDescent="0.25">
      <c r="A11" s="27">
        <v>45025</v>
      </c>
      <c r="E11" s="27">
        <v>45292</v>
      </c>
    </row>
    <row r="12" spans="1:13" x14ac:dyDescent="0.25">
      <c r="A12" s="27">
        <v>45026</v>
      </c>
      <c r="E12" s="27">
        <v>45380</v>
      </c>
    </row>
    <row r="13" spans="1:13" x14ac:dyDescent="0.25">
      <c r="A13" s="27">
        <v>45027</v>
      </c>
    </row>
    <row r="14" spans="1:13" x14ac:dyDescent="0.25">
      <c r="A14" s="27">
        <v>45028</v>
      </c>
    </row>
    <row r="15" spans="1:13" x14ac:dyDescent="0.25">
      <c r="A15" s="27">
        <v>45029</v>
      </c>
    </row>
    <row r="16" spans="1:13" x14ac:dyDescent="0.25">
      <c r="A16" s="27">
        <v>45030</v>
      </c>
    </row>
    <row r="17" spans="1:1" x14ac:dyDescent="0.25">
      <c r="A17" s="27">
        <v>45031</v>
      </c>
    </row>
    <row r="18" spans="1:1" x14ac:dyDescent="0.25">
      <c r="A18" s="27">
        <v>45032</v>
      </c>
    </row>
    <row r="19" spans="1:1" x14ac:dyDescent="0.25">
      <c r="A19" s="27">
        <v>45047</v>
      </c>
    </row>
    <row r="20" spans="1:1" x14ac:dyDescent="0.25">
      <c r="A20" s="27">
        <v>45054</v>
      </c>
    </row>
    <row r="21" spans="1:1" x14ac:dyDescent="0.25">
      <c r="A21" s="27">
        <v>45075</v>
      </c>
    </row>
    <row r="22" spans="1:1" x14ac:dyDescent="0.25">
      <c r="A22" s="27">
        <v>45076</v>
      </c>
    </row>
    <row r="23" spans="1:1" x14ac:dyDescent="0.25">
      <c r="A23" s="27">
        <v>45077</v>
      </c>
    </row>
    <row r="24" spans="1:1" x14ac:dyDescent="0.25">
      <c r="A24" s="27">
        <v>45078</v>
      </c>
    </row>
    <row r="25" spans="1:1" x14ac:dyDescent="0.25">
      <c r="A25" s="27">
        <v>45079</v>
      </c>
    </row>
    <row r="26" spans="1:1" x14ac:dyDescent="0.25">
      <c r="A26" s="27">
        <v>45080</v>
      </c>
    </row>
    <row r="27" spans="1:1" x14ac:dyDescent="0.25">
      <c r="A27" s="27">
        <v>45081</v>
      </c>
    </row>
    <row r="28" spans="1:1" x14ac:dyDescent="0.25">
      <c r="A28" s="27">
        <v>45127</v>
      </c>
    </row>
    <row r="29" spans="1:1" x14ac:dyDescent="0.25">
      <c r="A29" s="27">
        <v>45128</v>
      </c>
    </row>
    <row r="30" spans="1:1" x14ac:dyDescent="0.25">
      <c r="A30" s="27">
        <v>45129</v>
      </c>
    </row>
    <row r="31" spans="1:1" x14ac:dyDescent="0.25">
      <c r="A31" s="27">
        <v>45130</v>
      </c>
    </row>
    <row r="32" spans="1:1" x14ac:dyDescent="0.25">
      <c r="A32" s="27">
        <v>45131</v>
      </c>
    </row>
    <row r="33" spans="1:1" x14ac:dyDescent="0.25">
      <c r="A33" s="27">
        <v>45132</v>
      </c>
    </row>
    <row r="34" spans="1:1" x14ac:dyDescent="0.25">
      <c r="A34" s="27">
        <v>45133</v>
      </c>
    </row>
    <row r="35" spans="1:1" x14ac:dyDescent="0.25">
      <c r="A35" s="27">
        <v>45134</v>
      </c>
    </row>
    <row r="36" spans="1:1" x14ac:dyDescent="0.25">
      <c r="A36" s="27">
        <v>45135</v>
      </c>
    </row>
    <row r="37" spans="1:1" x14ac:dyDescent="0.25">
      <c r="A37" s="27">
        <v>45136</v>
      </c>
    </row>
    <row r="38" spans="1:1" x14ac:dyDescent="0.25">
      <c r="A38" s="27">
        <v>45137</v>
      </c>
    </row>
    <row r="39" spans="1:1" x14ac:dyDescent="0.25">
      <c r="A39" s="27">
        <v>45138</v>
      </c>
    </row>
    <row r="40" spans="1:1" x14ac:dyDescent="0.25">
      <c r="A40" s="27">
        <v>45139</v>
      </c>
    </row>
    <row r="41" spans="1:1" x14ac:dyDescent="0.25">
      <c r="A41" s="27">
        <v>45140</v>
      </c>
    </row>
    <row r="42" spans="1:1" x14ac:dyDescent="0.25">
      <c r="A42" s="27">
        <v>45141</v>
      </c>
    </row>
    <row r="43" spans="1:1" x14ac:dyDescent="0.25">
      <c r="A43" s="27">
        <v>45142</v>
      </c>
    </row>
    <row r="44" spans="1:1" x14ac:dyDescent="0.25">
      <c r="A44" s="27">
        <v>45143</v>
      </c>
    </row>
    <row r="45" spans="1:1" x14ac:dyDescent="0.25">
      <c r="A45" s="27">
        <v>45144</v>
      </c>
    </row>
    <row r="46" spans="1:1" x14ac:dyDescent="0.25">
      <c r="A46" s="27">
        <v>45145</v>
      </c>
    </row>
    <row r="47" spans="1:1" x14ac:dyDescent="0.25">
      <c r="A47" s="27">
        <v>45146</v>
      </c>
    </row>
    <row r="48" spans="1:1" x14ac:dyDescent="0.25">
      <c r="A48" s="27">
        <v>45147</v>
      </c>
    </row>
    <row r="49" spans="1:1" x14ac:dyDescent="0.25">
      <c r="A49" s="27">
        <v>45148</v>
      </c>
    </row>
    <row r="50" spans="1:1" x14ac:dyDescent="0.25">
      <c r="A50" s="27">
        <v>45149</v>
      </c>
    </row>
    <row r="51" spans="1:1" x14ac:dyDescent="0.25">
      <c r="A51" s="27">
        <v>45150</v>
      </c>
    </row>
    <row r="52" spans="1:1" x14ac:dyDescent="0.25">
      <c r="A52" s="27">
        <v>45151</v>
      </c>
    </row>
    <row r="53" spans="1:1" x14ac:dyDescent="0.25">
      <c r="A53" s="27">
        <v>45152</v>
      </c>
    </row>
    <row r="54" spans="1:1" x14ac:dyDescent="0.25">
      <c r="A54" s="27">
        <v>45153</v>
      </c>
    </row>
    <row r="55" spans="1:1" x14ac:dyDescent="0.25">
      <c r="A55" s="27">
        <v>45154</v>
      </c>
    </row>
    <row r="56" spans="1:1" x14ac:dyDescent="0.25">
      <c r="A56" s="27">
        <v>45155</v>
      </c>
    </row>
    <row r="57" spans="1:1" x14ac:dyDescent="0.25">
      <c r="A57" s="27">
        <v>45156</v>
      </c>
    </row>
    <row r="58" spans="1:1" x14ac:dyDescent="0.25">
      <c r="A58" s="27">
        <v>45157</v>
      </c>
    </row>
    <row r="59" spans="1:1" x14ac:dyDescent="0.25">
      <c r="A59" s="27">
        <v>45158</v>
      </c>
    </row>
    <row r="60" spans="1:1" x14ac:dyDescent="0.25">
      <c r="A60" s="27">
        <v>45159</v>
      </c>
    </row>
    <row r="61" spans="1:1" x14ac:dyDescent="0.25">
      <c r="A61" s="27">
        <v>45160</v>
      </c>
    </row>
    <row r="62" spans="1:1" x14ac:dyDescent="0.25">
      <c r="A62" s="27">
        <v>45161</v>
      </c>
    </row>
    <row r="63" spans="1:1" x14ac:dyDescent="0.25">
      <c r="A63" s="27">
        <v>45162</v>
      </c>
    </row>
    <row r="64" spans="1:1" x14ac:dyDescent="0.25">
      <c r="A64" s="27">
        <v>45163</v>
      </c>
    </row>
    <row r="65" spans="1:1" x14ac:dyDescent="0.25">
      <c r="A65" s="27">
        <v>45164</v>
      </c>
    </row>
    <row r="66" spans="1:1" x14ac:dyDescent="0.25">
      <c r="A66" s="27">
        <v>45165</v>
      </c>
    </row>
    <row r="67" spans="1:1" x14ac:dyDescent="0.25">
      <c r="A67" s="27">
        <v>45166</v>
      </c>
    </row>
    <row r="68" spans="1:1" x14ac:dyDescent="0.25">
      <c r="A68" s="27">
        <v>45167</v>
      </c>
    </row>
    <row r="69" spans="1:1" x14ac:dyDescent="0.25">
      <c r="A69" s="27">
        <v>45168</v>
      </c>
    </row>
    <row r="70" spans="1:1" x14ac:dyDescent="0.25">
      <c r="A70" s="27">
        <v>45169</v>
      </c>
    </row>
    <row r="71" spans="1:1" x14ac:dyDescent="0.25">
      <c r="A71" s="27">
        <v>45220</v>
      </c>
    </row>
    <row r="72" spans="1:1" x14ac:dyDescent="0.25">
      <c r="A72" s="27">
        <v>45221</v>
      </c>
    </row>
    <row r="73" spans="1:1" x14ac:dyDescent="0.25">
      <c r="A73" s="27">
        <v>45222</v>
      </c>
    </row>
    <row r="74" spans="1:1" x14ac:dyDescent="0.25">
      <c r="A74" s="27">
        <v>45223</v>
      </c>
    </row>
    <row r="75" spans="1:1" x14ac:dyDescent="0.25">
      <c r="A75" s="27">
        <v>45224</v>
      </c>
    </row>
    <row r="76" spans="1:1" x14ac:dyDescent="0.25">
      <c r="A76" s="27">
        <v>45225</v>
      </c>
    </row>
    <row r="77" spans="1:1" x14ac:dyDescent="0.25">
      <c r="A77" s="27">
        <v>45226</v>
      </c>
    </row>
    <row r="78" spans="1:1" x14ac:dyDescent="0.25">
      <c r="A78" s="27">
        <v>45227</v>
      </c>
    </row>
    <row r="79" spans="1:1" x14ac:dyDescent="0.25">
      <c r="A79" s="27">
        <v>45228</v>
      </c>
    </row>
    <row r="80" spans="1:1" x14ac:dyDescent="0.25">
      <c r="A80" s="27">
        <v>45281</v>
      </c>
    </row>
    <row r="81" spans="1:1" x14ac:dyDescent="0.25">
      <c r="A81" s="27">
        <v>45282</v>
      </c>
    </row>
    <row r="82" spans="1:1" x14ac:dyDescent="0.25">
      <c r="A82" s="27">
        <v>45283</v>
      </c>
    </row>
    <row r="83" spans="1:1" x14ac:dyDescent="0.25">
      <c r="A83" s="27">
        <v>45284</v>
      </c>
    </row>
    <row r="84" spans="1:1" x14ac:dyDescent="0.25">
      <c r="A84" s="27">
        <v>45285</v>
      </c>
    </row>
    <row r="85" spans="1:1" x14ac:dyDescent="0.25">
      <c r="A85" s="27">
        <v>45286</v>
      </c>
    </row>
    <row r="86" spans="1:1" x14ac:dyDescent="0.25">
      <c r="A86" s="27">
        <v>45287</v>
      </c>
    </row>
    <row r="87" spans="1:1" x14ac:dyDescent="0.25">
      <c r="A87" s="27">
        <v>45288</v>
      </c>
    </row>
    <row r="88" spans="1:1" x14ac:dyDescent="0.25">
      <c r="A88" s="27">
        <v>45289</v>
      </c>
    </row>
    <row r="89" spans="1:1" x14ac:dyDescent="0.25">
      <c r="A89" s="27">
        <v>45290</v>
      </c>
    </row>
    <row r="90" spans="1:1" x14ac:dyDescent="0.25">
      <c r="A90" s="27">
        <v>45291</v>
      </c>
    </row>
    <row r="91" spans="1:1" x14ac:dyDescent="0.25">
      <c r="A91" s="27">
        <v>45292</v>
      </c>
    </row>
    <row r="92" spans="1:1" x14ac:dyDescent="0.25">
      <c r="A92" s="27">
        <v>45293</v>
      </c>
    </row>
    <row r="93" spans="1:1" x14ac:dyDescent="0.25">
      <c r="A93" s="27">
        <v>45294</v>
      </c>
    </row>
    <row r="94" spans="1:1" x14ac:dyDescent="0.25">
      <c r="A94" s="27">
        <v>45339</v>
      </c>
    </row>
    <row r="95" spans="1:1" x14ac:dyDescent="0.25">
      <c r="A95" s="27">
        <v>45340</v>
      </c>
    </row>
    <row r="96" spans="1:1" x14ac:dyDescent="0.25">
      <c r="A96" s="27">
        <v>45341</v>
      </c>
    </row>
    <row r="97" spans="1:1" x14ac:dyDescent="0.25">
      <c r="A97" s="27">
        <v>45342</v>
      </c>
    </row>
    <row r="98" spans="1:1" x14ac:dyDescent="0.25">
      <c r="A98" s="27">
        <v>45343</v>
      </c>
    </row>
    <row r="99" spans="1:1" x14ac:dyDescent="0.25">
      <c r="A99" s="27">
        <v>45344</v>
      </c>
    </row>
    <row r="100" spans="1:1" x14ac:dyDescent="0.25">
      <c r="A100" s="27">
        <v>45345</v>
      </c>
    </row>
    <row r="101" spans="1:1" x14ac:dyDescent="0.25">
      <c r="A101" s="27">
        <v>45346</v>
      </c>
    </row>
    <row r="102" spans="1:1" x14ac:dyDescent="0.25">
      <c r="A102" s="27">
        <v>45347</v>
      </c>
    </row>
    <row r="103" spans="1:1" x14ac:dyDescent="0.25">
      <c r="A103" s="27">
        <v>45380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2E32-8F43-4CEF-B510-94913805A27C}">
  <sheetPr codeName="Sheet1"/>
  <dimension ref="A1:AN372"/>
  <sheetViews>
    <sheetView topLeftCell="Q1" zoomScale="87" zoomScaleNormal="87" workbookViewId="0">
      <selection activeCell="Z23" sqref="Z23"/>
    </sheetView>
  </sheetViews>
  <sheetFormatPr defaultRowHeight="15" x14ac:dyDescent="0.25"/>
  <cols>
    <col min="1" max="1" width="16" style="36" hidden="1" customWidth="1"/>
    <col min="2" max="2" width="12.140625" hidden="1" customWidth="1"/>
    <col min="3" max="3" width="16" style="27" hidden="1" customWidth="1"/>
    <col min="4" max="4" width="16" style="28" hidden="1" customWidth="1"/>
    <col min="5" max="5" width="13.5703125" style="27" hidden="1" customWidth="1"/>
    <col min="6" max="6" width="10.85546875" style="28" hidden="1" customWidth="1"/>
    <col min="7" max="7" width="13.85546875" style="27" hidden="1" customWidth="1"/>
    <col min="8" max="8" width="7.85546875" style="28" hidden="1" customWidth="1"/>
    <col min="9" max="9" width="11.140625" style="28" hidden="1" customWidth="1"/>
    <col min="10" max="10" width="16" style="28" hidden="1" customWidth="1"/>
    <col min="11" max="11" width="7" style="28" hidden="1" customWidth="1"/>
    <col min="12" max="14" width="9.140625" style="28" hidden="1" customWidth="1"/>
    <col min="15" max="15" width="4.85546875" style="28" hidden="1" customWidth="1"/>
    <col min="16" max="16" width="2.42578125" style="28" hidden="1" customWidth="1"/>
    <col min="17" max="17" width="1.28515625" style="28" customWidth="1"/>
    <col min="18" max="18" width="14.28515625" customWidth="1"/>
    <col min="19" max="19" width="21" customWidth="1"/>
    <col min="20" max="20" width="5.42578125" customWidth="1"/>
    <col min="21" max="21" width="41.85546875" customWidth="1"/>
    <col min="22" max="22" width="3.28515625" customWidth="1"/>
    <col min="23" max="23" width="2.28515625" customWidth="1"/>
    <col min="24" max="24" width="19" customWidth="1"/>
    <col min="25" max="25" width="2.28515625" customWidth="1"/>
    <col min="26" max="26" width="31.28515625" style="29" customWidth="1"/>
    <col min="27" max="27" width="2.42578125" customWidth="1"/>
    <col min="28" max="28" width="19" customWidth="1"/>
    <col min="29" max="29" width="3.140625" customWidth="1"/>
    <col min="30" max="30" width="32" customWidth="1"/>
    <col min="31" max="31" width="4.140625" customWidth="1"/>
    <col min="32" max="32" width="9.28515625" customWidth="1"/>
    <col min="33" max="33" width="16.5703125" customWidth="1"/>
    <col min="34" max="34" width="13.85546875" customWidth="1"/>
    <col min="35" max="35" width="11.140625" customWidth="1"/>
    <col min="36" max="37" width="6.5703125" customWidth="1"/>
  </cols>
  <sheetData>
    <row r="1" spans="1:40" ht="14.1" customHeight="1" x14ac:dyDescent="0.25">
      <c r="A1" s="33"/>
      <c r="B1" s="34" t="s">
        <v>36</v>
      </c>
      <c r="C1" s="33" t="s">
        <v>37</v>
      </c>
      <c r="D1" s="35" t="str">
        <f>IF(U12="Caretaker","","TTO")</f>
        <v>TTO</v>
      </c>
      <c r="E1" s="33" t="s">
        <v>38</v>
      </c>
      <c r="F1" s="35"/>
      <c r="G1" s="35" t="s">
        <v>39</v>
      </c>
      <c r="H1" s="35"/>
      <c r="I1" s="35" t="s">
        <v>40</v>
      </c>
      <c r="J1" s="36" t="s">
        <v>41</v>
      </c>
      <c r="K1" s="37"/>
      <c r="L1" s="37" t="s">
        <v>42</v>
      </c>
      <c r="M1" s="37" t="s">
        <v>43</v>
      </c>
      <c r="N1" s="37" t="s">
        <v>44</v>
      </c>
      <c r="O1" s="37"/>
      <c r="AF1" s="46"/>
      <c r="AG1" s="46"/>
      <c r="AH1" s="46"/>
      <c r="AI1" s="46"/>
    </row>
    <row r="2" spans="1:40" ht="32.1" customHeight="1" x14ac:dyDescent="0.35">
      <c r="A2" s="33" t="s">
        <v>45</v>
      </c>
      <c r="B2" s="38" t="s">
        <v>46</v>
      </c>
      <c r="C2" s="33" t="s">
        <v>45</v>
      </c>
      <c r="D2" s="35"/>
      <c r="E2" s="33" t="s">
        <v>38</v>
      </c>
      <c r="F2" s="35"/>
      <c r="G2" s="35" t="s">
        <v>39</v>
      </c>
      <c r="H2" s="35"/>
      <c r="I2" s="35" t="s">
        <v>47</v>
      </c>
      <c r="J2" s="36" t="s">
        <v>41</v>
      </c>
      <c r="K2" s="37"/>
      <c r="L2" s="37" t="s">
        <v>42</v>
      </c>
      <c r="M2" s="37" t="s">
        <v>43</v>
      </c>
      <c r="N2" s="37" t="s">
        <v>44</v>
      </c>
      <c r="O2" s="37"/>
      <c r="R2" s="105" t="s">
        <v>48</v>
      </c>
      <c r="AF2" s="46"/>
      <c r="AG2" s="46"/>
      <c r="AH2" s="46"/>
      <c r="AI2" s="46"/>
      <c r="AK2" s="131" t="s">
        <v>49</v>
      </c>
    </row>
    <row r="3" spans="1:40" ht="9" customHeight="1" thickBot="1" x14ac:dyDescent="0.3">
      <c r="A3" s="36">
        <v>45383</v>
      </c>
      <c r="B3">
        <f>IF(A3&gt;=U$18,IF(A3&lt;=$U$19,0,1),1)</f>
        <v>1</v>
      </c>
      <c r="C3" s="27">
        <v>45383</v>
      </c>
      <c r="D3" s="28">
        <f>IF(ISBLANK(C3)=FALSE,1,0)</f>
        <v>1</v>
      </c>
      <c r="F3" s="28">
        <f>IF(ISBLANK(E3)=FALSE,1,0)</f>
        <v>0</v>
      </c>
      <c r="G3" s="27" t="str">
        <f>_xlfn.IFNA(VLOOKUP(A3,$Z$12:$Z$21,1,FALSE),"Z")</f>
        <v>Z</v>
      </c>
      <c r="H3" s="28">
        <f>IF(G3="Z",0,1)</f>
        <v>0</v>
      </c>
      <c r="I3" s="28">
        <f>IF(B3+D3+F3+H3&gt;0,0,1)</f>
        <v>0</v>
      </c>
      <c r="J3" s="27">
        <v>45382</v>
      </c>
      <c r="L3" s="28">
        <f>IF($I3=1,IF(AND($AD$17="yes", $A3&lt;$AD$18),1,IF(OR($AD$17="no", $AD$17=""),IF(AND(AD$20="yes", A3&lt;AD$21),1,IF(OR(AD$20="no", AD$20=""),1,0)),0)),0)</f>
        <v>0</v>
      </c>
      <c r="M3" s="28">
        <f>IF($I3=1,IF(AND($AD$17="yes", $A3&gt;=$AD$18),IF(AND($AD$20="yes", $A3&gt;=$AD$21),0,1),0),0)</f>
        <v>0</v>
      </c>
      <c r="N3" s="28">
        <f>IF($I3=1,IF(AND($AD$20="yes", $A3&gt;=$AD$21),1,0),0)</f>
        <v>0</v>
      </c>
      <c r="AF3" s="46"/>
      <c r="AG3" s="46"/>
      <c r="AH3" s="46"/>
      <c r="AI3" s="46"/>
    </row>
    <row r="4" spans="1:40" ht="16.5" thickBot="1" x14ac:dyDescent="0.3">
      <c r="J4" s="27"/>
      <c r="R4" s="85" t="s">
        <v>50</v>
      </c>
      <c r="AD4" s="112" t="s">
        <v>51</v>
      </c>
      <c r="AF4" s="46"/>
      <c r="AG4" s="46"/>
      <c r="AH4" s="46"/>
      <c r="AI4" s="46"/>
    </row>
    <row r="5" spans="1:40" ht="16.5" thickBot="1" x14ac:dyDescent="0.3">
      <c r="J5" s="27"/>
      <c r="R5" s="85" t="s">
        <v>52</v>
      </c>
      <c r="AD5" s="120" t="s">
        <v>53</v>
      </c>
      <c r="AF5" s="46"/>
      <c r="AG5" s="46"/>
      <c r="AH5" s="46"/>
      <c r="AI5" s="46"/>
    </row>
    <row r="6" spans="1:40" ht="15.75" thickBot="1" x14ac:dyDescent="0.3">
      <c r="A6" s="36">
        <v>45384</v>
      </c>
      <c r="B6">
        <f>IF(A6&gt;=U$18,IF(A6&lt;=$U$19,0,1),1)</f>
        <v>1</v>
      </c>
      <c r="C6" s="27">
        <v>45384</v>
      </c>
      <c r="D6" s="28">
        <f>IF(($D$1=""),0,IF(ISBLANK(C6)=FALSE,1,0))</f>
        <v>1</v>
      </c>
      <c r="F6" s="28">
        <f t="shared" ref="F6:F69" si="0">IF(ISBLANK(E6)=FALSE,1,0)</f>
        <v>0</v>
      </c>
      <c r="G6" s="27" t="str">
        <f>_xlfn.IFNA(VLOOKUP(A6,$Z$12:$Z$21,1,FALSE),"Z")</f>
        <v>Z</v>
      </c>
      <c r="H6" s="28">
        <f>IF(G6="Z",0,1)</f>
        <v>0</v>
      </c>
      <c r="I6" s="28">
        <f>IF(B6+D6+F6+H6&gt;0,0,1)</f>
        <v>0</v>
      </c>
      <c r="J6" s="27">
        <v>45383</v>
      </c>
      <c r="L6" s="28">
        <f t="shared" ref="L6:L69" si="1">IF($I6=1,IF(AND($AD$17="yes", $A6&lt;$AD$18),1,IF(OR($AD$17="no", $AD$17=""),IF(AND(AD$20="yes", A6&lt;AD$21),1,IF(OR(AD$20="no", AD$20=""),1,0)),0)),0)</f>
        <v>0</v>
      </c>
      <c r="M6" s="28">
        <f t="shared" ref="M6:M69" si="2">IF($I6=1,IF(AND($AD$17="yes", $A6&gt;=$AD$18),IF(AND($AD$20="yes", $A6&gt;=$AD$21),0,1),0),0)</f>
        <v>0</v>
      </c>
      <c r="N6" s="28">
        <f t="shared" ref="N6:N69" si="3">IF($I6=1,IF(AND($AD$20="yes", $A6&gt;=$AD$21),1,0),0)</f>
        <v>0</v>
      </c>
      <c r="AF6" s="46"/>
      <c r="AG6" s="46"/>
      <c r="AH6" s="46"/>
      <c r="AI6" s="46"/>
    </row>
    <row r="7" spans="1:40" ht="16.5" thickBot="1" x14ac:dyDescent="0.3">
      <c r="A7" s="36">
        <v>45385</v>
      </c>
      <c r="B7">
        <f t="shared" ref="B7:B69" si="4">IF(A7&gt;=U$18,IF(A7&lt;=$U$19,0,1),1)</f>
        <v>1</v>
      </c>
      <c r="C7" s="27">
        <v>45385</v>
      </c>
      <c r="D7" s="28">
        <f t="shared" ref="D7:D8" si="5">IF(($D$1=""),0,IF(ISBLANK(C7)=FALSE,1,0))</f>
        <v>1</v>
      </c>
      <c r="F7" s="28">
        <f t="shared" si="0"/>
        <v>0</v>
      </c>
      <c r="G7" s="27" t="str">
        <f t="shared" ref="G7:G69" si="6">_xlfn.IFNA(VLOOKUP(A7,$Z$12:$Z$21,1,FALSE),"Z")</f>
        <v>Z</v>
      </c>
      <c r="H7" s="28">
        <f t="shared" ref="H7:H38" si="7">IF(G7="Z",0,1)</f>
        <v>0</v>
      </c>
      <c r="I7" s="28">
        <f t="shared" ref="I7:I69" si="8">IF(B7+D7+F7+H7&gt;0,0,1)</f>
        <v>0</v>
      </c>
      <c r="J7" s="27">
        <v>45384</v>
      </c>
      <c r="L7" s="28">
        <f t="shared" si="1"/>
        <v>0</v>
      </c>
      <c r="M7" s="28">
        <f t="shared" si="2"/>
        <v>0</v>
      </c>
      <c r="N7" s="28">
        <f t="shared" si="3"/>
        <v>0</v>
      </c>
      <c r="R7" s="44" t="s">
        <v>54</v>
      </c>
      <c r="S7" s="44"/>
      <c r="T7" s="44"/>
      <c r="U7" s="106" t="s">
        <v>55</v>
      </c>
      <c r="V7" s="44"/>
      <c r="W7" s="44"/>
      <c r="X7" s="44" t="s">
        <v>56</v>
      </c>
      <c r="Y7" s="44"/>
      <c r="Z7" s="106"/>
      <c r="AA7" s="43"/>
      <c r="AB7" s="84" t="s">
        <v>57</v>
      </c>
      <c r="AC7" s="59"/>
      <c r="AD7" s="111"/>
      <c r="AF7" s="100" t="s">
        <v>58</v>
      </c>
      <c r="AG7" s="101"/>
      <c r="AH7" s="3"/>
      <c r="AI7" s="3"/>
      <c r="AJ7" s="3"/>
      <c r="AK7" s="4"/>
    </row>
    <row r="8" spans="1:40" ht="16.5" thickBot="1" x14ac:dyDescent="0.3">
      <c r="A8" s="36">
        <v>45386</v>
      </c>
      <c r="B8">
        <f t="shared" si="4"/>
        <v>1</v>
      </c>
      <c r="C8" s="27">
        <v>45386</v>
      </c>
      <c r="D8" s="28">
        <f t="shared" si="5"/>
        <v>1</v>
      </c>
      <c r="F8" s="28">
        <f t="shared" si="0"/>
        <v>0</v>
      </c>
      <c r="G8" s="27" t="str">
        <f t="shared" si="6"/>
        <v>Z</v>
      </c>
      <c r="H8" s="28">
        <f t="shared" si="7"/>
        <v>0</v>
      </c>
      <c r="I8" s="28">
        <f t="shared" si="8"/>
        <v>0</v>
      </c>
      <c r="J8" s="27">
        <v>45385</v>
      </c>
      <c r="L8" s="28">
        <f>IF($I8=1,IF(AND($AD$17="yes", $A8&lt;$AD$18),1,IF(OR($AD$17="no", $AD$17=""),IF(AND(AD$20="yes", A8&lt;AD$21),1,IF(OR(AD$20="no", AD$20=""),1,0)),0)),0)</f>
        <v>0</v>
      </c>
      <c r="M8" s="28">
        <f t="shared" si="2"/>
        <v>0</v>
      </c>
      <c r="N8" s="28">
        <f t="shared" si="3"/>
        <v>0</v>
      </c>
      <c r="R8" s="44" t="s">
        <v>59</v>
      </c>
      <c r="S8" s="44"/>
      <c r="T8" s="44"/>
      <c r="U8" s="117" t="str">
        <f>IF(ISNA(VLOOKUP(U7,Data!A31:B139,2,FALSE)),"",VLOOKUP(U7,Data!A31:B139,2,FALSE))</f>
        <v/>
      </c>
      <c r="V8" s="44"/>
      <c r="W8" s="44"/>
      <c r="X8" s="44" t="s">
        <v>60</v>
      </c>
      <c r="Y8" s="44"/>
      <c r="Z8" s="109"/>
      <c r="AA8" s="43"/>
      <c r="AB8" s="85" t="s">
        <v>61</v>
      </c>
      <c r="AC8" s="59"/>
      <c r="AD8" s="119">
        <f>IF(AG23="",AD7,AI35)</f>
        <v>0</v>
      </c>
      <c r="AF8" s="102"/>
      <c r="AG8" s="92" t="s">
        <v>62</v>
      </c>
      <c r="AH8" s="169" t="str">
        <f>IF(U12="","",U12)</f>
        <v/>
      </c>
      <c r="AI8" s="170"/>
      <c r="AJ8" s="171" t="s">
        <v>63</v>
      </c>
      <c r="AK8" s="172"/>
    </row>
    <row r="9" spans="1:40" ht="16.5" thickBot="1" x14ac:dyDescent="0.3">
      <c r="A9" s="36">
        <v>45387</v>
      </c>
      <c r="B9">
        <f t="shared" si="4"/>
        <v>1</v>
      </c>
      <c r="C9" s="27">
        <v>45387</v>
      </c>
      <c r="D9" s="28">
        <f>IF(($D$1=""),0,IF(ISBLANK(C9)=FALSE,1,0))</f>
        <v>1</v>
      </c>
      <c r="F9" s="28">
        <f t="shared" si="0"/>
        <v>0</v>
      </c>
      <c r="G9" s="27" t="str">
        <f>_xlfn.IFNA(VLOOKUP(A9,$Z$12:$Z$21,1,FALSE),"Z")</f>
        <v>Z</v>
      </c>
      <c r="H9" s="28">
        <f t="shared" si="7"/>
        <v>0</v>
      </c>
      <c r="I9" s="28">
        <f t="shared" si="8"/>
        <v>0</v>
      </c>
      <c r="J9" s="27">
        <v>45386</v>
      </c>
      <c r="L9" s="28">
        <f t="shared" si="1"/>
        <v>0</v>
      </c>
      <c r="M9" s="28">
        <f t="shared" si="2"/>
        <v>0</v>
      </c>
      <c r="N9" s="28">
        <f t="shared" si="3"/>
        <v>0</v>
      </c>
      <c r="Z9"/>
      <c r="AF9" s="102"/>
      <c r="AG9" s="92"/>
      <c r="AH9" s="7"/>
      <c r="AI9" s="7"/>
      <c r="AJ9" s="7"/>
      <c r="AK9" s="10"/>
    </row>
    <row r="10" spans="1:40" ht="16.5" thickBot="1" x14ac:dyDescent="0.3">
      <c r="A10" s="36">
        <v>45388</v>
      </c>
      <c r="B10">
        <f t="shared" si="4"/>
        <v>1</v>
      </c>
      <c r="C10" s="27">
        <v>45388</v>
      </c>
      <c r="D10" s="28">
        <f t="shared" ref="D10:D73" si="9">IF(($D$1=""),0,IF(ISBLANK(C10)=FALSE,1,0))</f>
        <v>1</v>
      </c>
      <c r="E10" s="27">
        <v>45388</v>
      </c>
      <c r="F10" s="28">
        <f t="shared" si="0"/>
        <v>1</v>
      </c>
      <c r="G10" s="27" t="str">
        <f t="shared" si="6"/>
        <v>Z</v>
      </c>
      <c r="H10" s="28">
        <f t="shared" si="7"/>
        <v>0</v>
      </c>
      <c r="I10" s="28">
        <f t="shared" si="8"/>
        <v>0</v>
      </c>
      <c r="J10" s="27">
        <v>45387</v>
      </c>
      <c r="L10" s="28">
        <f t="shared" si="1"/>
        <v>0</v>
      </c>
      <c r="M10" s="28">
        <f t="shared" si="2"/>
        <v>0</v>
      </c>
      <c r="N10" s="28">
        <f t="shared" si="3"/>
        <v>0</v>
      </c>
      <c r="U10" s="41" t="str">
        <f>IF(V17&gt;=1,"You have not bought into this claim type","")</f>
        <v/>
      </c>
      <c r="AF10" s="102"/>
      <c r="AG10" s="91" t="s">
        <v>64</v>
      </c>
      <c r="AH10" s="173"/>
      <c r="AI10" s="174"/>
      <c r="AJ10" s="175" t="str">
        <f>IF(AH8&gt;"",IF(AH8="Teacher",25,IF(AH8="Teaching Assistant",32.5,37)),"")</f>
        <v/>
      </c>
      <c r="AK10" s="176"/>
      <c r="AN10" s="42">
        <f>IF(AH8="Teacher",25,IF(AH8="Teaching Assistant",32.5,37))</f>
        <v>37</v>
      </c>
    </row>
    <row r="11" spans="1:40" ht="16.5" thickBot="1" x14ac:dyDescent="0.3">
      <c r="A11" s="36">
        <v>45389</v>
      </c>
      <c r="B11">
        <f t="shared" si="4"/>
        <v>1</v>
      </c>
      <c r="C11" s="27">
        <v>45389</v>
      </c>
      <c r="D11" s="28">
        <f t="shared" si="9"/>
        <v>1</v>
      </c>
      <c r="E11" s="27">
        <v>45389</v>
      </c>
      <c r="F11" s="28">
        <f t="shared" si="0"/>
        <v>1</v>
      </c>
      <c r="G11" s="27" t="str">
        <f t="shared" si="6"/>
        <v>Z</v>
      </c>
      <c r="H11" s="28">
        <f t="shared" si="7"/>
        <v>0</v>
      </c>
      <c r="I11" s="28">
        <f>IF(B11+D11+F11+H11&gt;0,0,1)</f>
        <v>0</v>
      </c>
      <c r="J11" s="27">
        <v>45388</v>
      </c>
      <c r="L11" s="28">
        <f t="shared" si="1"/>
        <v>0</v>
      </c>
      <c r="M11" s="28">
        <f t="shared" si="2"/>
        <v>0</v>
      </c>
      <c r="N11" s="28">
        <f t="shared" si="3"/>
        <v>0</v>
      </c>
      <c r="U11" s="41"/>
      <c r="Y11" s="42">
        <f>COUNTA(Z12:Z21)</f>
        <v>0</v>
      </c>
      <c r="Z11" s="166" t="str">
        <f>IF(Y11=0,"All training dates within the current financial year must be entered before your claim can be calculated","")</f>
        <v>All training dates within the current financial year must be entered before your claim can be calculated</v>
      </c>
      <c r="AF11" s="102"/>
      <c r="AG11" s="91" t="s">
        <v>65</v>
      </c>
      <c r="AH11" s="173"/>
      <c r="AI11" s="174"/>
      <c r="AJ11" s="175">
        <v>52</v>
      </c>
      <c r="AK11" s="176"/>
    </row>
    <row r="12" spans="1:40" ht="16.5" thickBot="1" x14ac:dyDescent="0.3">
      <c r="A12" s="36">
        <v>45390</v>
      </c>
      <c r="B12">
        <f t="shared" si="4"/>
        <v>1</v>
      </c>
      <c r="C12" s="27">
        <v>45390</v>
      </c>
      <c r="D12" s="28">
        <f t="shared" si="9"/>
        <v>1</v>
      </c>
      <c r="F12" s="28">
        <f t="shared" si="0"/>
        <v>0</v>
      </c>
      <c r="G12" s="27" t="str">
        <f t="shared" si="6"/>
        <v>Z</v>
      </c>
      <c r="H12" s="28">
        <f t="shared" si="7"/>
        <v>0</v>
      </c>
      <c r="I12" s="28">
        <f t="shared" si="8"/>
        <v>0</v>
      </c>
      <c r="J12" s="27">
        <v>45389</v>
      </c>
      <c r="L12" s="28">
        <f t="shared" si="1"/>
        <v>0</v>
      </c>
      <c r="M12" s="28">
        <f t="shared" si="2"/>
        <v>0</v>
      </c>
      <c r="N12" s="28">
        <f t="shared" si="3"/>
        <v>0</v>
      </c>
      <c r="R12" s="30" t="s">
        <v>66</v>
      </c>
      <c r="S12" s="30"/>
      <c r="U12" s="107"/>
      <c r="X12" s="30" t="s">
        <v>39</v>
      </c>
      <c r="Z12" s="110"/>
      <c r="AB12" s="30" t="s">
        <v>68</v>
      </c>
      <c r="AD12" s="177"/>
      <c r="AF12" s="102"/>
      <c r="AG12" s="92"/>
      <c r="AH12" s="11"/>
      <c r="AI12" s="11"/>
      <c r="AJ12" s="92"/>
      <c r="AK12" s="91"/>
    </row>
    <row r="13" spans="1:40" ht="16.5" thickBot="1" x14ac:dyDescent="0.3">
      <c r="A13" s="36">
        <v>45391</v>
      </c>
      <c r="B13">
        <f t="shared" si="4"/>
        <v>1</v>
      </c>
      <c r="C13" s="27">
        <v>45391</v>
      </c>
      <c r="D13" s="28">
        <f t="shared" si="9"/>
        <v>1</v>
      </c>
      <c r="F13" s="28">
        <f t="shared" si="0"/>
        <v>0</v>
      </c>
      <c r="G13" s="27" t="str">
        <f t="shared" si="6"/>
        <v>Z</v>
      </c>
      <c r="H13" s="28">
        <f t="shared" si="7"/>
        <v>0</v>
      </c>
      <c r="I13" s="28">
        <f t="shared" si="8"/>
        <v>0</v>
      </c>
      <c r="J13" s="27">
        <v>45390</v>
      </c>
      <c r="L13" s="28">
        <f t="shared" si="1"/>
        <v>0</v>
      </c>
      <c r="M13" s="28">
        <f t="shared" si="2"/>
        <v>0</v>
      </c>
      <c r="N13" s="28">
        <f t="shared" si="3"/>
        <v>0</v>
      </c>
      <c r="R13" s="30" t="s">
        <v>69</v>
      </c>
      <c r="S13" s="30" t="s">
        <v>67</v>
      </c>
      <c r="T13" s="40" t="str">
        <f>IF(S13=U12,VLOOKUP(CONCATENATE(U$8,"T"),Data!$L$31:$S$139,5,FALSE),"")</f>
        <v/>
      </c>
      <c r="U13" s="118" t="str">
        <f>IF(T13=1,"NOT AVAILABLE",IF(ISNA(VLOOKUP($U$7,Data!$A$31:$G$142,4,FALSE)),"",VLOOKUP($U$7,Data!$A$31:$G$142,4,FALSE)))</f>
        <v/>
      </c>
      <c r="V13" s="56" t="str">
        <f>T13</f>
        <v/>
      </c>
      <c r="W13" s="56"/>
      <c r="X13" s="57"/>
      <c r="Y13" s="57"/>
      <c r="Z13" s="110"/>
      <c r="AB13" s="30"/>
      <c r="AD13" s="178"/>
      <c r="AF13" s="102"/>
      <c r="AG13" s="92" t="s">
        <v>70</v>
      </c>
      <c r="AH13" s="188" t="str">
        <f>(IF(AH10&gt;0,(AH10*AH11)/(AN10*52),""))</f>
        <v/>
      </c>
      <c r="AI13" s="189"/>
      <c r="AJ13" s="92"/>
      <c r="AK13" s="91"/>
    </row>
    <row r="14" spans="1:40" ht="16.5" thickBot="1" x14ac:dyDescent="0.3">
      <c r="A14" s="36">
        <v>45392</v>
      </c>
      <c r="B14">
        <f t="shared" si="4"/>
        <v>1</v>
      </c>
      <c r="C14" s="27">
        <v>45392</v>
      </c>
      <c r="D14" s="28">
        <f t="shared" si="9"/>
        <v>1</v>
      </c>
      <c r="F14" s="28">
        <f t="shared" si="0"/>
        <v>0</v>
      </c>
      <c r="G14" s="27" t="str">
        <f t="shared" si="6"/>
        <v>Z</v>
      </c>
      <c r="H14" s="28">
        <f t="shared" si="7"/>
        <v>0</v>
      </c>
      <c r="I14" s="28">
        <f t="shared" si="8"/>
        <v>0</v>
      </c>
      <c r="J14" s="27">
        <v>45391</v>
      </c>
      <c r="L14" s="28">
        <f t="shared" si="1"/>
        <v>0</v>
      </c>
      <c r="M14" s="28">
        <f t="shared" si="2"/>
        <v>0</v>
      </c>
      <c r="N14" s="28">
        <f t="shared" si="3"/>
        <v>0</v>
      </c>
      <c r="R14" s="30"/>
      <c r="S14" s="30" t="s">
        <v>71</v>
      </c>
      <c r="T14" s="40" t="str">
        <f>IF(S14=U12,VLOOKUP(CONCATENATE(U$8,"A"),Data!$M$31:$S$139,5,FALSE),"")</f>
        <v/>
      </c>
      <c r="U14" s="118" t="str">
        <f>IF(T14=1,"NOT AVAILABLE",IF(ISNA(VLOOKUP($U$7,Data!$A$31:$G$142,5,FALSE)),"",VLOOKUP($U$7,Data!$A$31:$G$142,5,FALSE)))</f>
        <v/>
      </c>
      <c r="V14" s="56" t="str">
        <f t="shared" ref="V14:V16" si="10">T14</f>
        <v/>
      </c>
      <c r="W14" s="56"/>
      <c r="X14" s="57"/>
      <c r="Y14" s="57"/>
      <c r="Z14" s="110"/>
      <c r="AB14" s="30"/>
      <c r="AF14" s="6"/>
      <c r="AG14" s="7"/>
      <c r="AH14" s="7"/>
      <c r="AI14" s="7"/>
      <c r="AJ14" s="92"/>
      <c r="AK14" s="91"/>
    </row>
    <row r="15" spans="1:40" ht="16.5" thickBot="1" x14ac:dyDescent="0.3">
      <c r="A15" s="36">
        <v>45393</v>
      </c>
      <c r="B15">
        <f t="shared" si="4"/>
        <v>1</v>
      </c>
      <c r="C15" s="27">
        <v>45393</v>
      </c>
      <c r="D15" s="28">
        <f t="shared" si="9"/>
        <v>1</v>
      </c>
      <c r="F15" s="28">
        <f t="shared" si="0"/>
        <v>0</v>
      </c>
      <c r="G15" s="27" t="str">
        <f t="shared" si="6"/>
        <v>Z</v>
      </c>
      <c r="H15" s="28">
        <f t="shared" si="7"/>
        <v>0</v>
      </c>
      <c r="I15" s="28">
        <f t="shared" si="8"/>
        <v>0</v>
      </c>
      <c r="J15" s="27">
        <v>45392</v>
      </c>
      <c r="L15" s="28">
        <f t="shared" si="1"/>
        <v>0</v>
      </c>
      <c r="M15" s="28">
        <f t="shared" si="2"/>
        <v>0</v>
      </c>
      <c r="N15" s="28">
        <f t="shared" si="3"/>
        <v>0</v>
      </c>
      <c r="R15" s="30"/>
      <c r="S15" s="30" t="s">
        <v>72</v>
      </c>
      <c r="T15" s="40" t="str">
        <f>IF(S15=U12,VLOOKUP(CONCATENATE(U$8,"C"),Data!$N$31:$S$139,5,FALSE),"")</f>
        <v/>
      </c>
      <c r="U15" s="118" t="str">
        <f>IF(T15=1,"NOT AVAILABLE",IF(ISNA(VLOOKUP($U$7,Data!$A$31:$G$142,6,FALSE)),"",VLOOKUP($U$7,Data!$A$31:$G$142,6,FALSE)))</f>
        <v/>
      </c>
      <c r="V15" s="56" t="str">
        <f t="shared" si="10"/>
        <v/>
      </c>
      <c r="W15" s="56"/>
      <c r="X15" s="57"/>
      <c r="Y15" s="57"/>
      <c r="Z15" s="110"/>
      <c r="AB15" s="30" t="s">
        <v>73</v>
      </c>
      <c r="AD15" s="107"/>
      <c r="AF15" s="104" t="s">
        <v>74</v>
      </c>
      <c r="AG15" s="112" t="s">
        <v>51</v>
      </c>
      <c r="AH15" s="7"/>
      <c r="AI15" s="7"/>
      <c r="AJ15" s="92"/>
      <c r="AK15" s="91"/>
    </row>
    <row r="16" spans="1:40" ht="16.5" thickBot="1" x14ac:dyDescent="0.3">
      <c r="A16" s="36">
        <v>45394</v>
      </c>
      <c r="B16">
        <f t="shared" si="4"/>
        <v>1</v>
      </c>
      <c r="C16" s="27">
        <v>45394</v>
      </c>
      <c r="D16" s="28">
        <f t="shared" si="9"/>
        <v>1</v>
      </c>
      <c r="F16" s="28">
        <f t="shared" si="0"/>
        <v>0</v>
      </c>
      <c r="G16" s="27" t="str">
        <f t="shared" si="6"/>
        <v>Z</v>
      </c>
      <c r="H16" s="28">
        <f t="shared" si="7"/>
        <v>0</v>
      </c>
      <c r="I16" s="28">
        <f t="shared" si="8"/>
        <v>0</v>
      </c>
      <c r="J16" s="27">
        <v>45393</v>
      </c>
      <c r="L16" s="28">
        <f t="shared" si="1"/>
        <v>0</v>
      </c>
      <c r="M16" s="28">
        <f t="shared" si="2"/>
        <v>0</v>
      </c>
      <c r="N16" s="28">
        <f t="shared" si="3"/>
        <v>0</v>
      </c>
      <c r="R16" s="30"/>
      <c r="S16" s="30" t="s">
        <v>75</v>
      </c>
      <c r="T16" s="40" t="str">
        <f>IF(S16=U12,VLOOKUP(CONCATENATE(U$8,"O"),Data!$O$31:$S$139,5,FALSE),"")</f>
        <v/>
      </c>
      <c r="U16" s="118" t="str">
        <f>IF(T16=1,"NOT AVAILABLE",IF(ISNA(VLOOKUP($U$7,Data!$A$31:$G$142,7,FALSE)),"",VLOOKUP($U$7,Data!$A$31:$G$142,7,FALSE)))</f>
        <v/>
      </c>
      <c r="V16" s="56" t="str">
        <f t="shared" si="10"/>
        <v/>
      </c>
      <c r="W16" s="56"/>
      <c r="X16" s="57"/>
      <c r="Y16" s="57"/>
      <c r="Z16" s="110"/>
      <c r="AB16" s="30"/>
      <c r="AF16" s="14"/>
      <c r="AG16" s="120" t="s">
        <v>53</v>
      </c>
      <c r="AH16" s="16"/>
      <c r="AI16" s="16"/>
      <c r="AJ16" s="16"/>
      <c r="AK16" s="17"/>
    </row>
    <row r="17" spans="1:37" ht="15.75" thickBot="1" x14ac:dyDescent="0.3">
      <c r="A17" s="36">
        <v>45395</v>
      </c>
      <c r="B17">
        <f t="shared" si="4"/>
        <v>1</v>
      </c>
      <c r="D17" s="28">
        <f t="shared" si="9"/>
        <v>0</v>
      </c>
      <c r="E17" s="27">
        <v>45395</v>
      </c>
      <c r="F17" s="28">
        <f>IF(ISBLANK(E17)=FALSE,1,0)</f>
        <v>1</v>
      </c>
      <c r="G17" s="27" t="str">
        <f t="shared" si="6"/>
        <v>Z</v>
      </c>
      <c r="H17" s="28">
        <f t="shared" si="7"/>
        <v>0</v>
      </c>
      <c r="I17" s="28">
        <f t="shared" si="8"/>
        <v>0</v>
      </c>
      <c r="J17" s="27">
        <v>45394</v>
      </c>
      <c r="L17" s="28">
        <f t="shared" si="1"/>
        <v>0</v>
      </c>
      <c r="M17" s="28">
        <f t="shared" si="2"/>
        <v>0</v>
      </c>
      <c r="N17" s="28">
        <f t="shared" si="3"/>
        <v>0</v>
      </c>
      <c r="R17" s="30"/>
      <c r="S17" s="30"/>
      <c r="V17" s="56">
        <f>SUM(V13:V16)</f>
        <v>0</v>
      </c>
      <c r="W17" s="56"/>
      <c r="X17" s="57"/>
      <c r="Y17" s="57"/>
      <c r="Z17" s="110"/>
      <c r="AB17" s="30" t="s">
        <v>76</v>
      </c>
      <c r="AD17" s="107"/>
      <c r="AE17" s="42">
        <f>IF(AD17="yes",IF(AD18&lt;=U18,1,0),0)</f>
        <v>0</v>
      </c>
    </row>
    <row r="18" spans="1:37" ht="16.5" thickBot="1" x14ac:dyDescent="0.3">
      <c r="A18" s="36">
        <v>45396</v>
      </c>
      <c r="B18">
        <f t="shared" si="4"/>
        <v>1</v>
      </c>
      <c r="D18" s="28">
        <f t="shared" si="9"/>
        <v>0</v>
      </c>
      <c r="E18" s="27">
        <v>45396</v>
      </c>
      <c r="F18" s="28">
        <f t="shared" si="0"/>
        <v>1</v>
      </c>
      <c r="G18" s="27" t="str">
        <f t="shared" si="6"/>
        <v>Z</v>
      </c>
      <c r="H18" s="28">
        <f t="shared" si="7"/>
        <v>0</v>
      </c>
      <c r="I18" s="28">
        <f t="shared" si="8"/>
        <v>0</v>
      </c>
      <c r="J18" s="27">
        <v>45395</v>
      </c>
      <c r="L18" s="28">
        <f t="shared" si="1"/>
        <v>0</v>
      </c>
      <c r="M18" s="28">
        <f t="shared" si="2"/>
        <v>0</v>
      </c>
      <c r="N18" s="28">
        <f t="shared" si="3"/>
        <v>0</v>
      </c>
      <c r="R18" s="30" t="s">
        <v>77</v>
      </c>
      <c r="S18" s="30"/>
      <c r="U18" s="108"/>
      <c r="V18" s="57"/>
      <c r="W18" s="57"/>
      <c r="X18" s="57"/>
      <c r="Y18" s="57"/>
      <c r="Z18" s="110"/>
      <c r="AB18" s="30" t="s">
        <v>78</v>
      </c>
      <c r="AD18" s="108"/>
      <c r="AE18" s="42"/>
      <c r="AF18" s="100" t="s">
        <v>79</v>
      </c>
      <c r="AG18" s="101"/>
      <c r="AH18" s="3"/>
      <c r="AI18" s="3"/>
      <c r="AJ18" s="3"/>
      <c r="AK18" s="4"/>
    </row>
    <row r="19" spans="1:37" ht="16.5" thickBot="1" x14ac:dyDescent="0.3">
      <c r="A19" s="36">
        <v>45397</v>
      </c>
      <c r="B19">
        <f t="shared" si="4"/>
        <v>1</v>
      </c>
      <c r="D19" s="28">
        <f t="shared" si="9"/>
        <v>0</v>
      </c>
      <c r="F19" s="28">
        <f t="shared" si="0"/>
        <v>0</v>
      </c>
      <c r="G19" s="27" t="str">
        <f t="shared" si="6"/>
        <v>Z</v>
      </c>
      <c r="H19" s="28">
        <f t="shared" si="7"/>
        <v>0</v>
      </c>
      <c r="I19" s="28">
        <f>IF(B19+D19+F19+H19&gt;0,0,1)</f>
        <v>0</v>
      </c>
      <c r="J19" s="27">
        <v>45396</v>
      </c>
      <c r="L19" s="28">
        <f>IF($I19=1,IF(AND($AD$17="yes", $A19&lt;$AD$18),1,IF(OR($AD$17="no", $AD$17=""),IF(AND(AD$20="yes", A19&lt;AD$21),1,IF(OR(AD$20="no", AD$20=""),1,0)),0)),0)</f>
        <v>0</v>
      </c>
      <c r="M19" s="28">
        <f t="shared" si="2"/>
        <v>0</v>
      </c>
      <c r="N19" s="28">
        <f t="shared" si="3"/>
        <v>0</v>
      </c>
      <c r="R19" s="30" t="s">
        <v>80</v>
      </c>
      <c r="S19" s="30"/>
      <c r="U19" s="108"/>
      <c r="V19" s="57"/>
      <c r="W19" s="57"/>
      <c r="X19" s="57"/>
      <c r="Y19" s="57"/>
      <c r="Z19" s="110"/>
      <c r="AB19" s="30"/>
      <c r="AE19" s="42"/>
      <c r="AF19" s="102"/>
      <c r="AG19" s="92" t="s">
        <v>62</v>
      </c>
      <c r="AH19" s="169" t="str">
        <f>IF(U12="","",U12)</f>
        <v/>
      </c>
      <c r="AI19" s="170"/>
      <c r="AJ19" s="175" t="s">
        <v>63</v>
      </c>
      <c r="AK19" s="176"/>
    </row>
    <row r="20" spans="1:37" ht="15.75" x14ac:dyDescent="0.25">
      <c r="A20" s="36">
        <v>45398</v>
      </c>
      <c r="B20">
        <f t="shared" si="4"/>
        <v>1</v>
      </c>
      <c r="D20" s="28">
        <f t="shared" si="9"/>
        <v>0</v>
      </c>
      <c r="F20" s="28">
        <f t="shared" si="0"/>
        <v>0</v>
      </c>
      <c r="G20" s="27" t="str">
        <f t="shared" si="6"/>
        <v>Z</v>
      </c>
      <c r="H20" s="28">
        <f t="shared" si="7"/>
        <v>0</v>
      </c>
      <c r="I20" s="28">
        <f t="shared" si="8"/>
        <v>0</v>
      </c>
      <c r="J20" s="27">
        <v>45397</v>
      </c>
      <c r="L20" s="28">
        <f t="shared" si="1"/>
        <v>0</v>
      </c>
      <c r="M20" s="28">
        <f t="shared" si="2"/>
        <v>0</v>
      </c>
      <c r="N20" s="28">
        <f t="shared" si="3"/>
        <v>0</v>
      </c>
      <c r="R20" s="30"/>
      <c r="S20" s="30"/>
      <c r="V20" s="57"/>
      <c r="W20" s="57"/>
      <c r="X20" s="57"/>
      <c r="Y20" s="57"/>
      <c r="Z20" s="110"/>
      <c r="AB20" s="30" t="s">
        <v>81</v>
      </c>
      <c r="AD20" s="107"/>
      <c r="AE20" s="42">
        <f>IF(AD20="yes",IF(AD17="yes",IF(AD21&lt;=AD18,1,0),IF(AD21&lt;U18,1,0)),0)</f>
        <v>0</v>
      </c>
      <c r="AF20" s="102"/>
      <c r="AG20" s="92"/>
      <c r="AH20" s="7"/>
      <c r="AI20" s="3"/>
      <c r="AJ20" s="190">
        <f>IF(AH$19="Teacher",25,IF(AH$19="Teaching Assistant",32.5,37))</f>
        <v>37</v>
      </c>
      <c r="AK20" s="176"/>
    </row>
    <row r="21" spans="1:37" ht="15.75" x14ac:dyDescent="0.25">
      <c r="A21" s="36">
        <v>45399</v>
      </c>
      <c r="B21">
        <f t="shared" si="4"/>
        <v>1</v>
      </c>
      <c r="D21" s="28">
        <f t="shared" si="9"/>
        <v>0</v>
      </c>
      <c r="F21" s="28">
        <f t="shared" si="0"/>
        <v>0</v>
      </c>
      <c r="G21" s="27" t="str">
        <f t="shared" si="6"/>
        <v>Z</v>
      </c>
      <c r="H21" s="28">
        <f t="shared" si="7"/>
        <v>0</v>
      </c>
      <c r="I21" s="28">
        <f t="shared" si="8"/>
        <v>0</v>
      </c>
      <c r="J21" s="27">
        <v>45398</v>
      </c>
      <c r="L21" s="28">
        <f t="shared" si="1"/>
        <v>0</v>
      </c>
      <c r="M21" s="28">
        <f t="shared" si="2"/>
        <v>0</v>
      </c>
      <c r="N21" s="28">
        <f t="shared" si="3"/>
        <v>0</v>
      </c>
      <c r="R21" s="30" t="s">
        <v>82</v>
      </c>
      <c r="S21" s="30"/>
      <c r="U21" s="107"/>
      <c r="V21" s="58">
        <f>IF(U21="yes",IF(U24="",1,0),0)</f>
        <v>0</v>
      </c>
      <c r="W21" s="58">
        <f>IF(AND(U21="yes", V21=0),1,0)</f>
        <v>0</v>
      </c>
      <c r="X21" s="57"/>
      <c r="Y21" s="57"/>
      <c r="Z21" s="110"/>
      <c r="AB21" s="30" t="s">
        <v>84</v>
      </c>
      <c r="AD21" s="108"/>
      <c r="AE21" s="42"/>
      <c r="AF21" s="102"/>
      <c r="AG21" s="99" t="s">
        <v>85</v>
      </c>
      <c r="AH21" s="99" t="s">
        <v>86</v>
      </c>
      <c r="AI21" s="99" t="s">
        <v>70</v>
      </c>
      <c r="AJ21" s="99"/>
      <c r="AK21" s="88"/>
    </row>
    <row r="22" spans="1:37" ht="16.5" thickBot="1" x14ac:dyDescent="0.3">
      <c r="A22" s="36">
        <v>45400</v>
      </c>
      <c r="B22">
        <f t="shared" si="4"/>
        <v>1</v>
      </c>
      <c r="D22" s="28">
        <f t="shared" si="9"/>
        <v>0</v>
      </c>
      <c r="F22" s="28">
        <f t="shared" si="0"/>
        <v>0</v>
      </c>
      <c r="G22" s="27" t="str">
        <f t="shared" si="6"/>
        <v>Z</v>
      </c>
      <c r="H22" s="28">
        <f t="shared" si="7"/>
        <v>0</v>
      </c>
      <c r="I22" s="28">
        <f t="shared" si="8"/>
        <v>0</v>
      </c>
      <c r="J22" s="27">
        <v>45399</v>
      </c>
      <c r="L22" s="28">
        <f t="shared" si="1"/>
        <v>0</v>
      </c>
      <c r="M22" s="28">
        <f t="shared" si="2"/>
        <v>0</v>
      </c>
      <c r="N22" s="28">
        <f t="shared" si="3"/>
        <v>0</v>
      </c>
      <c r="R22" s="86" t="s">
        <v>87</v>
      </c>
      <c r="S22" s="86"/>
      <c r="U22" s="125" t="str">
        <f>IF(U21="yes",VLOOKUP(U18,A3:J370,10,FALSE),"")</f>
        <v/>
      </c>
      <c r="V22" s="59"/>
      <c r="W22" s="59"/>
      <c r="X22" s="60"/>
      <c r="Y22" s="59"/>
      <c r="Z22" s="59"/>
      <c r="AA22" s="59"/>
      <c r="AB22" s="59"/>
      <c r="AC22" s="58">
        <f>IF(S15=U12,IF(LEN(U15)=5,0,10),10)</f>
        <v>10</v>
      </c>
      <c r="AD22" s="59"/>
      <c r="AE22" s="45"/>
      <c r="AF22" s="102"/>
      <c r="AG22" s="99" t="s">
        <v>88</v>
      </c>
      <c r="AH22" s="99" t="s">
        <v>89</v>
      </c>
      <c r="AI22" s="57"/>
      <c r="AK22" s="10"/>
    </row>
    <row r="23" spans="1:37" ht="16.5" thickBot="1" x14ac:dyDescent="0.3">
      <c r="A23" s="36">
        <v>45401</v>
      </c>
      <c r="B23">
        <f t="shared" si="4"/>
        <v>1</v>
      </c>
      <c r="D23" s="28">
        <f t="shared" si="9"/>
        <v>0</v>
      </c>
      <c r="F23" s="28">
        <f t="shared" si="0"/>
        <v>0</v>
      </c>
      <c r="G23" s="27" t="str">
        <f t="shared" si="6"/>
        <v>Z</v>
      </c>
      <c r="H23" s="28">
        <f t="shared" si="7"/>
        <v>0</v>
      </c>
      <c r="I23" s="28">
        <f t="shared" si="8"/>
        <v>0</v>
      </c>
      <c r="J23" s="27">
        <v>45400</v>
      </c>
      <c r="L23" s="28">
        <f t="shared" si="1"/>
        <v>0</v>
      </c>
      <c r="M23" s="28">
        <f t="shared" si="2"/>
        <v>0</v>
      </c>
      <c r="N23" s="28">
        <f t="shared" si="3"/>
        <v>0</v>
      </c>
      <c r="R23" s="56" t="s">
        <v>90</v>
      </c>
      <c r="S23" s="86"/>
      <c r="U23" s="107"/>
      <c r="V23" s="59"/>
      <c r="W23" s="56" t="s">
        <v>91</v>
      </c>
      <c r="X23" s="60"/>
      <c r="Y23" s="59"/>
      <c r="Z23" s="63"/>
      <c r="AA23" s="59"/>
      <c r="AB23" s="59"/>
      <c r="AC23" s="59"/>
      <c r="AD23" s="59"/>
      <c r="AE23" s="45"/>
      <c r="AF23" s="102" t="s">
        <v>92</v>
      </c>
      <c r="AG23" s="113"/>
      <c r="AH23" s="113"/>
      <c r="AI23" s="121" t="str">
        <f t="shared" ref="AI23:AI29" si="11">(IF(AG23&gt;0,(AG23*AH23)/(AJ23*AH23),""))</f>
        <v/>
      </c>
      <c r="AJ23" s="89">
        <f>IF(AH$19="Teacher",25,IF(AH$19="Teaching Assistant",32.5,37))</f>
        <v>37</v>
      </c>
      <c r="AK23" s="90" t="str">
        <f>IF(AG23&lt;&gt;"",IF(AI23&gt;1,"Check",""),"")</f>
        <v/>
      </c>
    </row>
    <row r="24" spans="1:37" ht="16.5" thickBot="1" x14ac:dyDescent="0.3">
      <c r="A24" s="36">
        <v>45402</v>
      </c>
      <c r="B24">
        <f t="shared" si="4"/>
        <v>1</v>
      </c>
      <c r="D24" s="28">
        <f t="shared" si="9"/>
        <v>0</v>
      </c>
      <c r="E24" s="27">
        <v>45402</v>
      </c>
      <c r="F24" s="28">
        <f t="shared" si="0"/>
        <v>1</v>
      </c>
      <c r="G24" s="27" t="str">
        <f t="shared" si="6"/>
        <v>Z</v>
      </c>
      <c r="H24" s="28">
        <f t="shared" si="7"/>
        <v>0</v>
      </c>
      <c r="I24" s="28">
        <f t="shared" si="8"/>
        <v>0</v>
      </c>
      <c r="J24" s="27">
        <v>45401</v>
      </c>
      <c r="L24" s="28">
        <f t="shared" si="1"/>
        <v>0</v>
      </c>
      <c r="M24" s="28">
        <f t="shared" si="2"/>
        <v>0</v>
      </c>
      <c r="N24" s="28">
        <f t="shared" si="3"/>
        <v>0</v>
      </c>
      <c r="R24" s="56" t="s">
        <v>93</v>
      </c>
      <c r="S24" s="86"/>
      <c r="U24" s="115" t="s">
        <v>83</v>
      </c>
      <c r="V24" s="57"/>
      <c r="W24" s="56" t="s">
        <v>94</v>
      </c>
      <c r="X24" s="59"/>
      <c r="Y24" s="59"/>
      <c r="Z24" s="60"/>
      <c r="AA24" s="59"/>
      <c r="AB24" s="59"/>
      <c r="AC24" s="59"/>
      <c r="AD24" s="59"/>
      <c r="AE24" s="45"/>
      <c r="AF24" s="102" t="s">
        <v>95</v>
      </c>
      <c r="AG24" s="113"/>
      <c r="AH24" s="113"/>
      <c r="AI24" s="121" t="str">
        <f t="shared" si="11"/>
        <v/>
      </c>
      <c r="AJ24" s="89">
        <f t="shared" ref="AJ24:AJ29" si="12">IF(AH$19="Teacher",25,IF(AH$19="Teaching Assistant",32.5,37))</f>
        <v>37</v>
      </c>
      <c r="AK24" s="90" t="str">
        <f t="shared" ref="AK24:AK29" si="13">IF(AG24&lt;&gt;"",IF(AI24&gt;1,"Check",""),"")</f>
        <v/>
      </c>
    </row>
    <row r="25" spans="1:37" ht="16.5" thickBot="1" x14ac:dyDescent="0.3">
      <c r="A25" s="36">
        <v>45403</v>
      </c>
      <c r="B25">
        <f t="shared" si="4"/>
        <v>1</v>
      </c>
      <c r="D25" s="28">
        <f t="shared" si="9"/>
        <v>0</v>
      </c>
      <c r="E25" s="27">
        <v>45403</v>
      </c>
      <c r="F25" s="28">
        <f t="shared" si="0"/>
        <v>1</v>
      </c>
      <c r="G25" s="27" t="str">
        <f t="shared" si="6"/>
        <v>Z</v>
      </c>
      <c r="H25" s="28">
        <f t="shared" si="7"/>
        <v>0</v>
      </c>
      <c r="I25" s="28">
        <f t="shared" si="8"/>
        <v>0</v>
      </c>
      <c r="J25" s="27">
        <v>45402</v>
      </c>
      <c r="L25" s="28">
        <f t="shared" si="1"/>
        <v>0</v>
      </c>
      <c r="M25" s="28">
        <f t="shared" si="2"/>
        <v>0</v>
      </c>
      <c r="N25" s="28">
        <f t="shared" si="3"/>
        <v>0</v>
      </c>
      <c r="R25" s="30"/>
      <c r="S25" s="30"/>
      <c r="V25" s="59"/>
      <c r="W25" s="58" t="s">
        <v>96</v>
      </c>
      <c r="X25" s="58"/>
      <c r="Y25" s="62" t="str">
        <f>IF(OR(U21="no", U21=""),"yes",IF(U24="yes","yes","no"))</f>
        <v>yes</v>
      </c>
      <c r="Z25" s="58"/>
      <c r="AA25" s="59"/>
      <c r="AB25" s="59"/>
      <c r="AC25" s="59"/>
      <c r="AD25" s="59"/>
      <c r="AE25" s="47"/>
      <c r="AF25" s="102" t="s">
        <v>97</v>
      </c>
      <c r="AG25" s="113"/>
      <c r="AH25" s="113"/>
      <c r="AI25" s="121" t="str">
        <f t="shared" si="11"/>
        <v/>
      </c>
      <c r="AJ25" s="89">
        <f t="shared" si="12"/>
        <v>37</v>
      </c>
      <c r="AK25" s="90" t="str">
        <f t="shared" si="13"/>
        <v/>
      </c>
    </row>
    <row r="26" spans="1:37" ht="16.5" thickBot="1" x14ac:dyDescent="0.3">
      <c r="A26" s="36">
        <v>45404</v>
      </c>
      <c r="B26">
        <f t="shared" si="4"/>
        <v>1</v>
      </c>
      <c r="D26" s="28">
        <f t="shared" si="9"/>
        <v>0</v>
      </c>
      <c r="F26" s="28">
        <f t="shared" si="0"/>
        <v>0</v>
      </c>
      <c r="G26" s="27" t="str">
        <f t="shared" si="6"/>
        <v>Z</v>
      </c>
      <c r="H26" s="28">
        <f t="shared" si="7"/>
        <v>0</v>
      </c>
      <c r="I26" s="28">
        <f t="shared" si="8"/>
        <v>0</v>
      </c>
      <c r="J26" s="27">
        <v>45403</v>
      </c>
      <c r="L26" s="28">
        <f t="shared" si="1"/>
        <v>0</v>
      </c>
      <c r="M26" s="28">
        <f t="shared" si="2"/>
        <v>0</v>
      </c>
      <c r="N26" s="28">
        <f t="shared" si="3"/>
        <v>0</v>
      </c>
      <c r="R26" s="30" t="s">
        <v>98</v>
      </c>
      <c r="S26" s="30"/>
      <c r="U26" s="123">
        <f>I372</f>
        <v>0</v>
      </c>
      <c r="V26" s="59"/>
      <c r="W26" s="59"/>
      <c r="X26" s="85" t="s">
        <v>99</v>
      </c>
      <c r="Z26" s="179"/>
      <c r="AA26" s="180"/>
      <c r="AB26" s="180"/>
      <c r="AC26" s="180"/>
      <c r="AD26" s="181"/>
      <c r="AE26" s="46"/>
      <c r="AF26" s="102" t="s">
        <v>100</v>
      </c>
      <c r="AG26" s="113"/>
      <c r="AH26" s="113"/>
      <c r="AI26" s="121" t="str">
        <f t="shared" si="11"/>
        <v/>
      </c>
      <c r="AJ26" s="89">
        <f t="shared" si="12"/>
        <v>37</v>
      </c>
      <c r="AK26" s="90" t="str">
        <f t="shared" si="13"/>
        <v/>
      </c>
    </row>
    <row r="27" spans="1:37" ht="16.5" thickBot="1" x14ac:dyDescent="0.3">
      <c r="A27" s="36">
        <v>45405</v>
      </c>
      <c r="B27">
        <f t="shared" si="4"/>
        <v>1</v>
      </c>
      <c r="D27" s="28">
        <f t="shared" si="9"/>
        <v>0</v>
      </c>
      <c r="F27" s="28">
        <f t="shared" si="0"/>
        <v>0</v>
      </c>
      <c r="G27" s="27" t="str">
        <f t="shared" si="6"/>
        <v>Z</v>
      </c>
      <c r="H27" s="28">
        <f t="shared" si="7"/>
        <v>0</v>
      </c>
      <c r="I27" s="28">
        <f t="shared" si="8"/>
        <v>0</v>
      </c>
      <c r="J27" s="27">
        <v>45404</v>
      </c>
      <c r="L27" s="28">
        <f t="shared" si="1"/>
        <v>0</v>
      </c>
      <c r="M27" s="28">
        <f t="shared" si="2"/>
        <v>0</v>
      </c>
      <c r="N27" s="28">
        <f t="shared" si="3"/>
        <v>0</v>
      </c>
      <c r="R27" s="30" t="s">
        <v>101</v>
      </c>
      <c r="S27" s="30"/>
      <c r="U27" s="123">
        <f>IF(Y25="yes",IF(U26&gt;AC22,AC22,U26),0)</f>
        <v>0</v>
      </c>
      <c r="V27" s="59"/>
      <c r="W27" s="59"/>
      <c r="X27" s="63"/>
      <c r="Y27" s="59"/>
      <c r="Z27" s="182"/>
      <c r="AA27" s="183"/>
      <c r="AB27" s="183"/>
      <c r="AC27" s="183"/>
      <c r="AD27" s="184"/>
      <c r="AF27" s="102" t="s">
        <v>102</v>
      </c>
      <c r="AG27" s="113"/>
      <c r="AH27" s="113"/>
      <c r="AI27" s="121" t="str">
        <f t="shared" si="11"/>
        <v/>
      </c>
      <c r="AJ27" s="89">
        <f t="shared" si="12"/>
        <v>37</v>
      </c>
      <c r="AK27" s="90" t="str">
        <f t="shared" si="13"/>
        <v/>
      </c>
    </row>
    <row r="28" spans="1:37" ht="16.5" thickBot="1" x14ac:dyDescent="0.3">
      <c r="A28" s="36">
        <v>45406</v>
      </c>
      <c r="B28">
        <f t="shared" si="4"/>
        <v>1</v>
      </c>
      <c r="D28" s="28">
        <f t="shared" si="9"/>
        <v>0</v>
      </c>
      <c r="F28" s="28">
        <f t="shared" si="0"/>
        <v>0</v>
      </c>
      <c r="G28" s="27" t="str">
        <f t="shared" si="6"/>
        <v>Z</v>
      </c>
      <c r="H28" s="28">
        <f t="shared" si="7"/>
        <v>0</v>
      </c>
      <c r="I28" s="28">
        <f t="shared" si="8"/>
        <v>0</v>
      </c>
      <c r="J28" s="27">
        <v>45405</v>
      </c>
      <c r="L28" s="28">
        <f t="shared" si="1"/>
        <v>0</v>
      </c>
      <c r="M28" s="28">
        <f t="shared" si="2"/>
        <v>0</v>
      </c>
      <c r="N28" s="28">
        <f t="shared" si="3"/>
        <v>0</v>
      </c>
      <c r="R28" s="30" t="s">
        <v>103</v>
      </c>
      <c r="S28" s="30"/>
      <c r="U28" s="123">
        <f>IF(U27="",U26,U26-U27)</f>
        <v>0</v>
      </c>
      <c r="V28" s="59"/>
      <c r="W28" s="64">
        <f>I372</f>
        <v>0</v>
      </c>
      <c r="X28" s="65"/>
      <c r="Y28" s="58"/>
      <c r="Z28" s="182"/>
      <c r="AA28" s="183"/>
      <c r="AB28" s="183"/>
      <c r="AC28" s="183"/>
      <c r="AD28" s="184"/>
      <c r="AF28" s="102" t="s">
        <v>104</v>
      </c>
      <c r="AG28" s="113"/>
      <c r="AH28" s="113"/>
      <c r="AI28" s="121" t="str">
        <f t="shared" si="11"/>
        <v/>
      </c>
      <c r="AJ28" s="89">
        <f t="shared" si="12"/>
        <v>37</v>
      </c>
      <c r="AK28" s="90" t="str">
        <f t="shared" si="13"/>
        <v/>
      </c>
    </row>
    <row r="29" spans="1:37" ht="16.5" thickBot="1" x14ac:dyDescent="0.3">
      <c r="A29" s="36">
        <v>45407</v>
      </c>
      <c r="B29">
        <f t="shared" si="4"/>
        <v>1</v>
      </c>
      <c r="D29" s="28">
        <f t="shared" si="9"/>
        <v>0</v>
      </c>
      <c r="F29" s="28">
        <f t="shared" si="0"/>
        <v>0</v>
      </c>
      <c r="G29" s="27" t="str">
        <f t="shared" si="6"/>
        <v>Z</v>
      </c>
      <c r="H29" s="28">
        <f t="shared" si="7"/>
        <v>0</v>
      </c>
      <c r="I29" s="28">
        <f t="shared" si="8"/>
        <v>0</v>
      </c>
      <c r="J29" s="27">
        <v>45406</v>
      </c>
      <c r="L29" s="28">
        <f t="shared" si="1"/>
        <v>0</v>
      </c>
      <c r="M29" s="28">
        <f t="shared" si="2"/>
        <v>0</v>
      </c>
      <c r="N29" s="28">
        <f t="shared" si="3"/>
        <v>0</v>
      </c>
      <c r="R29" s="30"/>
      <c r="S29" s="30"/>
      <c r="V29" s="59"/>
      <c r="W29" s="64"/>
      <c r="X29" s="65"/>
      <c r="Y29" s="58"/>
      <c r="Z29" s="185"/>
      <c r="AA29" s="186"/>
      <c r="AB29" s="186"/>
      <c r="AC29" s="186"/>
      <c r="AD29" s="187"/>
      <c r="AF29" s="102" t="s">
        <v>105</v>
      </c>
      <c r="AG29" s="114"/>
      <c r="AH29" s="114"/>
      <c r="AI29" s="121" t="str">
        <f t="shared" si="11"/>
        <v/>
      </c>
      <c r="AJ29" s="89">
        <f t="shared" si="12"/>
        <v>37</v>
      </c>
      <c r="AK29" s="90" t="str">
        <f t="shared" si="13"/>
        <v/>
      </c>
    </row>
    <row r="30" spans="1:37" ht="16.5" thickBot="1" x14ac:dyDescent="0.3">
      <c r="A30" s="36">
        <v>45408</v>
      </c>
      <c r="B30">
        <f t="shared" si="4"/>
        <v>1</v>
      </c>
      <c r="D30" s="28">
        <f t="shared" si="9"/>
        <v>0</v>
      </c>
      <c r="F30" s="28">
        <f t="shared" si="0"/>
        <v>0</v>
      </c>
      <c r="G30" s="27" t="str">
        <f t="shared" si="6"/>
        <v>Z</v>
      </c>
      <c r="H30" s="28">
        <f t="shared" si="7"/>
        <v>0</v>
      </c>
      <c r="I30" s="28">
        <f t="shared" si="8"/>
        <v>0</v>
      </c>
      <c r="J30" s="27">
        <v>45407</v>
      </c>
      <c r="L30" s="28">
        <f t="shared" si="1"/>
        <v>0</v>
      </c>
      <c r="M30" s="28">
        <f t="shared" si="2"/>
        <v>0</v>
      </c>
      <c r="N30" s="28">
        <f t="shared" si="3"/>
        <v>0</v>
      </c>
      <c r="R30" s="30" t="s">
        <v>106</v>
      </c>
      <c r="S30" s="30"/>
      <c r="U30" s="124" t="str">
        <f>_xlfn.IFNA(VLOOKUP(U12,Data!A17:B20,2,FALSE),"")</f>
        <v/>
      </c>
      <c r="V30" s="58"/>
      <c r="W30" s="58"/>
      <c r="X30" s="65"/>
      <c r="Y30" s="58"/>
      <c r="AF30" s="102"/>
      <c r="AG30" s="7"/>
      <c r="AJ30" s="89"/>
      <c r="AK30" s="88"/>
    </row>
    <row r="31" spans="1:37" ht="16.5" thickBot="1" x14ac:dyDescent="0.3">
      <c r="A31" s="36">
        <v>45409</v>
      </c>
      <c r="B31">
        <f t="shared" si="4"/>
        <v>1</v>
      </c>
      <c r="D31" s="28">
        <f t="shared" si="9"/>
        <v>0</v>
      </c>
      <c r="E31" s="27">
        <v>45409</v>
      </c>
      <c r="F31" s="28">
        <f t="shared" si="0"/>
        <v>1</v>
      </c>
      <c r="G31" s="27" t="str">
        <f t="shared" si="6"/>
        <v>Z</v>
      </c>
      <c r="H31" s="28">
        <f t="shared" si="7"/>
        <v>0</v>
      </c>
      <c r="I31" s="28">
        <f t="shared" si="8"/>
        <v>0</v>
      </c>
      <c r="J31" s="27">
        <v>45408</v>
      </c>
      <c r="L31" s="28">
        <f t="shared" si="1"/>
        <v>0</v>
      </c>
      <c r="M31" s="28">
        <f t="shared" si="2"/>
        <v>0</v>
      </c>
      <c r="N31" s="28">
        <f t="shared" si="3"/>
        <v>0</v>
      </c>
      <c r="R31" s="30"/>
      <c r="S31" s="30"/>
      <c r="V31" s="58"/>
      <c r="W31" s="58"/>
      <c r="X31" s="65" t="s">
        <v>107</v>
      </c>
      <c r="Y31" s="66" t="s">
        <v>108</v>
      </c>
      <c r="AF31" s="102"/>
      <c r="AG31" s="92" t="s">
        <v>109</v>
      </c>
      <c r="AH31" s="92"/>
      <c r="AI31" s="121" t="str">
        <f>IF(AG23="","",((AG23*AH23)+(AG24*AH24)+(AG25*AH25)+(AG26*AH26)+(AG27*AH27)+(AG28*AH28)+(AG29*AH29))/AI32)</f>
        <v/>
      </c>
      <c r="AJ31" s="57"/>
      <c r="AK31" s="127">
        <f>IF(AH$19="Teacher",25,IF(AH$19="Teaching Assistant",32.5,37))</f>
        <v>37</v>
      </c>
    </row>
    <row r="32" spans="1:37" ht="16.5" thickBot="1" x14ac:dyDescent="0.3">
      <c r="A32" s="36">
        <v>45410</v>
      </c>
      <c r="B32">
        <f t="shared" si="4"/>
        <v>1</v>
      </c>
      <c r="D32" s="28">
        <f t="shared" si="9"/>
        <v>0</v>
      </c>
      <c r="E32" s="27">
        <v>45410</v>
      </c>
      <c r="F32" s="28">
        <f t="shared" si="0"/>
        <v>1</v>
      </c>
      <c r="G32" s="27" t="str">
        <f t="shared" si="6"/>
        <v>Z</v>
      </c>
      <c r="H32" s="28">
        <f t="shared" si="7"/>
        <v>0</v>
      </c>
      <c r="I32" s="28">
        <f t="shared" si="8"/>
        <v>0</v>
      </c>
      <c r="J32" s="27">
        <v>45409</v>
      </c>
      <c r="L32" s="28">
        <f t="shared" si="1"/>
        <v>0</v>
      </c>
      <c r="M32" s="28">
        <f t="shared" si="2"/>
        <v>0</v>
      </c>
      <c r="N32" s="28">
        <f t="shared" si="3"/>
        <v>0</v>
      </c>
      <c r="R32" s="30" t="s">
        <v>110</v>
      </c>
      <c r="S32" s="30"/>
      <c r="U32" s="123">
        <f>W32-X32</f>
        <v>0</v>
      </c>
      <c r="V32" s="58"/>
      <c r="W32" s="64">
        <f>L372</f>
        <v>0</v>
      </c>
      <c r="X32" s="64">
        <f>IF(W32&lt;U27,W32,U27)</f>
        <v>0</v>
      </c>
      <c r="Y32" s="64">
        <f>U27-X32</f>
        <v>0</v>
      </c>
      <c r="AF32" s="102"/>
      <c r="AG32" s="92" t="s">
        <v>111</v>
      </c>
      <c r="AH32" s="92"/>
      <c r="AI32" s="121" t="str">
        <f>IF(AH23="","",SUM(AH23:AH29))</f>
        <v/>
      </c>
      <c r="AJ32" s="57"/>
      <c r="AK32" s="90"/>
    </row>
    <row r="33" spans="1:37" ht="16.5" thickBot="1" x14ac:dyDescent="0.3">
      <c r="A33" s="36">
        <v>45411</v>
      </c>
      <c r="B33">
        <f t="shared" si="4"/>
        <v>1</v>
      </c>
      <c r="D33" s="28">
        <f t="shared" si="9"/>
        <v>0</v>
      </c>
      <c r="F33" s="28">
        <f t="shared" si="0"/>
        <v>0</v>
      </c>
      <c r="G33" s="27" t="str">
        <f t="shared" si="6"/>
        <v>Z</v>
      </c>
      <c r="H33" s="28">
        <f t="shared" si="7"/>
        <v>0</v>
      </c>
      <c r="I33" s="28">
        <f t="shared" si="8"/>
        <v>0</v>
      </c>
      <c r="J33" s="27">
        <v>45410</v>
      </c>
      <c r="L33" s="28">
        <f t="shared" si="1"/>
        <v>0</v>
      </c>
      <c r="M33" s="28">
        <f t="shared" si="2"/>
        <v>0</v>
      </c>
      <c r="N33" s="28">
        <f t="shared" si="3"/>
        <v>0</v>
      </c>
      <c r="R33" s="30" t="s">
        <v>112</v>
      </c>
      <c r="S33" s="30"/>
      <c r="U33" s="123">
        <f>W33-X33</f>
        <v>0</v>
      </c>
      <c r="V33" s="58"/>
      <c r="W33" s="64">
        <f>M372</f>
        <v>0</v>
      </c>
      <c r="X33" s="64">
        <f>IF(W33&lt;=Y32,W33,Y32)</f>
        <v>0</v>
      </c>
      <c r="Y33" s="64">
        <f>Y32-X33</f>
        <v>0</v>
      </c>
      <c r="AF33" s="102"/>
      <c r="AG33" s="92" t="s">
        <v>113</v>
      </c>
      <c r="AH33" s="92"/>
      <c r="AI33" s="121" t="str">
        <f>IF(AH23="","",(IF(AI31&gt;0,(AI31*AI32)/(AK31*AI32),"")))</f>
        <v/>
      </c>
      <c r="AJ33" s="57"/>
      <c r="AK33" s="90"/>
    </row>
    <row r="34" spans="1:37" ht="16.5" thickBot="1" x14ac:dyDescent="0.3">
      <c r="A34" s="36">
        <v>45412</v>
      </c>
      <c r="B34">
        <f t="shared" si="4"/>
        <v>1</v>
      </c>
      <c r="D34" s="28">
        <f t="shared" si="9"/>
        <v>0</v>
      </c>
      <c r="F34" s="28">
        <f t="shared" si="0"/>
        <v>0</v>
      </c>
      <c r="G34" s="27" t="str">
        <f t="shared" si="6"/>
        <v>Z</v>
      </c>
      <c r="H34" s="28">
        <f t="shared" si="7"/>
        <v>0</v>
      </c>
      <c r="I34" s="28">
        <f t="shared" si="8"/>
        <v>0</v>
      </c>
      <c r="J34" s="27">
        <v>45411</v>
      </c>
      <c r="L34" s="28">
        <f t="shared" si="1"/>
        <v>0</v>
      </c>
      <c r="M34" s="28">
        <f t="shared" si="2"/>
        <v>0</v>
      </c>
      <c r="N34" s="28">
        <f t="shared" si="3"/>
        <v>0</v>
      </c>
      <c r="R34" s="30" t="s">
        <v>114</v>
      </c>
      <c r="S34" s="30"/>
      <c r="U34" s="123">
        <f>W34-X34</f>
        <v>0</v>
      </c>
      <c r="V34" s="64">
        <f>SUM(U32:U34)</f>
        <v>0</v>
      </c>
      <c r="W34" s="64">
        <f>N372</f>
        <v>0</v>
      </c>
      <c r="X34" s="64">
        <f>IF(W34&lt;=Y33,W34,Y33)</f>
        <v>0</v>
      </c>
      <c r="Y34" s="64">
        <f>Y33-X34</f>
        <v>0</v>
      </c>
      <c r="Z34" s="59"/>
      <c r="AA34" s="59"/>
      <c r="AB34" s="59"/>
      <c r="AC34" s="59"/>
      <c r="AD34" s="59"/>
      <c r="AF34" s="102"/>
      <c r="AG34" s="92" t="s">
        <v>115</v>
      </c>
      <c r="AH34" s="92"/>
      <c r="AI34" s="122">
        <f>AD7</f>
        <v>0</v>
      </c>
      <c r="AJ34" s="57"/>
      <c r="AK34" s="90"/>
    </row>
    <row r="35" spans="1:37" ht="16.5" thickBot="1" x14ac:dyDescent="0.3">
      <c r="A35" s="36">
        <v>45413</v>
      </c>
      <c r="B35">
        <f t="shared" si="4"/>
        <v>1</v>
      </c>
      <c r="D35" s="28">
        <f t="shared" si="9"/>
        <v>0</v>
      </c>
      <c r="F35" s="28">
        <f t="shared" si="0"/>
        <v>0</v>
      </c>
      <c r="G35" s="27" t="str">
        <f t="shared" si="6"/>
        <v>Z</v>
      </c>
      <c r="H35" s="28">
        <f t="shared" si="7"/>
        <v>0</v>
      </c>
      <c r="I35" s="28">
        <f t="shared" si="8"/>
        <v>0</v>
      </c>
      <c r="J35" s="27">
        <v>45412</v>
      </c>
      <c r="L35" s="28">
        <f t="shared" si="1"/>
        <v>0</v>
      </c>
      <c r="M35" s="28">
        <f t="shared" si="2"/>
        <v>0</v>
      </c>
      <c r="N35" s="28">
        <f t="shared" si="3"/>
        <v>0</v>
      </c>
      <c r="R35" s="30"/>
      <c r="S35" s="30"/>
      <c r="V35" s="58"/>
      <c r="W35" s="58"/>
      <c r="X35" s="65"/>
      <c r="Y35" s="58"/>
      <c r="Z35" s="59"/>
      <c r="AA35" s="59"/>
      <c r="AB35" s="59"/>
      <c r="AC35" s="59"/>
      <c r="AD35" s="59"/>
      <c r="AF35" s="102"/>
      <c r="AG35" s="103" t="s">
        <v>116</v>
      </c>
      <c r="AH35" s="103"/>
      <c r="AI35" s="121" t="e">
        <f>AI34-AI33</f>
        <v>#VALUE!</v>
      </c>
      <c r="AJ35" s="57"/>
      <c r="AK35" s="90"/>
    </row>
    <row r="36" spans="1:37" ht="16.5" thickBot="1" x14ac:dyDescent="0.3">
      <c r="A36" s="36">
        <v>45414</v>
      </c>
      <c r="B36">
        <f t="shared" si="4"/>
        <v>1</v>
      </c>
      <c r="D36" s="28">
        <f t="shared" si="9"/>
        <v>0</v>
      </c>
      <c r="F36" s="28">
        <f t="shared" si="0"/>
        <v>0</v>
      </c>
      <c r="G36" s="27" t="str">
        <f t="shared" si="6"/>
        <v>Z</v>
      </c>
      <c r="H36" s="28">
        <f t="shared" si="7"/>
        <v>0</v>
      </c>
      <c r="I36" s="28">
        <f t="shared" si="8"/>
        <v>0</v>
      </c>
      <c r="J36" s="27">
        <v>45413</v>
      </c>
      <c r="L36" s="28">
        <f t="shared" si="1"/>
        <v>0</v>
      </c>
      <c r="M36" s="28">
        <f t="shared" si="2"/>
        <v>0</v>
      </c>
      <c r="N36" s="28">
        <f t="shared" si="3"/>
        <v>0</v>
      </c>
      <c r="R36" s="30" t="s">
        <v>117</v>
      </c>
      <c r="S36" s="30"/>
      <c r="U36" s="126">
        <f>IF(Y11=0,0,IF(ISNA(IF(V17&gt;=1,"CAN NOT CLAIM",W40)),"",IF(V17&gt;=1,"CAN NOT CLAIM",W40)))</f>
        <v>0</v>
      </c>
      <c r="V36" s="58"/>
      <c r="W36" s="67">
        <f>IF(AD8=0,0,U30*U32*AD8)</f>
        <v>0</v>
      </c>
      <c r="X36" s="167" t="str">
        <f>IF(Y11=0,"Claim amount zero until training dates entered","")</f>
        <v>Claim amount zero until training dates entered</v>
      </c>
      <c r="Y36" s="58"/>
      <c r="Z36" s="59"/>
      <c r="AA36" s="59"/>
      <c r="AB36" s="59"/>
      <c r="AC36" s="59"/>
      <c r="AD36" s="59"/>
      <c r="AF36" s="8"/>
      <c r="AG36" s="26"/>
      <c r="AI36" s="57"/>
      <c r="AK36" s="90"/>
    </row>
    <row r="37" spans="1:37" ht="16.5" thickBot="1" x14ac:dyDescent="0.3">
      <c r="A37" s="36">
        <v>45415</v>
      </c>
      <c r="B37">
        <f t="shared" si="4"/>
        <v>1</v>
      </c>
      <c r="D37" s="28">
        <f t="shared" si="9"/>
        <v>0</v>
      </c>
      <c r="F37" s="28">
        <f t="shared" si="0"/>
        <v>0</v>
      </c>
      <c r="G37" s="27" t="str">
        <f t="shared" si="6"/>
        <v>Z</v>
      </c>
      <c r="H37" s="28">
        <f t="shared" si="7"/>
        <v>0</v>
      </c>
      <c r="I37" s="28">
        <f t="shared" si="8"/>
        <v>0</v>
      </c>
      <c r="J37" s="27">
        <v>45414</v>
      </c>
      <c r="L37" s="28">
        <f t="shared" si="1"/>
        <v>0</v>
      </c>
      <c r="M37" s="28">
        <f t="shared" si="2"/>
        <v>0</v>
      </c>
      <c r="N37" s="28">
        <f t="shared" si="3"/>
        <v>0</v>
      </c>
      <c r="V37" s="58"/>
      <c r="W37" s="67">
        <f>IF(AD8=0,0,U30*U33*AD8*0.5)</f>
        <v>0</v>
      </c>
      <c r="X37" s="65"/>
      <c r="Y37" s="58"/>
      <c r="Z37" s="59"/>
      <c r="AA37" s="59"/>
      <c r="AB37" s="59"/>
      <c r="AC37" s="59"/>
      <c r="AD37" s="59"/>
      <c r="AF37" s="12" t="s">
        <v>74</v>
      </c>
      <c r="AG37" s="112" t="s">
        <v>51</v>
      </c>
      <c r="AH37" s="7"/>
      <c r="AI37" s="7"/>
      <c r="AJ37" s="7"/>
      <c r="AK37" s="10"/>
    </row>
    <row r="38" spans="1:37" ht="16.5" thickBot="1" x14ac:dyDescent="0.3">
      <c r="A38" s="36">
        <v>45416</v>
      </c>
      <c r="B38">
        <f t="shared" si="4"/>
        <v>1</v>
      </c>
      <c r="D38" s="28">
        <f t="shared" si="9"/>
        <v>0</v>
      </c>
      <c r="E38" s="27">
        <v>45416</v>
      </c>
      <c r="F38" s="28">
        <f t="shared" si="0"/>
        <v>1</v>
      </c>
      <c r="G38" s="27" t="str">
        <f t="shared" si="6"/>
        <v>Z</v>
      </c>
      <c r="H38" s="28">
        <f t="shared" si="7"/>
        <v>0</v>
      </c>
      <c r="I38" s="28">
        <f t="shared" si="8"/>
        <v>0</v>
      </c>
      <c r="J38" s="27">
        <v>45415</v>
      </c>
      <c r="L38" s="28">
        <f t="shared" si="1"/>
        <v>0</v>
      </c>
      <c r="M38" s="28">
        <f t="shared" si="2"/>
        <v>0</v>
      </c>
      <c r="N38" s="28">
        <f t="shared" si="3"/>
        <v>0</v>
      </c>
      <c r="R38" s="30" t="s">
        <v>118</v>
      </c>
      <c r="U38" s="116"/>
      <c r="V38" s="58">
        <f>IF(U38="",1,0)</f>
        <v>1</v>
      </c>
      <c r="W38" s="87" t="s">
        <v>119</v>
      </c>
      <c r="X38" s="65"/>
      <c r="Y38" s="58"/>
      <c r="Z38" s="59"/>
      <c r="AA38" s="59"/>
      <c r="AB38" s="59"/>
      <c r="AC38" s="59"/>
      <c r="AD38" s="59"/>
      <c r="AF38" s="14"/>
      <c r="AG38" s="120" t="s">
        <v>53</v>
      </c>
      <c r="AH38" s="16"/>
      <c r="AI38" s="16"/>
      <c r="AJ38" s="16"/>
      <c r="AK38" s="17"/>
    </row>
    <row r="39" spans="1:37" x14ac:dyDescent="0.25">
      <c r="A39" s="36">
        <v>45417</v>
      </c>
      <c r="B39">
        <f t="shared" si="4"/>
        <v>1</v>
      </c>
      <c r="D39" s="28">
        <f t="shared" si="9"/>
        <v>0</v>
      </c>
      <c r="E39" s="27">
        <v>45417</v>
      </c>
      <c r="F39" s="28">
        <f t="shared" si="0"/>
        <v>1</v>
      </c>
      <c r="G39" s="27" t="str">
        <f t="shared" si="6"/>
        <v>Z</v>
      </c>
      <c r="H39" s="28">
        <f t="shared" ref="H39:H69" si="14">IF(G39="Z",0,1)</f>
        <v>0</v>
      </c>
      <c r="I39" s="28">
        <f t="shared" si="8"/>
        <v>0</v>
      </c>
      <c r="J39" s="27">
        <v>45416</v>
      </c>
      <c r="L39" s="28">
        <f t="shared" si="1"/>
        <v>0</v>
      </c>
      <c r="M39" s="28">
        <f t="shared" si="2"/>
        <v>0</v>
      </c>
      <c r="N39" s="28">
        <f t="shared" si="3"/>
        <v>0</v>
      </c>
      <c r="V39" s="59"/>
      <c r="W39" s="59"/>
      <c r="X39" s="63"/>
      <c r="Y39" s="59"/>
      <c r="Z39" s="59"/>
      <c r="AA39" s="59"/>
      <c r="AB39" s="59"/>
      <c r="AC39" s="59"/>
      <c r="AD39" s="59"/>
    </row>
    <row r="40" spans="1:37" x14ac:dyDescent="0.25">
      <c r="A40" s="36">
        <v>45418</v>
      </c>
      <c r="B40">
        <f t="shared" si="4"/>
        <v>1</v>
      </c>
      <c r="C40" s="27">
        <v>45418</v>
      </c>
      <c r="D40" s="28">
        <f t="shared" si="9"/>
        <v>1</v>
      </c>
      <c r="F40" s="28">
        <f t="shared" si="0"/>
        <v>0</v>
      </c>
      <c r="G40" s="27" t="str">
        <f t="shared" si="6"/>
        <v>Z</v>
      </c>
      <c r="H40" s="28">
        <f t="shared" si="14"/>
        <v>0</v>
      </c>
      <c r="I40" s="28">
        <f t="shared" si="8"/>
        <v>0</v>
      </c>
      <c r="J40" s="27">
        <v>45417</v>
      </c>
      <c r="L40" s="28">
        <f t="shared" si="1"/>
        <v>0</v>
      </c>
      <c r="M40" s="28">
        <f t="shared" si="2"/>
        <v>0</v>
      </c>
      <c r="N40" s="28">
        <f t="shared" si="3"/>
        <v>0</v>
      </c>
      <c r="V40" s="59"/>
      <c r="W40" s="67">
        <f>SUM(W36:W37)</f>
        <v>0</v>
      </c>
      <c r="X40" s="65"/>
      <c r="Y40" s="58"/>
      <c r="Z40" s="59"/>
      <c r="AA40" s="59"/>
      <c r="AB40" s="59"/>
      <c r="AC40" s="59"/>
      <c r="AD40" s="59"/>
    </row>
    <row r="41" spans="1:37" x14ac:dyDescent="0.25">
      <c r="A41" s="36">
        <v>45419</v>
      </c>
      <c r="B41">
        <f t="shared" si="4"/>
        <v>1</v>
      </c>
      <c r="D41" s="28">
        <f t="shared" si="9"/>
        <v>0</v>
      </c>
      <c r="F41" s="28">
        <f t="shared" si="0"/>
        <v>0</v>
      </c>
      <c r="G41" s="27" t="str">
        <f t="shared" si="6"/>
        <v>Z</v>
      </c>
      <c r="H41" s="28">
        <f t="shared" si="14"/>
        <v>0</v>
      </c>
      <c r="I41" s="28">
        <f t="shared" si="8"/>
        <v>0</v>
      </c>
      <c r="J41" s="27">
        <v>45418</v>
      </c>
      <c r="L41" s="28">
        <f t="shared" si="1"/>
        <v>0</v>
      </c>
      <c r="M41" s="28">
        <f t="shared" si="2"/>
        <v>0</v>
      </c>
      <c r="N41" s="28">
        <f t="shared" si="3"/>
        <v>0</v>
      </c>
      <c r="V41" s="59"/>
      <c r="W41" s="59"/>
      <c r="X41" s="59"/>
      <c r="Y41" s="59"/>
      <c r="Z41" s="59"/>
      <c r="AA41" s="59"/>
      <c r="AB41" s="59"/>
      <c r="AC41" s="59"/>
      <c r="AD41" s="59"/>
      <c r="AE41" s="45"/>
    </row>
    <row r="42" spans="1:37" x14ac:dyDescent="0.25">
      <c r="A42" s="36">
        <v>45420</v>
      </c>
      <c r="B42">
        <f t="shared" si="4"/>
        <v>1</v>
      </c>
      <c r="D42" s="28">
        <f t="shared" si="9"/>
        <v>0</v>
      </c>
      <c r="F42" s="28">
        <f t="shared" si="0"/>
        <v>0</v>
      </c>
      <c r="G42" s="27" t="str">
        <f t="shared" si="6"/>
        <v>Z</v>
      </c>
      <c r="H42" s="28">
        <f t="shared" si="14"/>
        <v>0</v>
      </c>
      <c r="I42" s="28">
        <f t="shared" si="8"/>
        <v>0</v>
      </c>
      <c r="J42" s="27">
        <v>45419</v>
      </c>
      <c r="L42" s="28">
        <f t="shared" si="1"/>
        <v>0</v>
      </c>
      <c r="M42" s="28">
        <f t="shared" si="2"/>
        <v>0</v>
      </c>
      <c r="N42" s="28">
        <f t="shared" si="3"/>
        <v>0</v>
      </c>
      <c r="V42" s="59"/>
      <c r="W42" s="59"/>
      <c r="X42" s="59"/>
      <c r="Y42" s="59"/>
      <c r="Z42" s="59"/>
      <c r="AA42" s="59"/>
      <c r="AB42" s="59"/>
      <c r="AC42" s="59"/>
      <c r="AD42" s="59"/>
      <c r="AE42" s="45"/>
    </row>
    <row r="43" spans="1:37" x14ac:dyDescent="0.25">
      <c r="A43" s="36">
        <v>45421</v>
      </c>
      <c r="B43">
        <f t="shared" si="4"/>
        <v>1</v>
      </c>
      <c r="D43" s="28">
        <f t="shared" si="9"/>
        <v>0</v>
      </c>
      <c r="F43" s="28">
        <f t="shared" si="0"/>
        <v>0</v>
      </c>
      <c r="G43" s="27" t="str">
        <f t="shared" si="6"/>
        <v>Z</v>
      </c>
      <c r="H43" s="28">
        <f t="shared" si="14"/>
        <v>0</v>
      </c>
      <c r="I43" s="28">
        <f t="shared" si="8"/>
        <v>0</v>
      </c>
      <c r="J43" s="27">
        <v>45420</v>
      </c>
      <c r="L43" s="28">
        <f t="shared" si="1"/>
        <v>0</v>
      </c>
      <c r="M43" s="28">
        <f t="shared" si="2"/>
        <v>0</v>
      </c>
      <c r="N43" s="28">
        <f t="shared" si="3"/>
        <v>0</v>
      </c>
      <c r="V43" s="59"/>
      <c r="W43" s="59"/>
      <c r="X43" s="59"/>
      <c r="Y43" s="59"/>
      <c r="Z43" s="59"/>
      <c r="AA43" s="59"/>
      <c r="AB43" s="59"/>
      <c r="AC43" s="59"/>
      <c r="AD43" s="59"/>
      <c r="AE43" s="45"/>
    </row>
    <row r="44" spans="1:37" x14ac:dyDescent="0.25">
      <c r="A44" s="36">
        <v>45422</v>
      </c>
      <c r="B44">
        <f t="shared" si="4"/>
        <v>1</v>
      </c>
      <c r="D44" s="28">
        <f t="shared" si="9"/>
        <v>0</v>
      </c>
      <c r="F44" s="28">
        <f t="shared" si="0"/>
        <v>0</v>
      </c>
      <c r="G44" s="27" t="str">
        <f t="shared" si="6"/>
        <v>Z</v>
      </c>
      <c r="H44" s="28">
        <f t="shared" si="14"/>
        <v>0</v>
      </c>
      <c r="I44" s="28">
        <f t="shared" si="8"/>
        <v>0</v>
      </c>
      <c r="J44" s="27">
        <v>45421</v>
      </c>
      <c r="L44" s="28">
        <f t="shared" si="1"/>
        <v>0</v>
      </c>
      <c r="M44" s="28">
        <f t="shared" si="2"/>
        <v>0</v>
      </c>
      <c r="N44" s="28">
        <f t="shared" si="3"/>
        <v>0</v>
      </c>
      <c r="V44" s="59"/>
      <c r="W44" s="59"/>
      <c r="X44" s="57"/>
      <c r="Y44" s="57"/>
      <c r="Z44" s="63"/>
      <c r="AA44" s="59"/>
      <c r="AB44" s="59"/>
      <c r="AC44" s="59"/>
      <c r="AD44" s="59"/>
    </row>
    <row r="45" spans="1:37" x14ac:dyDescent="0.25">
      <c r="A45" s="36">
        <v>45423</v>
      </c>
      <c r="B45">
        <f t="shared" si="4"/>
        <v>1</v>
      </c>
      <c r="D45" s="28">
        <f t="shared" si="9"/>
        <v>0</v>
      </c>
      <c r="E45" s="27">
        <v>45423</v>
      </c>
      <c r="F45" s="28">
        <f t="shared" si="0"/>
        <v>1</v>
      </c>
      <c r="G45" s="27" t="str">
        <f t="shared" si="6"/>
        <v>Z</v>
      </c>
      <c r="H45" s="28">
        <f t="shared" si="14"/>
        <v>0</v>
      </c>
      <c r="I45" s="28">
        <f t="shared" si="8"/>
        <v>0</v>
      </c>
      <c r="J45" s="27">
        <v>45422</v>
      </c>
      <c r="L45" s="28">
        <f t="shared" si="1"/>
        <v>0</v>
      </c>
      <c r="M45" s="28">
        <f t="shared" si="2"/>
        <v>0</v>
      </c>
      <c r="N45" s="28">
        <f t="shared" si="3"/>
        <v>0</v>
      </c>
      <c r="V45" s="45"/>
      <c r="W45" s="45"/>
      <c r="Z45" s="63"/>
      <c r="AA45" s="59"/>
      <c r="AB45" s="59"/>
      <c r="AC45" s="59"/>
      <c r="AD45" s="59"/>
    </row>
    <row r="46" spans="1:37" x14ac:dyDescent="0.25">
      <c r="A46" s="36">
        <v>45424</v>
      </c>
      <c r="B46">
        <f t="shared" si="4"/>
        <v>1</v>
      </c>
      <c r="D46" s="28">
        <f t="shared" si="9"/>
        <v>0</v>
      </c>
      <c r="E46" s="27">
        <v>45424</v>
      </c>
      <c r="F46" s="28">
        <f t="shared" si="0"/>
        <v>1</v>
      </c>
      <c r="G46" s="27" t="str">
        <f t="shared" si="6"/>
        <v>Z</v>
      </c>
      <c r="H46" s="28">
        <f t="shared" si="14"/>
        <v>0</v>
      </c>
      <c r="I46" s="28">
        <f t="shared" si="8"/>
        <v>0</v>
      </c>
      <c r="J46" s="27">
        <v>45423</v>
      </c>
      <c r="L46" s="28">
        <f t="shared" si="1"/>
        <v>0</v>
      </c>
      <c r="M46" s="28">
        <f t="shared" si="2"/>
        <v>0</v>
      </c>
      <c r="N46" s="28">
        <f t="shared" si="3"/>
        <v>0</v>
      </c>
      <c r="Z46" s="63"/>
      <c r="AA46" s="59"/>
      <c r="AB46" s="59"/>
      <c r="AC46" s="59"/>
      <c r="AD46" s="59"/>
    </row>
    <row r="47" spans="1:37" x14ac:dyDescent="0.25">
      <c r="A47" s="36">
        <v>45425</v>
      </c>
      <c r="B47">
        <f t="shared" si="4"/>
        <v>1</v>
      </c>
      <c r="D47" s="28">
        <f t="shared" si="9"/>
        <v>0</v>
      </c>
      <c r="F47" s="28">
        <f t="shared" si="0"/>
        <v>0</v>
      </c>
      <c r="G47" s="27" t="str">
        <f t="shared" si="6"/>
        <v>Z</v>
      </c>
      <c r="H47" s="28">
        <f t="shared" si="14"/>
        <v>0</v>
      </c>
      <c r="I47" s="28">
        <f t="shared" si="8"/>
        <v>0</v>
      </c>
      <c r="J47" s="27">
        <v>45424</v>
      </c>
      <c r="L47" s="28">
        <f t="shared" si="1"/>
        <v>0</v>
      </c>
      <c r="M47" s="28">
        <f t="shared" si="2"/>
        <v>0</v>
      </c>
      <c r="N47" s="28">
        <f t="shared" si="3"/>
        <v>0</v>
      </c>
    </row>
    <row r="48" spans="1:37" x14ac:dyDescent="0.25">
      <c r="A48" s="36">
        <v>45426</v>
      </c>
      <c r="B48">
        <f t="shared" si="4"/>
        <v>1</v>
      </c>
      <c r="D48" s="28">
        <f t="shared" si="9"/>
        <v>0</v>
      </c>
      <c r="F48" s="28">
        <f t="shared" si="0"/>
        <v>0</v>
      </c>
      <c r="G48" s="27" t="str">
        <f t="shared" si="6"/>
        <v>Z</v>
      </c>
      <c r="H48" s="28">
        <f t="shared" si="14"/>
        <v>0</v>
      </c>
      <c r="I48" s="28">
        <f t="shared" si="8"/>
        <v>0</v>
      </c>
      <c r="J48" s="27">
        <v>45425</v>
      </c>
      <c r="L48" s="28">
        <f t="shared" si="1"/>
        <v>0</v>
      </c>
      <c r="M48" s="28">
        <f t="shared" si="2"/>
        <v>0</v>
      </c>
      <c r="N48" s="28">
        <f t="shared" si="3"/>
        <v>0</v>
      </c>
    </row>
    <row r="49" spans="1:14" x14ac:dyDescent="0.25">
      <c r="A49" s="36">
        <v>45427</v>
      </c>
      <c r="B49">
        <f t="shared" si="4"/>
        <v>1</v>
      </c>
      <c r="D49" s="28">
        <f t="shared" si="9"/>
        <v>0</v>
      </c>
      <c r="F49" s="28">
        <f t="shared" si="0"/>
        <v>0</v>
      </c>
      <c r="G49" s="27" t="str">
        <f t="shared" si="6"/>
        <v>Z</v>
      </c>
      <c r="H49" s="28">
        <f t="shared" si="14"/>
        <v>0</v>
      </c>
      <c r="I49" s="28">
        <f t="shared" si="8"/>
        <v>0</v>
      </c>
      <c r="J49" s="27">
        <v>45426</v>
      </c>
      <c r="L49" s="28">
        <f t="shared" si="1"/>
        <v>0</v>
      </c>
      <c r="M49" s="28">
        <f t="shared" si="2"/>
        <v>0</v>
      </c>
      <c r="N49" s="28">
        <f t="shared" si="3"/>
        <v>0</v>
      </c>
    </row>
    <row r="50" spans="1:14" x14ac:dyDescent="0.25">
      <c r="A50" s="36">
        <v>45428</v>
      </c>
      <c r="B50">
        <f t="shared" si="4"/>
        <v>1</v>
      </c>
      <c r="D50" s="28">
        <f t="shared" si="9"/>
        <v>0</v>
      </c>
      <c r="F50" s="28">
        <f t="shared" si="0"/>
        <v>0</v>
      </c>
      <c r="G50" s="27" t="str">
        <f t="shared" si="6"/>
        <v>Z</v>
      </c>
      <c r="H50" s="28">
        <f t="shared" si="14"/>
        <v>0</v>
      </c>
      <c r="I50" s="28">
        <f t="shared" si="8"/>
        <v>0</v>
      </c>
      <c r="J50" s="27">
        <v>45427</v>
      </c>
      <c r="L50" s="28">
        <f t="shared" si="1"/>
        <v>0</v>
      </c>
      <c r="M50" s="28">
        <f t="shared" si="2"/>
        <v>0</v>
      </c>
      <c r="N50" s="28">
        <f t="shared" si="3"/>
        <v>0</v>
      </c>
    </row>
    <row r="51" spans="1:14" x14ac:dyDescent="0.25">
      <c r="A51" s="36">
        <v>45429</v>
      </c>
      <c r="B51">
        <f t="shared" si="4"/>
        <v>1</v>
      </c>
      <c r="D51" s="28">
        <f t="shared" si="9"/>
        <v>0</v>
      </c>
      <c r="F51" s="28">
        <f t="shared" si="0"/>
        <v>0</v>
      </c>
      <c r="G51" s="27" t="str">
        <f t="shared" si="6"/>
        <v>Z</v>
      </c>
      <c r="H51" s="28">
        <f t="shared" si="14"/>
        <v>0</v>
      </c>
      <c r="I51" s="28">
        <f t="shared" si="8"/>
        <v>0</v>
      </c>
      <c r="J51" s="27">
        <v>45428</v>
      </c>
      <c r="L51" s="28">
        <f t="shared" si="1"/>
        <v>0</v>
      </c>
      <c r="M51" s="28">
        <f t="shared" si="2"/>
        <v>0</v>
      </c>
      <c r="N51" s="28">
        <f t="shared" si="3"/>
        <v>0</v>
      </c>
    </row>
    <row r="52" spans="1:14" x14ac:dyDescent="0.25">
      <c r="A52" s="36">
        <v>45430</v>
      </c>
      <c r="B52">
        <f t="shared" si="4"/>
        <v>1</v>
      </c>
      <c r="D52" s="28">
        <f t="shared" si="9"/>
        <v>0</v>
      </c>
      <c r="E52" s="27">
        <v>45430</v>
      </c>
      <c r="F52" s="28">
        <f t="shared" si="0"/>
        <v>1</v>
      </c>
      <c r="G52" s="27" t="str">
        <f t="shared" si="6"/>
        <v>Z</v>
      </c>
      <c r="H52" s="28">
        <f t="shared" si="14"/>
        <v>0</v>
      </c>
      <c r="I52" s="28">
        <f t="shared" si="8"/>
        <v>0</v>
      </c>
      <c r="J52" s="27">
        <v>45429</v>
      </c>
      <c r="L52" s="28">
        <f t="shared" si="1"/>
        <v>0</v>
      </c>
      <c r="M52" s="28">
        <f t="shared" si="2"/>
        <v>0</v>
      </c>
      <c r="N52" s="28">
        <f t="shared" si="3"/>
        <v>0</v>
      </c>
    </row>
    <row r="53" spans="1:14" x14ac:dyDescent="0.25">
      <c r="A53" s="36">
        <v>45431</v>
      </c>
      <c r="B53">
        <f t="shared" si="4"/>
        <v>1</v>
      </c>
      <c r="D53" s="28">
        <f t="shared" si="9"/>
        <v>0</v>
      </c>
      <c r="E53" s="27">
        <v>45431</v>
      </c>
      <c r="F53" s="28">
        <f t="shared" si="0"/>
        <v>1</v>
      </c>
      <c r="G53" s="27" t="str">
        <f t="shared" si="6"/>
        <v>Z</v>
      </c>
      <c r="H53" s="28">
        <f t="shared" si="14"/>
        <v>0</v>
      </c>
      <c r="I53" s="28">
        <f t="shared" si="8"/>
        <v>0</v>
      </c>
      <c r="J53" s="27">
        <v>45430</v>
      </c>
      <c r="L53" s="28">
        <f t="shared" si="1"/>
        <v>0</v>
      </c>
      <c r="M53" s="28">
        <f t="shared" si="2"/>
        <v>0</v>
      </c>
      <c r="N53" s="28">
        <f t="shared" si="3"/>
        <v>0</v>
      </c>
    </row>
    <row r="54" spans="1:14" x14ac:dyDescent="0.25">
      <c r="A54" s="36">
        <v>45432</v>
      </c>
      <c r="B54">
        <f t="shared" si="4"/>
        <v>1</v>
      </c>
      <c r="D54" s="28">
        <f t="shared" si="9"/>
        <v>0</v>
      </c>
      <c r="F54" s="28">
        <f t="shared" si="0"/>
        <v>0</v>
      </c>
      <c r="G54" s="27" t="str">
        <f t="shared" si="6"/>
        <v>Z</v>
      </c>
      <c r="H54" s="28">
        <f t="shared" si="14"/>
        <v>0</v>
      </c>
      <c r="I54" s="28">
        <f t="shared" si="8"/>
        <v>0</v>
      </c>
      <c r="J54" s="27">
        <v>45431</v>
      </c>
      <c r="L54" s="28">
        <f t="shared" si="1"/>
        <v>0</v>
      </c>
      <c r="M54" s="28">
        <f t="shared" si="2"/>
        <v>0</v>
      </c>
      <c r="N54" s="28">
        <f t="shared" si="3"/>
        <v>0</v>
      </c>
    </row>
    <row r="55" spans="1:14" x14ac:dyDescent="0.25">
      <c r="A55" s="36">
        <v>45433</v>
      </c>
      <c r="B55">
        <f t="shared" si="4"/>
        <v>1</v>
      </c>
      <c r="D55" s="28">
        <f t="shared" si="9"/>
        <v>0</v>
      </c>
      <c r="F55" s="28">
        <f t="shared" si="0"/>
        <v>0</v>
      </c>
      <c r="G55" s="27" t="str">
        <f t="shared" si="6"/>
        <v>Z</v>
      </c>
      <c r="H55" s="28">
        <f t="shared" si="14"/>
        <v>0</v>
      </c>
      <c r="I55" s="28">
        <f t="shared" si="8"/>
        <v>0</v>
      </c>
      <c r="J55" s="27">
        <v>45432</v>
      </c>
      <c r="L55" s="28">
        <f t="shared" si="1"/>
        <v>0</v>
      </c>
      <c r="M55" s="28">
        <f t="shared" si="2"/>
        <v>0</v>
      </c>
      <c r="N55" s="28">
        <f t="shared" si="3"/>
        <v>0</v>
      </c>
    </row>
    <row r="56" spans="1:14" x14ac:dyDescent="0.25">
      <c r="A56" s="36">
        <v>45434</v>
      </c>
      <c r="B56">
        <f t="shared" si="4"/>
        <v>1</v>
      </c>
      <c r="D56" s="28">
        <f t="shared" si="9"/>
        <v>0</v>
      </c>
      <c r="F56" s="28">
        <f t="shared" si="0"/>
        <v>0</v>
      </c>
      <c r="G56" s="27" t="str">
        <f t="shared" si="6"/>
        <v>Z</v>
      </c>
      <c r="H56" s="28">
        <f t="shared" si="14"/>
        <v>0</v>
      </c>
      <c r="I56" s="28">
        <f t="shared" si="8"/>
        <v>0</v>
      </c>
      <c r="J56" s="27">
        <v>45433</v>
      </c>
      <c r="L56" s="28">
        <f t="shared" si="1"/>
        <v>0</v>
      </c>
      <c r="M56" s="28">
        <f t="shared" si="2"/>
        <v>0</v>
      </c>
      <c r="N56" s="28">
        <f t="shared" si="3"/>
        <v>0</v>
      </c>
    </row>
    <row r="57" spans="1:14" x14ac:dyDescent="0.25">
      <c r="A57" s="36">
        <v>45435</v>
      </c>
      <c r="B57">
        <f t="shared" si="4"/>
        <v>1</v>
      </c>
      <c r="D57" s="28">
        <f t="shared" si="9"/>
        <v>0</v>
      </c>
      <c r="F57" s="28">
        <f t="shared" si="0"/>
        <v>0</v>
      </c>
      <c r="G57" s="27" t="str">
        <f t="shared" si="6"/>
        <v>Z</v>
      </c>
      <c r="H57" s="28">
        <f t="shared" si="14"/>
        <v>0</v>
      </c>
      <c r="I57" s="28">
        <f t="shared" si="8"/>
        <v>0</v>
      </c>
      <c r="J57" s="27">
        <v>45434</v>
      </c>
      <c r="L57" s="28">
        <f t="shared" si="1"/>
        <v>0</v>
      </c>
      <c r="M57" s="28">
        <f t="shared" si="2"/>
        <v>0</v>
      </c>
      <c r="N57" s="28">
        <f t="shared" si="3"/>
        <v>0</v>
      </c>
    </row>
    <row r="58" spans="1:14" x14ac:dyDescent="0.25">
      <c r="A58" s="36">
        <v>45436</v>
      </c>
      <c r="B58">
        <f t="shared" si="4"/>
        <v>1</v>
      </c>
      <c r="D58" s="28">
        <f t="shared" si="9"/>
        <v>0</v>
      </c>
      <c r="F58" s="28">
        <f t="shared" si="0"/>
        <v>0</v>
      </c>
      <c r="G58" s="27" t="str">
        <f t="shared" si="6"/>
        <v>Z</v>
      </c>
      <c r="H58" s="28">
        <f t="shared" si="14"/>
        <v>0</v>
      </c>
      <c r="I58" s="28">
        <f t="shared" si="8"/>
        <v>0</v>
      </c>
      <c r="J58" s="27">
        <v>45435</v>
      </c>
      <c r="L58" s="28">
        <f t="shared" si="1"/>
        <v>0</v>
      </c>
      <c r="M58" s="28">
        <f t="shared" si="2"/>
        <v>0</v>
      </c>
      <c r="N58" s="28">
        <f t="shared" si="3"/>
        <v>0</v>
      </c>
    </row>
    <row r="59" spans="1:14" x14ac:dyDescent="0.25">
      <c r="A59" s="36">
        <v>45437</v>
      </c>
      <c r="B59">
        <f t="shared" si="4"/>
        <v>1</v>
      </c>
      <c r="D59" s="28">
        <f t="shared" si="9"/>
        <v>0</v>
      </c>
      <c r="E59" s="27">
        <v>45437</v>
      </c>
      <c r="F59" s="28">
        <f t="shared" si="0"/>
        <v>1</v>
      </c>
      <c r="G59" s="27" t="str">
        <f t="shared" si="6"/>
        <v>Z</v>
      </c>
      <c r="H59" s="28">
        <f t="shared" si="14"/>
        <v>0</v>
      </c>
      <c r="I59" s="28">
        <f t="shared" si="8"/>
        <v>0</v>
      </c>
      <c r="J59" s="27">
        <v>45436</v>
      </c>
      <c r="L59" s="28">
        <f t="shared" si="1"/>
        <v>0</v>
      </c>
      <c r="M59" s="28">
        <f t="shared" si="2"/>
        <v>0</v>
      </c>
      <c r="N59" s="28">
        <f t="shared" si="3"/>
        <v>0</v>
      </c>
    </row>
    <row r="60" spans="1:14" x14ac:dyDescent="0.25">
      <c r="A60" s="36">
        <v>45438</v>
      </c>
      <c r="B60">
        <f t="shared" si="4"/>
        <v>1</v>
      </c>
      <c r="D60" s="28">
        <f t="shared" si="9"/>
        <v>0</v>
      </c>
      <c r="E60" s="27">
        <v>45438</v>
      </c>
      <c r="F60" s="28">
        <f t="shared" si="0"/>
        <v>1</v>
      </c>
      <c r="G60" s="27" t="str">
        <f t="shared" si="6"/>
        <v>Z</v>
      </c>
      <c r="H60" s="28">
        <f t="shared" si="14"/>
        <v>0</v>
      </c>
      <c r="I60" s="28">
        <f t="shared" si="8"/>
        <v>0</v>
      </c>
      <c r="J60" s="27">
        <v>45437</v>
      </c>
      <c r="L60" s="28">
        <f t="shared" si="1"/>
        <v>0</v>
      </c>
      <c r="M60" s="28">
        <f t="shared" si="2"/>
        <v>0</v>
      </c>
      <c r="N60" s="28">
        <f t="shared" si="3"/>
        <v>0</v>
      </c>
    </row>
    <row r="61" spans="1:14" x14ac:dyDescent="0.25">
      <c r="A61" s="36">
        <v>45439</v>
      </c>
      <c r="B61">
        <f t="shared" si="4"/>
        <v>1</v>
      </c>
      <c r="C61" s="27">
        <v>45439</v>
      </c>
      <c r="D61" s="28">
        <f t="shared" si="9"/>
        <v>1</v>
      </c>
      <c r="F61" s="28">
        <f t="shared" si="0"/>
        <v>0</v>
      </c>
      <c r="G61" s="27" t="str">
        <f t="shared" si="6"/>
        <v>Z</v>
      </c>
      <c r="H61" s="28">
        <f t="shared" si="14"/>
        <v>0</v>
      </c>
      <c r="I61" s="28">
        <f t="shared" si="8"/>
        <v>0</v>
      </c>
      <c r="J61" s="27">
        <v>45438</v>
      </c>
      <c r="L61" s="28">
        <f t="shared" si="1"/>
        <v>0</v>
      </c>
      <c r="M61" s="28">
        <f t="shared" si="2"/>
        <v>0</v>
      </c>
      <c r="N61" s="28">
        <f t="shared" si="3"/>
        <v>0</v>
      </c>
    </row>
    <row r="62" spans="1:14" x14ac:dyDescent="0.25">
      <c r="A62" s="36">
        <v>45440</v>
      </c>
      <c r="B62">
        <f t="shared" si="4"/>
        <v>1</v>
      </c>
      <c r="C62" s="27">
        <v>45440</v>
      </c>
      <c r="D62" s="28">
        <f t="shared" si="9"/>
        <v>1</v>
      </c>
      <c r="F62" s="28">
        <f t="shared" si="0"/>
        <v>0</v>
      </c>
      <c r="G62" s="27" t="str">
        <f t="shared" si="6"/>
        <v>Z</v>
      </c>
      <c r="H62" s="28">
        <f t="shared" si="14"/>
        <v>0</v>
      </c>
      <c r="I62" s="28">
        <f t="shared" si="8"/>
        <v>0</v>
      </c>
      <c r="J62" s="27">
        <v>45439</v>
      </c>
      <c r="L62" s="28">
        <f t="shared" si="1"/>
        <v>0</v>
      </c>
      <c r="M62" s="28">
        <f t="shared" si="2"/>
        <v>0</v>
      </c>
      <c r="N62" s="28">
        <f t="shared" si="3"/>
        <v>0</v>
      </c>
    </row>
    <row r="63" spans="1:14" x14ac:dyDescent="0.25">
      <c r="A63" s="36">
        <v>45441</v>
      </c>
      <c r="B63">
        <f t="shared" si="4"/>
        <v>1</v>
      </c>
      <c r="C63" s="27">
        <v>45441</v>
      </c>
      <c r="D63" s="28">
        <f t="shared" si="9"/>
        <v>1</v>
      </c>
      <c r="F63" s="28">
        <f t="shared" si="0"/>
        <v>0</v>
      </c>
      <c r="G63" s="27" t="str">
        <f t="shared" si="6"/>
        <v>Z</v>
      </c>
      <c r="H63" s="28">
        <f t="shared" si="14"/>
        <v>0</v>
      </c>
      <c r="I63" s="28">
        <f t="shared" si="8"/>
        <v>0</v>
      </c>
      <c r="J63" s="27">
        <v>45440</v>
      </c>
      <c r="L63" s="28">
        <f t="shared" si="1"/>
        <v>0</v>
      </c>
      <c r="M63" s="28">
        <f t="shared" si="2"/>
        <v>0</v>
      </c>
      <c r="N63" s="28">
        <f t="shared" si="3"/>
        <v>0</v>
      </c>
    </row>
    <row r="64" spans="1:14" x14ac:dyDescent="0.25">
      <c r="A64" s="36">
        <v>45442</v>
      </c>
      <c r="B64">
        <f t="shared" si="4"/>
        <v>1</v>
      </c>
      <c r="C64" s="27">
        <v>45442</v>
      </c>
      <c r="D64" s="28">
        <f t="shared" si="9"/>
        <v>1</v>
      </c>
      <c r="F64" s="28">
        <f t="shared" si="0"/>
        <v>0</v>
      </c>
      <c r="G64" s="27" t="str">
        <f t="shared" si="6"/>
        <v>Z</v>
      </c>
      <c r="H64" s="28">
        <f t="shared" si="14"/>
        <v>0</v>
      </c>
      <c r="I64" s="28">
        <f t="shared" si="8"/>
        <v>0</v>
      </c>
      <c r="J64" s="27">
        <v>45441</v>
      </c>
      <c r="L64" s="28">
        <f t="shared" si="1"/>
        <v>0</v>
      </c>
      <c r="M64" s="28">
        <f t="shared" si="2"/>
        <v>0</v>
      </c>
      <c r="N64" s="28">
        <f t="shared" si="3"/>
        <v>0</v>
      </c>
    </row>
    <row r="65" spans="1:14" x14ac:dyDescent="0.25">
      <c r="A65" s="36">
        <v>45443</v>
      </c>
      <c r="B65">
        <f t="shared" si="4"/>
        <v>1</v>
      </c>
      <c r="C65" s="27">
        <v>45443</v>
      </c>
      <c r="D65" s="28">
        <f t="shared" si="9"/>
        <v>1</v>
      </c>
      <c r="F65" s="28">
        <f t="shared" si="0"/>
        <v>0</v>
      </c>
      <c r="G65" s="27" t="str">
        <f t="shared" si="6"/>
        <v>Z</v>
      </c>
      <c r="H65" s="28">
        <f t="shared" si="14"/>
        <v>0</v>
      </c>
      <c r="I65" s="28">
        <f t="shared" si="8"/>
        <v>0</v>
      </c>
      <c r="J65" s="27">
        <v>45442</v>
      </c>
      <c r="L65" s="28">
        <f t="shared" si="1"/>
        <v>0</v>
      </c>
      <c r="M65" s="28">
        <f t="shared" si="2"/>
        <v>0</v>
      </c>
      <c r="N65" s="28">
        <f t="shared" si="3"/>
        <v>0</v>
      </c>
    </row>
    <row r="66" spans="1:14" x14ac:dyDescent="0.25">
      <c r="A66" s="36">
        <v>45444</v>
      </c>
      <c r="B66">
        <f t="shared" si="4"/>
        <v>1</v>
      </c>
      <c r="D66" s="28">
        <f t="shared" si="9"/>
        <v>0</v>
      </c>
      <c r="E66" s="27">
        <v>45444</v>
      </c>
      <c r="F66" s="28">
        <f t="shared" si="0"/>
        <v>1</v>
      </c>
      <c r="G66" s="27" t="str">
        <f t="shared" si="6"/>
        <v>Z</v>
      </c>
      <c r="H66" s="28">
        <f t="shared" si="14"/>
        <v>0</v>
      </c>
      <c r="I66" s="28">
        <f t="shared" si="8"/>
        <v>0</v>
      </c>
      <c r="J66" s="27">
        <v>45443</v>
      </c>
      <c r="L66" s="28">
        <f t="shared" si="1"/>
        <v>0</v>
      </c>
      <c r="M66" s="28">
        <f t="shared" si="2"/>
        <v>0</v>
      </c>
      <c r="N66" s="28">
        <f t="shared" si="3"/>
        <v>0</v>
      </c>
    </row>
    <row r="67" spans="1:14" x14ac:dyDescent="0.25">
      <c r="A67" s="36">
        <v>45445</v>
      </c>
      <c r="B67">
        <f t="shared" si="4"/>
        <v>1</v>
      </c>
      <c r="D67" s="28">
        <f t="shared" si="9"/>
        <v>0</v>
      </c>
      <c r="E67" s="27">
        <v>45445</v>
      </c>
      <c r="F67" s="28">
        <f t="shared" si="0"/>
        <v>1</v>
      </c>
      <c r="G67" s="27" t="str">
        <f t="shared" si="6"/>
        <v>Z</v>
      </c>
      <c r="H67" s="28">
        <f t="shared" si="14"/>
        <v>0</v>
      </c>
      <c r="I67" s="28">
        <f t="shared" si="8"/>
        <v>0</v>
      </c>
      <c r="J67" s="27">
        <v>45444</v>
      </c>
      <c r="L67" s="28">
        <f t="shared" si="1"/>
        <v>0</v>
      </c>
      <c r="M67" s="28">
        <f t="shared" si="2"/>
        <v>0</v>
      </c>
      <c r="N67" s="28">
        <f t="shared" si="3"/>
        <v>0</v>
      </c>
    </row>
    <row r="68" spans="1:14" x14ac:dyDescent="0.25">
      <c r="A68" s="36">
        <v>45446</v>
      </c>
      <c r="B68">
        <f t="shared" si="4"/>
        <v>1</v>
      </c>
      <c r="D68" s="28">
        <f t="shared" si="9"/>
        <v>0</v>
      </c>
      <c r="F68" s="28">
        <f t="shared" si="0"/>
        <v>0</v>
      </c>
      <c r="G68" s="27" t="str">
        <f t="shared" si="6"/>
        <v>Z</v>
      </c>
      <c r="H68" s="28">
        <f t="shared" si="14"/>
        <v>0</v>
      </c>
      <c r="I68" s="28">
        <f t="shared" si="8"/>
        <v>0</v>
      </c>
      <c r="J68" s="27">
        <v>45445</v>
      </c>
      <c r="L68" s="28">
        <f t="shared" si="1"/>
        <v>0</v>
      </c>
      <c r="M68" s="28">
        <f t="shared" si="2"/>
        <v>0</v>
      </c>
      <c r="N68" s="28">
        <f t="shared" si="3"/>
        <v>0</v>
      </c>
    </row>
    <row r="69" spans="1:14" x14ac:dyDescent="0.25">
      <c r="A69" s="36">
        <v>45447</v>
      </c>
      <c r="B69">
        <f t="shared" si="4"/>
        <v>1</v>
      </c>
      <c r="D69" s="28">
        <f t="shared" si="9"/>
        <v>0</v>
      </c>
      <c r="F69" s="28">
        <f t="shared" si="0"/>
        <v>0</v>
      </c>
      <c r="G69" s="27" t="str">
        <f t="shared" si="6"/>
        <v>Z</v>
      </c>
      <c r="H69" s="28">
        <f t="shared" si="14"/>
        <v>0</v>
      </c>
      <c r="I69" s="28">
        <f t="shared" si="8"/>
        <v>0</v>
      </c>
      <c r="J69" s="27">
        <v>45446</v>
      </c>
      <c r="L69" s="28">
        <f t="shared" si="1"/>
        <v>0</v>
      </c>
      <c r="M69" s="28">
        <f t="shared" si="2"/>
        <v>0</v>
      </c>
      <c r="N69" s="28">
        <f t="shared" si="3"/>
        <v>0</v>
      </c>
    </row>
    <row r="70" spans="1:14" x14ac:dyDescent="0.25">
      <c r="A70" s="36">
        <v>45448</v>
      </c>
      <c r="B70">
        <f t="shared" ref="B70:B133" si="15">IF(A70&gt;=U$18,IF(A70&lt;=$U$19,0,1),1)</f>
        <v>1</v>
      </c>
      <c r="D70" s="28">
        <f t="shared" si="9"/>
        <v>0</v>
      </c>
      <c r="F70" s="28">
        <f t="shared" ref="F70:F133" si="16">IF(ISBLANK(E70)=FALSE,1,0)</f>
        <v>0</v>
      </c>
      <c r="G70" s="27" t="str">
        <f t="shared" ref="G70:G133" si="17">_xlfn.IFNA(VLOOKUP(A70,$Z$12:$Z$21,1,FALSE),"Z")</f>
        <v>Z</v>
      </c>
      <c r="H70" s="28">
        <f t="shared" ref="H70:H133" si="18">IF(G70="Z",0,1)</f>
        <v>0</v>
      </c>
      <c r="I70" s="28">
        <f t="shared" ref="I70:I133" si="19">IF(B70+D70+F70+H70&gt;0,0,1)</f>
        <v>0</v>
      </c>
      <c r="J70" s="27">
        <v>45447</v>
      </c>
      <c r="L70" s="28">
        <f t="shared" ref="L70:L133" si="20">IF($I70=1,IF(AND($AD$17="yes", $A70&lt;$AD$18),1,IF(OR($AD$17="no", $AD$17=""),IF(AND(AD$20="yes", A70&lt;AD$21),1,IF(OR(AD$20="no", AD$20=""),1,0)),0)),0)</f>
        <v>0</v>
      </c>
      <c r="M70" s="28">
        <f t="shared" ref="M70:M133" si="21">IF($I70=1,IF(AND($AD$17="yes", $A70&gt;=$AD$18),IF(AND($AD$20="yes", $A70&gt;=$AD$21),0,1),0),0)</f>
        <v>0</v>
      </c>
      <c r="N70" s="28">
        <f t="shared" ref="N70:N133" si="22">IF($I70=1,IF(AND($AD$20="yes", $A70&gt;=$AD$21),1,0),0)</f>
        <v>0</v>
      </c>
    </row>
    <row r="71" spans="1:14" x14ac:dyDescent="0.25">
      <c r="A71" s="36">
        <v>45449</v>
      </c>
      <c r="B71">
        <f t="shared" si="15"/>
        <v>1</v>
      </c>
      <c r="D71" s="28">
        <f t="shared" si="9"/>
        <v>0</v>
      </c>
      <c r="F71" s="28">
        <f t="shared" si="16"/>
        <v>0</v>
      </c>
      <c r="G71" s="27" t="str">
        <f t="shared" si="17"/>
        <v>Z</v>
      </c>
      <c r="H71" s="28">
        <f t="shared" si="18"/>
        <v>0</v>
      </c>
      <c r="I71" s="28">
        <f t="shared" si="19"/>
        <v>0</v>
      </c>
      <c r="J71" s="27">
        <v>45448</v>
      </c>
      <c r="L71" s="28">
        <f t="shared" si="20"/>
        <v>0</v>
      </c>
      <c r="M71" s="28">
        <f t="shared" si="21"/>
        <v>0</v>
      </c>
      <c r="N71" s="28">
        <f t="shared" si="22"/>
        <v>0</v>
      </c>
    </row>
    <row r="72" spans="1:14" x14ac:dyDescent="0.25">
      <c r="A72" s="36">
        <v>45450</v>
      </c>
      <c r="B72">
        <f t="shared" si="15"/>
        <v>1</v>
      </c>
      <c r="D72" s="28">
        <f t="shared" si="9"/>
        <v>0</v>
      </c>
      <c r="F72" s="28">
        <f t="shared" si="16"/>
        <v>0</v>
      </c>
      <c r="G72" s="27" t="str">
        <f t="shared" si="17"/>
        <v>Z</v>
      </c>
      <c r="H72" s="28">
        <f t="shared" si="18"/>
        <v>0</v>
      </c>
      <c r="I72" s="28">
        <f t="shared" si="19"/>
        <v>0</v>
      </c>
      <c r="J72" s="27">
        <v>45449</v>
      </c>
      <c r="L72" s="28">
        <f t="shared" si="20"/>
        <v>0</v>
      </c>
      <c r="M72" s="28">
        <f t="shared" si="21"/>
        <v>0</v>
      </c>
      <c r="N72" s="28">
        <f t="shared" si="22"/>
        <v>0</v>
      </c>
    </row>
    <row r="73" spans="1:14" x14ac:dyDescent="0.25">
      <c r="A73" s="36">
        <v>45451</v>
      </c>
      <c r="B73">
        <f t="shared" si="15"/>
        <v>1</v>
      </c>
      <c r="D73" s="28">
        <f t="shared" si="9"/>
        <v>0</v>
      </c>
      <c r="E73" s="27">
        <v>45451</v>
      </c>
      <c r="F73" s="28">
        <f t="shared" si="16"/>
        <v>1</v>
      </c>
      <c r="G73" s="27" t="str">
        <f t="shared" si="17"/>
        <v>Z</v>
      </c>
      <c r="H73" s="28">
        <f t="shared" si="18"/>
        <v>0</v>
      </c>
      <c r="I73" s="28">
        <f t="shared" si="19"/>
        <v>0</v>
      </c>
      <c r="J73" s="27">
        <v>45450</v>
      </c>
      <c r="L73" s="28">
        <f t="shared" si="20"/>
        <v>0</v>
      </c>
      <c r="M73" s="28">
        <f t="shared" si="21"/>
        <v>0</v>
      </c>
      <c r="N73" s="28">
        <f t="shared" si="22"/>
        <v>0</v>
      </c>
    </row>
    <row r="74" spans="1:14" x14ac:dyDescent="0.25">
      <c r="A74" s="36">
        <v>45452</v>
      </c>
      <c r="B74">
        <f t="shared" si="15"/>
        <v>1</v>
      </c>
      <c r="D74" s="28">
        <f t="shared" ref="D74:D137" si="23">IF(($D$1=""),0,IF(ISBLANK(C74)=FALSE,1,0))</f>
        <v>0</v>
      </c>
      <c r="E74" s="27">
        <v>45452</v>
      </c>
      <c r="F74" s="28">
        <f t="shared" si="16"/>
        <v>1</v>
      </c>
      <c r="G74" s="27" t="str">
        <f t="shared" si="17"/>
        <v>Z</v>
      </c>
      <c r="H74" s="28">
        <f t="shared" si="18"/>
        <v>0</v>
      </c>
      <c r="I74" s="28">
        <f t="shared" si="19"/>
        <v>0</v>
      </c>
      <c r="J74" s="27">
        <v>45451</v>
      </c>
      <c r="L74" s="28">
        <f t="shared" si="20"/>
        <v>0</v>
      </c>
      <c r="M74" s="28">
        <f t="shared" si="21"/>
        <v>0</v>
      </c>
      <c r="N74" s="28">
        <f t="shared" si="22"/>
        <v>0</v>
      </c>
    </row>
    <row r="75" spans="1:14" x14ac:dyDescent="0.25">
      <c r="A75" s="36">
        <v>45453</v>
      </c>
      <c r="B75">
        <f t="shared" si="15"/>
        <v>1</v>
      </c>
      <c r="D75" s="28">
        <f t="shared" si="23"/>
        <v>0</v>
      </c>
      <c r="F75" s="28">
        <f t="shared" si="16"/>
        <v>0</v>
      </c>
      <c r="G75" s="27" t="str">
        <f t="shared" si="17"/>
        <v>Z</v>
      </c>
      <c r="H75" s="28">
        <f t="shared" si="18"/>
        <v>0</v>
      </c>
      <c r="I75" s="28">
        <f t="shared" si="19"/>
        <v>0</v>
      </c>
      <c r="J75" s="27">
        <v>45452</v>
      </c>
      <c r="L75" s="28">
        <f t="shared" si="20"/>
        <v>0</v>
      </c>
      <c r="M75" s="28">
        <f t="shared" si="21"/>
        <v>0</v>
      </c>
      <c r="N75" s="28">
        <f t="shared" si="22"/>
        <v>0</v>
      </c>
    </row>
    <row r="76" spans="1:14" x14ac:dyDescent="0.25">
      <c r="A76" s="36">
        <v>45454</v>
      </c>
      <c r="B76">
        <f t="shared" si="15"/>
        <v>1</v>
      </c>
      <c r="D76" s="28">
        <f t="shared" si="23"/>
        <v>0</v>
      </c>
      <c r="F76" s="28">
        <f t="shared" si="16"/>
        <v>0</v>
      </c>
      <c r="G76" s="27" t="str">
        <f t="shared" si="17"/>
        <v>Z</v>
      </c>
      <c r="H76" s="28">
        <f t="shared" si="18"/>
        <v>0</v>
      </c>
      <c r="I76" s="28">
        <f t="shared" si="19"/>
        <v>0</v>
      </c>
      <c r="J76" s="27">
        <v>45453</v>
      </c>
      <c r="L76" s="28">
        <f t="shared" si="20"/>
        <v>0</v>
      </c>
      <c r="M76" s="28">
        <f t="shared" si="21"/>
        <v>0</v>
      </c>
      <c r="N76" s="28">
        <f t="shared" si="22"/>
        <v>0</v>
      </c>
    </row>
    <row r="77" spans="1:14" x14ac:dyDescent="0.25">
      <c r="A77" s="36">
        <v>45455</v>
      </c>
      <c r="B77">
        <f t="shared" si="15"/>
        <v>1</v>
      </c>
      <c r="D77" s="28">
        <f t="shared" si="23"/>
        <v>0</v>
      </c>
      <c r="F77" s="28">
        <f t="shared" si="16"/>
        <v>0</v>
      </c>
      <c r="G77" s="27" t="str">
        <f t="shared" si="17"/>
        <v>Z</v>
      </c>
      <c r="H77" s="28">
        <f t="shared" si="18"/>
        <v>0</v>
      </c>
      <c r="I77" s="28">
        <f t="shared" si="19"/>
        <v>0</v>
      </c>
      <c r="J77" s="27">
        <v>45454</v>
      </c>
      <c r="L77" s="28">
        <f t="shared" si="20"/>
        <v>0</v>
      </c>
      <c r="M77" s="28">
        <f t="shared" si="21"/>
        <v>0</v>
      </c>
      <c r="N77" s="28">
        <f t="shared" si="22"/>
        <v>0</v>
      </c>
    </row>
    <row r="78" spans="1:14" x14ac:dyDescent="0.25">
      <c r="A78" s="36">
        <v>45456</v>
      </c>
      <c r="B78">
        <f t="shared" si="15"/>
        <v>1</v>
      </c>
      <c r="D78" s="28">
        <f t="shared" si="23"/>
        <v>0</v>
      </c>
      <c r="F78" s="28">
        <f t="shared" si="16"/>
        <v>0</v>
      </c>
      <c r="G78" s="27" t="str">
        <f t="shared" si="17"/>
        <v>Z</v>
      </c>
      <c r="H78" s="28">
        <f t="shared" si="18"/>
        <v>0</v>
      </c>
      <c r="I78" s="28">
        <f t="shared" si="19"/>
        <v>0</v>
      </c>
      <c r="J78" s="27">
        <v>45455</v>
      </c>
      <c r="L78" s="28">
        <f t="shared" si="20"/>
        <v>0</v>
      </c>
      <c r="M78" s="28">
        <f t="shared" si="21"/>
        <v>0</v>
      </c>
      <c r="N78" s="28">
        <f t="shared" si="22"/>
        <v>0</v>
      </c>
    </row>
    <row r="79" spans="1:14" x14ac:dyDescent="0.25">
      <c r="A79" s="36">
        <v>45457</v>
      </c>
      <c r="B79">
        <f t="shared" si="15"/>
        <v>1</v>
      </c>
      <c r="D79" s="28">
        <f t="shared" si="23"/>
        <v>0</v>
      </c>
      <c r="F79" s="28">
        <f t="shared" si="16"/>
        <v>0</v>
      </c>
      <c r="G79" s="27" t="str">
        <f t="shared" si="17"/>
        <v>Z</v>
      </c>
      <c r="H79" s="28">
        <f t="shared" si="18"/>
        <v>0</v>
      </c>
      <c r="I79" s="28">
        <f t="shared" si="19"/>
        <v>0</v>
      </c>
      <c r="J79" s="27">
        <v>45456</v>
      </c>
      <c r="L79" s="28">
        <f t="shared" si="20"/>
        <v>0</v>
      </c>
      <c r="M79" s="28">
        <f t="shared" si="21"/>
        <v>0</v>
      </c>
      <c r="N79" s="28">
        <f t="shared" si="22"/>
        <v>0</v>
      </c>
    </row>
    <row r="80" spans="1:14" x14ac:dyDescent="0.25">
      <c r="A80" s="36">
        <v>45458</v>
      </c>
      <c r="B80">
        <f t="shared" si="15"/>
        <v>1</v>
      </c>
      <c r="D80" s="28">
        <f t="shared" si="23"/>
        <v>0</v>
      </c>
      <c r="E80" s="27">
        <v>45458</v>
      </c>
      <c r="F80" s="28">
        <f t="shared" si="16"/>
        <v>1</v>
      </c>
      <c r="G80" s="27" t="str">
        <f t="shared" si="17"/>
        <v>Z</v>
      </c>
      <c r="H80" s="28">
        <f t="shared" si="18"/>
        <v>0</v>
      </c>
      <c r="I80" s="28">
        <f t="shared" si="19"/>
        <v>0</v>
      </c>
      <c r="J80" s="27">
        <v>45457</v>
      </c>
      <c r="L80" s="28">
        <f t="shared" si="20"/>
        <v>0</v>
      </c>
      <c r="M80" s="28">
        <f t="shared" si="21"/>
        <v>0</v>
      </c>
      <c r="N80" s="28">
        <f t="shared" si="22"/>
        <v>0</v>
      </c>
    </row>
    <row r="81" spans="1:14" x14ac:dyDescent="0.25">
      <c r="A81" s="36">
        <v>45459</v>
      </c>
      <c r="B81">
        <f t="shared" si="15"/>
        <v>1</v>
      </c>
      <c r="D81" s="28">
        <f t="shared" si="23"/>
        <v>0</v>
      </c>
      <c r="E81" s="27">
        <v>45459</v>
      </c>
      <c r="F81" s="28">
        <f t="shared" si="16"/>
        <v>1</v>
      </c>
      <c r="G81" s="27" t="str">
        <f t="shared" si="17"/>
        <v>Z</v>
      </c>
      <c r="H81" s="28">
        <f t="shared" si="18"/>
        <v>0</v>
      </c>
      <c r="I81" s="28">
        <f t="shared" si="19"/>
        <v>0</v>
      </c>
      <c r="J81" s="27">
        <v>45458</v>
      </c>
      <c r="L81" s="28">
        <f t="shared" si="20"/>
        <v>0</v>
      </c>
      <c r="M81" s="28">
        <f t="shared" si="21"/>
        <v>0</v>
      </c>
      <c r="N81" s="28">
        <f t="shared" si="22"/>
        <v>0</v>
      </c>
    </row>
    <row r="82" spans="1:14" x14ac:dyDescent="0.25">
      <c r="A82" s="36">
        <v>45460</v>
      </c>
      <c r="B82">
        <f t="shared" si="15"/>
        <v>1</v>
      </c>
      <c r="D82" s="28">
        <f t="shared" si="23"/>
        <v>0</v>
      </c>
      <c r="F82" s="28">
        <f t="shared" si="16"/>
        <v>0</v>
      </c>
      <c r="G82" s="27" t="str">
        <f t="shared" si="17"/>
        <v>Z</v>
      </c>
      <c r="H82" s="28">
        <f t="shared" si="18"/>
        <v>0</v>
      </c>
      <c r="I82" s="28">
        <f t="shared" si="19"/>
        <v>0</v>
      </c>
      <c r="J82" s="27">
        <v>45459</v>
      </c>
      <c r="L82" s="28">
        <f t="shared" si="20"/>
        <v>0</v>
      </c>
      <c r="M82" s="28">
        <f t="shared" si="21"/>
        <v>0</v>
      </c>
      <c r="N82" s="28">
        <f t="shared" si="22"/>
        <v>0</v>
      </c>
    </row>
    <row r="83" spans="1:14" x14ac:dyDescent="0.25">
      <c r="A83" s="36">
        <v>45461</v>
      </c>
      <c r="B83">
        <f t="shared" si="15"/>
        <v>1</v>
      </c>
      <c r="D83" s="28">
        <f t="shared" si="23"/>
        <v>0</v>
      </c>
      <c r="F83" s="28">
        <f t="shared" si="16"/>
        <v>0</v>
      </c>
      <c r="G83" s="27" t="str">
        <f t="shared" si="17"/>
        <v>Z</v>
      </c>
      <c r="H83" s="28">
        <f t="shared" si="18"/>
        <v>0</v>
      </c>
      <c r="I83" s="28">
        <f t="shared" si="19"/>
        <v>0</v>
      </c>
      <c r="J83" s="27">
        <v>45460</v>
      </c>
      <c r="L83" s="28">
        <f t="shared" si="20"/>
        <v>0</v>
      </c>
      <c r="M83" s="28">
        <f t="shared" si="21"/>
        <v>0</v>
      </c>
      <c r="N83" s="28">
        <f t="shared" si="22"/>
        <v>0</v>
      </c>
    </row>
    <row r="84" spans="1:14" x14ac:dyDescent="0.25">
      <c r="A84" s="36">
        <v>45462</v>
      </c>
      <c r="B84">
        <f t="shared" si="15"/>
        <v>1</v>
      </c>
      <c r="D84" s="28">
        <f t="shared" si="23"/>
        <v>0</v>
      </c>
      <c r="F84" s="28">
        <f t="shared" si="16"/>
        <v>0</v>
      </c>
      <c r="G84" s="27" t="str">
        <f t="shared" si="17"/>
        <v>Z</v>
      </c>
      <c r="H84" s="28">
        <f t="shared" si="18"/>
        <v>0</v>
      </c>
      <c r="I84" s="28">
        <f t="shared" si="19"/>
        <v>0</v>
      </c>
      <c r="J84" s="27">
        <v>45461</v>
      </c>
      <c r="L84" s="28">
        <f t="shared" si="20"/>
        <v>0</v>
      </c>
      <c r="M84" s="28">
        <f t="shared" si="21"/>
        <v>0</v>
      </c>
      <c r="N84" s="28">
        <f t="shared" si="22"/>
        <v>0</v>
      </c>
    </row>
    <row r="85" spans="1:14" x14ac:dyDescent="0.25">
      <c r="A85" s="36">
        <v>45463</v>
      </c>
      <c r="B85">
        <f t="shared" si="15"/>
        <v>1</v>
      </c>
      <c r="D85" s="28">
        <f t="shared" si="23"/>
        <v>0</v>
      </c>
      <c r="F85" s="28">
        <f t="shared" si="16"/>
        <v>0</v>
      </c>
      <c r="G85" s="27" t="str">
        <f t="shared" si="17"/>
        <v>Z</v>
      </c>
      <c r="H85" s="28">
        <f t="shared" si="18"/>
        <v>0</v>
      </c>
      <c r="I85" s="28">
        <f t="shared" si="19"/>
        <v>0</v>
      </c>
      <c r="J85" s="27">
        <v>45462</v>
      </c>
      <c r="L85" s="28">
        <f t="shared" si="20"/>
        <v>0</v>
      </c>
      <c r="M85" s="28">
        <f t="shared" si="21"/>
        <v>0</v>
      </c>
      <c r="N85" s="28">
        <f t="shared" si="22"/>
        <v>0</v>
      </c>
    </row>
    <row r="86" spans="1:14" x14ac:dyDescent="0.25">
      <c r="A86" s="36">
        <v>45464</v>
      </c>
      <c r="B86">
        <f t="shared" si="15"/>
        <v>1</v>
      </c>
      <c r="D86" s="28">
        <f t="shared" si="23"/>
        <v>0</v>
      </c>
      <c r="F86" s="28">
        <f t="shared" si="16"/>
        <v>0</v>
      </c>
      <c r="G86" s="27" t="str">
        <f t="shared" si="17"/>
        <v>Z</v>
      </c>
      <c r="H86" s="28">
        <f t="shared" si="18"/>
        <v>0</v>
      </c>
      <c r="I86" s="28">
        <f t="shared" si="19"/>
        <v>0</v>
      </c>
      <c r="J86" s="27">
        <v>45463</v>
      </c>
      <c r="L86" s="28">
        <f t="shared" si="20"/>
        <v>0</v>
      </c>
      <c r="M86" s="28">
        <f t="shared" si="21"/>
        <v>0</v>
      </c>
      <c r="N86" s="28">
        <f t="shared" si="22"/>
        <v>0</v>
      </c>
    </row>
    <row r="87" spans="1:14" x14ac:dyDescent="0.25">
      <c r="A87" s="36">
        <v>45465</v>
      </c>
      <c r="B87">
        <f t="shared" si="15"/>
        <v>1</v>
      </c>
      <c r="D87" s="28">
        <f t="shared" si="23"/>
        <v>0</v>
      </c>
      <c r="E87" s="27">
        <v>45465</v>
      </c>
      <c r="F87" s="28">
        <f t="shared" si="16"/>
        <v>1</v>
      </c>
      <c r="G87" s="27" t="str">
        <f t="shared" si="17"/>
        <v>Z</v>
      </c>
      <c r="H87" s="28">
        <f t="shared" si="18"/>
        <v>0</v>
      </c>
      <c r="I87" s="28">
        <f t="shared" si="19"/>
        <v>0</v>
      </c>
      <c r="J87" s="27">
        <v>45464</v>
      </c>
      <c r="L87" s="28">
        <f t="shared" si="20"/>
        <v>0</v>
      </c>
      <c r="M87" s="28">
        <f t="shared" si="21"/>
        <v>0</v>
      </c>
      <c r="N87" s="28">
        <f t="shared" si="22"/>
        <v>0</v>
      </c>
    </row>
    <row r="88" spans="1:14" x14ac:dyDescent="0.25">
      <c r="A88" s="36">
        <v>45466</v>
      </c>
      <c r="B88">
        <f t="shared" si="15"/>
        <v>1</v>
      </c>
      <c r="D88" s="28">
        <f t="shared" si="23"/>
        <v>0</v>
      </c>
      <c r="E88" s="27">
        <v>45466</v>
      </c>
      <c r="F88" s="28">
        <f t="shared" si="16"/>
        <v>1</v>
      </c>
      <c r="G88" s="27" t="str">
        <f t="shared" si="17"/>
        <v>Z</v>
      </c>
      <c r="H88" s="28">
        <f t="shared" si="18"/>
        <v>0</v>
      </c>
      <c r="I88" s="28">
        <f t="shared" si="19"/>
        <v>0</v>
      </c>
      <c r="J88" s="27">
        <v>45465</v>
      </c>
      <c r="L88" s="28">
        <f t="shared" si="20"/>
        <v>0</v>
      </c>
      <c r="M88" s="28">
        <f t="shared" si="21"/>
        <v>0</v>
      </c>
      <c r="N88" s="28">
        <f t="shared" si="22"/>
        <v>0</v>
      </c>
    </row>
    <row r="89" spans="1:14" x14ac:dyDescent="0.25">
      <c r="A89" s="36">
        <v>45467</v>
      </c>
      <c r="B89">
        <f t="shared" si="15"/>
        <v>1</v>
      </c>
      <c r="D89" s="28">
        <f t="shared" si="23"/>
        <v>0</v>
      </c>
      <c r="F89" s="28">
        <f t="shared" si="16"/>
        <v>0</v>
      </c>
      <c r="G89" s="27" t="str">
        <f t="shared" si="17"/>
        <v>Z</v>
      </c>
      <c r="H89" s="28">
        <f t="shared" si="18"/>
        <v>0</v>
      </c>
      <c r="I89" s="28">
        <f t="shared" si="19"/>
        <v>0</v>
      </c>
      <c r="J89" s="27">
        <v>45466</v>
      </c>
      <c r="L89" s="28">
        <f t="shared" si="20"/>
        <v>0</v>
      </c>
      <c r="M89" s="28">
        <f t="shared" si="21"/>
        <v>0</v>
      </c>
      <c r="N89" s="28">
        <f t="shared" si="22"/>
        <v>0</v>
      </c>
    </row>
    <row r="90" spans="1:14" x14ac:dyDescent="0.25">
      <c r="A90" s="36">
        <v>45468</v>
      </c>
      <c r="B90">
        <f t="shared" si="15"/>
        <v>1</v>
      </c>
      <c r="D90" s="28">
        <f t="shared" si="23"/>
        <v>0</v>
      </c>
      <c r="F90" s="28">
        <f t="shared" si="16"/>
        <v>0</v>
      </c>
      <c r="G90" s="27" t="str">
        <f t="shared" si="17"/>
        <v>Z</v>
      </c>
      <c r="H90" s="28">
        <f t="shared" si="18"/>
        <v>0</v>
      </c>
      <c r="I90" s="28">
        <f t="shared" si="19"/>
        <v>0</v>
      </c>
      <c r="J90" s="27">
        <v>45467</v>
      </c>
      <c r="L90" s="28">
        <f t="shared" si="20"/>
        <v>0</v>
      </c>
      <c r="M90" s="28">
        <f t="shared" si="21"/>
        <v>0</v>
      </c>
      <c r="N90" s="28">
        <f t="shared" si="22"/>
        <v>0</v>
      </c>
    </row>
    <row r="91" spans="1:14" x14ac:dyDescent="0.25">
      <c r="A91" s="36">
        <v>45469</v>
      </c>
      <c r="B91">
        <f t="shared" si="15"/>
        <v>1</v>
      </c>
      <c r="D91" s="28">
        <f t="shared" si="23"/>
        <v>0</v>
      </c>
      <c r="F91" s="28">
        <f t="shared" si="16"/>
        <v>0</v>
      </c>
      <c r="G91" s="27" t="str">
        <f t="shared" si="17"/>
        <v>Z</v>
      </c>
      <c r="H91" s="28">
        <f t="shared" si="18"/>
        <v>0</v>
      </c>
      <c r="I91" s="28">
        <f t="shared" si="19"/>
        <v>0</v>
      </c>
      <c r="J91" s="27">
        <v>45468</v>
      </c>
      <c r="L91" s="28">
        <f t="shared" si="20"/>
        <v>0</v>
      </c>
      <c r="M91" s="28">
        <f t="shared" si="21"/>
        <v>0</v>
      </c>
      <c r="N91" s="28">
        <f t="shared" si="22"/>
        <v>0</v>
      </c>
    </row>
    <row r="92" spans="1:14" x14ac:dyDescent="0.25">
      <c r="A92" s="36">
        <v>45470</v>
      </c>
      <c r="B92">
        <f t="shared" si="15"/>
        <v>1</v>
      </c>
      <c r="D92" s="28">
        <f t="shared" si="23"/>
        <v>0</v>
      </c>
      <c r="F92" s="28">
        <f t="shared" si="16"/>
        <v>0</v>
      </c>
      <c r="G92" s="27" t="str">
        <f t="shared" si="17"/>
        <v>Z</v>
      </c>
      <c r="H92" s="28">
        <f t="shared" si="18"/>
        <v>0</v>
      </c>
      <c r="I92" s="28">
        <f t="shared" si="19"/>
        <v>0</v>
      </c>
      <c r="J92" s="27">
        <v>45469</v>
      </c>
      <c r="L92" s="28">
        <f t="shared" si="20"/>
        <v>0</v>
      </c>
      <c r="M92" s="28">
        <f t="shared" si="21"/>
        <v>0</v>
      </c>
      <c r="N92" s="28">
        <f t="shared" si="22"/>
        <v>0</v>
      </c>
    </row>
    <row r="93" spans="1:14" x14ac:dyDescent="0.25">
      <c r="A93" s="36">
        <v>45471</v>
      </c>
      <c r="B93">
        <f t="shared" si="15"/>
        <v>1</v>
      </c>
      <c r="D93" s="28">
        <f t="shared" si="23"/>
        <v>0</v>
      </c>
      <c r="F93" s="28">
        <f t="shared" si="16"/>
        <v>0</v>
      </c>
      <c r="G93" s="27" t="str">
        <f t="shared" si="17"/>
        <v>Z</v>
      </c>
      <c r="H93" s="28">
        <f t="shared" si="18"/>
        <v>0</v>
      </c>
      <c r="I93" s="28">
        <f t="shared" si="19"/>
        <v>0</v>
      </c>
      <c r="J93" s="27">
        <v>45470</v>
      </c>
      <c r="L93" s="28">
        <f t="shared" si="20"/>
        <v>0</v>
      </c>
      <c r="M93" s="28">
        <f t="shared" si="21"/>
        <v>0</v>
      </c>
      <c r="N93" s="28">
        <f t="shared" si="22"/>
        <v>0</v>
      </c>
    </row>
    <row r="94" spans="1:14" x14ac:dyDescent="0.25">
      <c r="A94" s="36">
        <v>45472</v>
      </c>
      <c r="B94">
        <f t="shared" si="15"/>
        <v>1</v>
      </c>
      <c r="D94" s="28">
        <f t="shared" si="23"/>
        <v>0</v>
      </c>
      <c r="E94" s="27">
        <v>45472</v>
      </c>
      <c r="F94" s="28">
        <f t="shared" si="16"/>
        <v>1</v>
      </c>
      <c r="G94" s="27" t="str">
        <f t="shared" si="17"/>
        <v>Z</v>
      </c>
      <c r="H94" s="28">
        <f t="shared" si="18"/>
        <v>0</v>
      </c>
      <c r="I94" s="28">
        <f t="shared" si="19"/>
        <v>0</v>
      </c>
      <c r="J94" s="27">
        <v>45471</v>
      </c>
      <c r="L94" s="28">
        <f t="shared" si="20"/>
        <v>0</v>
      </c>
      <c r="M94" s="28">
        <f t="shared" si="21"/>
        <v>0</v>
      </c>
      <c r="N94" s="28">
        <f t="shared" si="22"/>
        <v>0</v>
      </c>
    </row>
    <row r="95" spans="1:14" x14ac:dyDescent="0.25">
      <c r="A95" s="36">
        <v>45473</v>
      </c>
      <c r="B95">
        <f t="shared" si="15"/>
        <v>1</v>
      </c>
      <c r="D95" s="28">
        <f t="shared" si="23"/>
        <v>0</v>
      </c>
      <c r="E95" s="27">
        <v>45473</v>
      </c>
      <c r="F95" s="28">
        <f t="shared" si="16"/>
        <v>1</v>
      </c>
      <c r="G95" s="27" t="str">
        <f t="shared" si="17"/>
        <v>Z</v>
      </c>
      <c r="H95" s="28">
        <f t="shared" si="18"/>
        <v>0</v>
      </c>
      <c r="I95" s="28">
        <f t="shared" si="19"/>
        <v>0</v>
      </c>
      <c r="J95" s="27">
        <v>45472</v>
      </c>
      <c r="L95" s="28">
        <f t="shared" si="20"/>
        <v>0</v>
      </c>
      <c r="M95" s="28">
        <f t="shared" si="21"/>
        <v>0</v>
      </c>
      <c r="N95" s="28">
        <f t="shared" si="22"/>
        <v>0</v>
      </c>
    </row>
    <row r="96" spans="1:14" x14ac:dyDescent="0.25">
      <c r="A96" s="36">
        <v>45474</v>
      </c>
      <c r="B96">
        <f t="shared" si="15"/>
        <v>1</v>
      </c>
      <c r="D96" s="28">
        <f t="shared" si="23"/>
        <v>0</v>
      </c>
      <c r="F96" s="28">
        <f t="shared" si="16"/>
        <v>0</v>
      </c>
      <c r="G96" s="27" t="str">
        <f t="shared" si="17"/>
        <v>Z</v>
      </c>
      <c r="H96" s="28">
        <f t="shared" si="18"/>
        <v>0</v>
      </c>
      <c r="I96" s="28">
        <f t="shared" si="19"/>
        <v>0</v>
      </c>
      <c r="J96" s="27">
        <v>45473</v>
      </c>
      <c r="L96" s="28">
        <f t="shared" si="20"/>
        <v>0</v>
      </c>
      <c r="M96" s="28">
        <f t="shared" si="21"/>
        <v>0</v>
      </c>
      <c r="N96" s="28">
        <f t="shared" si="22"/>
        <v>0</v>
      </c>
    </row>
    <row r="97" spans="1:14" x14ac:dyDescent="0.25">
      <c r="A97" s="36">
        <v>45475</v>
      </c>
      <c r="B97">
        <f t="shared" si="15"/>
        <v>1</v>
      </c>
      <c r="D97" s="28">
        <f t="shared" si="23"/>
        <v>0</v>
      </c>
      <c r="F97" s="28">
        <f t="shared" si="16"/>
        <v>0</v>
      </c>
      <c r="G97" s="27" t="str">
        <f t="shared" si="17"/>
        <v>Z</v>
      </c>
      <c r="H97" s="28">
        <f t="shared" si="18"/>
        <v>0</v>
      </c>
      <c r="I97" s="28">
        <f t="shared" si="19"/>
        <v>0</v>
      </c>
      <c r="J97" s="27">
        <v>45474</v>
      </c>
      <c r="L97" s="28">
        <f t="shared" si="20"/>
        <v>0</v>
      </c>
      <c r="M97" s="28">
        <f t="shared" si="21"/>
        <v>0</v>
      </c>
      <c r="N97" s="28">
        <f t="shared" si="22"/>
        <v>0</v>
      </c>
    </row>
    <row r="98" spans="1:14" x14ac:dyDescent="0.25">
      <c r="A98" s="36">
        <v>45476</v>
      </c>
      <c r="B98">
        <f t="shared" si="15"/>
        <v>1</v>
      </c>
      <c r="D98" s="28">
        <f t="shared" si="23"/>
        <v>0</v>
      </c>
      <c r="F98" s="28">
        <f t="shared" si="16"/>
        <v>0</v>
      </c>
      <c r="G98" s="27" t="str">
        <f t="shared" si="17"/>
        <v>Z</v>
      </c>
      <c r="H98" s="28">
        <f t="shared" si="18"/>
        <v>0</v>
      </c>
      <c r="I98" s="28">
        <f t="shared" si="19"/>
        <v>0</v>
      </c>
      <c r="J98" s="27">
        <v>45475</v>
      </c>
      <c r="L98" s="28">
        <f t="shared" si="20"/>
        <v>0</v>
      </c>
      <c r="M98" s="28">
        <f t="shared" si="21"/>
        <v>0</v>
      </c>
      <c r="N98" s="28">
        <f t="shared" si="22"/>
        <v>0</v>
      </c>
    </row>
    <row r="99" spans="1:14" x14ac:dyDescent="0.25">
      <c r="A99" s="36">
        <v>45477</v>
      </c>
      <c r="B99">
        <f t="shared" si="15"/>
        <v>1</v>
      </c>
      <c r="D99" s="28">
        <f t="shared" si="23"/>
        <v>0</v>
      </c>
      <c r="F99" s="28">
        <f t="shared" si="16"/>
        <v>0</v>
      </c>
      <c r="G99" s="27" t="str">
        <f t="shared" si="17"/>
        <v>Z</v>
      </c>
      <c r="H99" s="28">
        <f t="shared" si="18"/>
        <v>0</v>
      </c>
      <c r="I99" s="28">
        <f t="shared" si="19"/>
        <v>0</v>
      </c>
      <c r="J99" s="27">
        <v>45476</v>
      </c>
      <c r="L99" s="28">
        <f t="shared" si="20"/>
        <v>0</v>
      </c>
      <c r="M99" s="28">
        <f t="shared" si="21"/>
        <v>0</v>
      </c>
      <c r="N99" s="28">
        <f t="shared" si="22"/>
        <v>0</v>
      </c>
    </row>
    <row r="100" spans="1:14" x14ac:dyDescent="0.25">
      <c r="A100" s="36">
        <v>45478</v>
      </c>
      <c r="B100">
        <f t="shared" si="15"/>
        <v>1</v>
      </c>
      <c r="D100" s="28">
        <f t="shared" si="23"/>
        <v>0</v>
      </c>
      <c r="F100" s="28">
        <f t="shared" si="16"/>
        <v>0</v>
      </c>
      <c r="G100" s="27" t="str">
        <f t="shared" si="17"/>
        <v>Z</v>
      </c>
      <c r="H100" s="28">
        <f t="shared" si="18"/>
        <v>0</v>
      </c>
      <c r="I100" s="28">
        <f t="shared" si="19"/>
        <v>0</v>
      </c>
      <c r="J100" s="27">
        <v>45477</v>
      </c>
      <c r="L100" s="28">
        <f t="shared" si="20"/>
        <v>0</v>
      </c>
      <c r="M100" s="28">
        <f t="shared" si="21"/>
        <v>0</v>
      </c>
      <c r="N100" s="28">
        <f t="shared" si="22"/>
        <v>0</v>
      </c>
    </row>
    <row r="101" spans="1:14" x14ac:dyDescent="0.25">
      <c r="A101" s="36">
        <v>45479</v>
      </c>
      <c r="B101">
        <f t="shared" si="15"/>
        <v>1</v>
      </c>
      <c r="D101" s="28">
        <f t="shared" si="23"/>
        <v>0</v>
      </c>
      <c r="E101" s="27">
        <v>45479</v>
      </c>
      <c r="F101" s="28">
        <f t="shared" si="16"/>
        <v>1</v>
      </c>
      <c r="G101" s="27" t="str">
        <f t="shared" si="17"/>
        <v>Z</v>
      </c>
      <c r="H101" s="28">
        <f t="shared" si="18"/>
        <v>0</v>
      </c>
      <c r="I101" s="28">
        <f t="shared" si="19"/>
        <v>0</v>
      </c>
      <c r="J101" s="27">
        <v>45478</v>
      </c>
      <c r="L101" s="28">
        <f t="shared" si="20"/>
        <v>0</v>
      </c>
      <c r="M101" s="28">
        <f t="shared" si="21"/>
        <v>0</v>
      </c>
      <c r="N101" s="28">
        <f t="shared" si="22"/>
        <v>0</v>
      </c>
    </row>
    <row r="102" spans="1:14" x14ac:dyDescent="0.25">
      <c r="A102" s="36">
        <v>45480</v>
      </c>
      <c r="B102">
        <f t="shared" si="15"/>
        <v>1</v>
      </c>
      <c r="D102" s="28">
        <f t="shared" si="23"/>
        <v>0</v>
      </c>
      <c r="E102" s="27">
        <v>45480</v>
      </c>
      <c r="F102" s="28">
        <f t="shared" si="16"/>
        <v>1</v>
      </c>
      <c r="G102" s="27" t="str">
        <f t="shared" si="17"/>
        <v>Z</v>
      </c>
      <c r="H102" s="28">
        <f t="shared" si="18"/>
        <v>0</v>
      </c>
      <c r="I102" s="28">
        <f t="shared" si="19"/>
        <v>0</v>
      </c>
      <c r="J102" s="27">
        <v>45479</v>
      </c>
      <c r="L102" s="28">
        <f t="shared" si="20"/>
        <v>0</v>
      </c>
      <c r="M102" s="28">
        <f t="shared" si="21"/>
        <v>0</v>
      </c>
      <c r="N102" s="28">
        <f t="shared" si="22"/>
        <v>0</v>
      </c>
    </row>
    <row r="103" spans="1:14" x14ac:dyDescent="0.25">
      <c r="A103" s="36">
        <v>45481</v>
      </c>
      <c r="B103">
        <f t="shared" si="15"/>
        <v>1</v>
      </c>
      <c r="D103" s="28">
        <f t="shared" si="23"/>
        <v>0</v>
      </c>
      <c r="F103" s="28">
        <f t="shared" si="16"/>
        <v>0</v>
      </c>
      <c r="G103" s="27" t="str">
        <f t="shared" si="17"/>
        <v>Z</v>
      </c>
      <c r="H103" s="28">
        <f t="shared" si="18"/>
        <v>0</v>
      </c>
      <c r="I103" s="28">
        <f t="shared" si="19"/>
        <v>0</v>
      </c>
      <c r="J103" s="27">
        <v>45480</v>
      </c>
      <c r="L103" s="28">
        <f t="shared" si="20"/>
        <v>0</v>
      </c>
      <c r="M103" s="28">
        <f t="shared" si="21"/>
        <v>0</v>
      </c>
      <c r="N103" s="28">
        <f t="shared" si="22"/>
        <v>0</v>
      </c>
    </row>
    <row r="104" spans="1:14" x14ac:dyDescent="0.25">
      <c r="A104" s="36">
        <v>45482</v>
      </c>
      <c r="B104">
        <f t="shared" si="15"/>
        <v>1</v>
      </c>
      <c r="D104" s="28">
        <f t="shared" si="23"/>
        <v>0</v>
      </c>
      <c r="F104" s="28">
        <f t="shared" si="16"/>
        <v>0</v>
      </c>
      <c r="G104" s="27" t="str">
        <f t="shared" si="17"/>
        <v>Z</v>
      </c>
      <c r="H104" s="28">
        <f t="shared" si="18"/>
        <v>0</v>
      </c>
      <c r="I104" s="28">
        <f t="shared" si="19"/>
        <v>0</v>
      </c>
      <c r="J104" s="27">
        <v>45481</v>
      </c>
      <c r="L104" s="28">
        <f t="shared" si="20"/>
        <v>0</v>
      </c>
      <c r="M104" s="28">
        <f t="shared" si="21"/>
        <v>0</v>
      </c>
      <c r="N104" s="28">
        <f t="shared" si="22"/>
        <v>0</v>
      </c>
    </row>
    <row r="105" spans="1:14" x14ac:dyDescent="0.25">
      <c r="A105" s="36">
        <v>45483</v>
      </c>
      <c r="B105">
        <f t="shared" si="15"/>
        <v>1</v>
      </c>
      <c r="D105" s="28">
        <f t="shared" si="23"/>
        <v>0</v>
      </c>
      <c r="F105" s="28">
        <f t="shared" si="16"/>
        <v>0</v>
      </c>
      <c r="G105" s="27" t="str">
        <f t="shared" si="17"/>
        <v>Z</v>
      </c>
      <c r="H105" s="28">
        <f t="shared" si="18"/>
        <v>0</v>
      </c>
      <c r="I105" s="28">
        <f t="shared" si="19"/>
        <v>0</v>
      </c>
      <c r="J105" s="27">
        <v>45482</v>
      </c>
      <c r="L105" s="28">
        <f t="shared" si="20"/>
        <v>0</v>
      </c>
      <c r="M105" s="28">
        <f t="shared" si="21"/>
        <v>0</v>
      </c>
      <c r="N105" s="28">
        <f t="shared" si="22"/>
        <v>0</v>
      </c>
    </row>
    <row r="106" spans="1:14" x14ac:dyDescent="0.25">
      <c r="A106" s="36">
        <v>45484</v>
      </c>
      <c r="B106">
        <f t="shared" si="15"/>
        <v>1</v>
      </c>
      <c r="D106" s="28">
        <f t="shared" si="23"/>
        <v>0</v>
      </c>
      <c r="F106" s="28">
        <f t="shared" si="16"/>
        <v>0</v>
      </c>
      <c r="G106" s="27" t="str">
        <f t="shared" si="17"/>
        <v>Z</v>
      </c>
      <c r="H106" s="28">
        <f t="shared" si="18"/>
        <v>0</v>
      </c>
      <c r="I106" s="28">
        <f t="shared" si="19"/>
        <v>0</v>
      </c>
      <c r="J106" s="27">
        <v>45483</v>
      </c>
      <c r="L106" s="28">
        <f t="shared" si="20"/>
        <v>0</v>
      </c>
      <c r="M106" s="28">
        <f t="shared" si="21"/>
        <v>0</v>
      </c>
      <c r="N106" s="28">
        <f t="shared" si="22"/>
        <v>0</v>
      </c>
    </row>
    <row r="107" spans="1:14" x14ac:dyDescent="0.25">
      <c r="A107" s="36">
        <v>45485</v>
      </c>
      <c r="B107">
        <f t="shared" si="15"/>
        <v>1</v>
      </c>
      <c r="D107" s="28">
        <f t="shared" si="23"/>
        <v>0</v>
      </c>
      <c r="F107" s="28">
        <f t="shared" si="16"/>
        <v>0</v>
      </c>
      <c r="G107" s="27" t="str">
        <f t="shared" si="17"/>
        <v>Z</v>
      </c>
      <c r="H107" s="28">
        <f t="shared" si="18"/>
        <v>0</v>
      </c>
      <c r="I107" s="28">
        <f t="shared" si="19"/>
        <v>0</v>
      </c>
      <c r="J107" s="27">
        <v>45484</v>
      </c>
      <c r="L107" s="28">
        <f t="shared" si="20"/>
        <v>0</v>
      </c>
      <c r="M107" s="28">
        <f t="shared" si="21"/>
        <v>0</v>
      </c>
      <c r="N107" s="28">
        <f t="shared" si="22"/>
        <v>0</v>
      </c>
    </row>
    <row r="108" spans="1:14" x14ac:dyDescent="0.25">
      <c r="A108" s="36">
        <v>45486</v>
      </c>
      <c r="B108">
        <f t="shared" si="15"/>
        <v>1</v>
      </c>
      <c r="D108" s="28">
        <f t="shared" si="23"/>
        <v>0</v>
      </c>
      <c r="E108" s="27">
        <v>45486</v>
      </c>
      <c r="F108" s="28">
        <f t="shared" si="16"/>
        <v>1</v>
      </c>
      <c r="G108" s="27" t="str">
        <f t="shared" si="17"/>
        <v>Z</v>
      </c>
      <c r="H108" s="28">
        <f t="shared" si="18"/>
        <v>0</v>
      </c>
      <c r="I108" s="28">
        <f t="shared" si="19"/>
        <v>0</v>
      </c>
      <c r="J108" s="27">
        <v>45485</v>
      </c>
      <c r="L108" s="28">
        <f t="shared" si="20"/>
        <v>0</v>
      </c>
      <c r="M108" s="28">
        <f t="shared" si="21"/>
        <v>0</v>
      </c>
      <c r="N108" s="28">
        <f t="shared" si="22"/>
        <v>0</v>
      </c>
    </row>
    <row r="109" spans="1:14" x14ac:dyDescent="0.25">
      <c r="A109" s="36">
        <v>45487</v>
      </c>
      <c r="B109">
        <f t="shared" si="15"/>
        <v>1</v>
      </c>
      <c r="D109" s="28">
        <f t="shared" si="23"/>
        <v>0</v>
      </c>
      <c r="E109" s="27">
        <v>45487</v>
      </c>
      <c r="F109" s="28">
        <f t="shared" si="16"/>
        <v>1</v>
      </c>
      <c r="G109" s="27" t="str">
        <f t="shared" si="17"/>
        <v>Z</v>
      </c>
      <c r="H109" s="28">
        <f t="shared" si="18"/>
        <v>0</v>
      </c>
      <c r="I109" s="28">
        <f t="shared" si="19"/>
        <v>0</v>
      </c>
      <c r="J109" s="27">
        <v>45486</v>
      </c>
      <c r="L109" s="28">
        <f t="shared" si="20"/>
        <v>0</v>
      </c>
      <c r="M109" s="28">
        <f t="shared" si="21"/>
        <v>0</v>
      </c>
      <c r="N109" s="28">
        <f t="shared" si="22"/>
        <v>0</v>
      </c>
    </row>
    <row r="110" spans="1:14" x14ac:dyDescent="0.25">
      <c r="A110" s="36">
        <v>45488</v>
      </c>
      <c r="B110">
        <f t="shared" si="15"/>
        <v>1</v>
      </c>
      <c r="D110" s="28">
        <f t="shared" si="23"/>
        <v>0</v>
      </c>
      <c r="F110" s="28">
        <f t="shared" si="16"/>
        <v>0</v>
      </c>
      <c r="G110" s="27" t="str">
        <f t="shared" si="17"/>
        <v>Z</v>
      </c>
      <c r="H110" s="28">
        <f t="shared" si="18"/>
        <v>0</v>
      </c>
      <c r="I110" s="28">
        <f t="shared" si="19"/>
        <v>0</v>
      </c>
      <c r="J110" s="27">
        <v>45487</v>
      </c>
      <c r="L110" s="28">
        <f t="shared" si="20"/>
        <v>0</v>
      </c>
      <c r="M110" s="28">
        <f t="shared" si="21"/>
        <v>0</v>
      </c>
      <c r="N110" s="28">
        <f t="shared" si="22"/>
        <v>0</v>
      </c>
    </row>
    <row r="111" spans="1:14" x14ac:dyDescent="0.25">
      <c r="A111" s="36">
        <v>45489</v>
      </c>
      <c r="B111">
        <f t="shared" si="15"/>
        <v>1</v>
      </c>
      <c r="D111" s="28">
        <f t="shared" si="23"/>
        <v>0</v>
      </c>
      <c r="F111" s="28">
        <f t="shared" si="16"/>
        <v>0</v>
      </c>
      <c r="G111" s="27" t="str">
        <f t="shared" si="17"/>
        <v>Z</v>
      </c>
      <c r="H111" s="28">
        <f t="shared" si="18"/>
        <v>0</v>
      </c>
      <c r="I111" s="28">
        <f t="shared" si="19"/>
        <v>0</v>
      </c>
      <c r="J111" s="27">
        <v>45488</v>
      </c>
      <c r="L111" s="28">
        <f t="shared" si="20"/>
        <v>0</v>
      </c>
      <c r="M111" s="28">
        <f t="shared" si="21"/>
        <v>0</v>
      </c>
      <c r="N111" s="28">
        <f t="shared" si="22"/>
        <v>0</v>
      </c>
    </row>
    <row r="112" spans="1:14" x14ac:dyDescent="0.25">
      <c r="A112" s="36">
        <v>45490</v>
      </c>
      <c r="B112">
        <f t="shared" si="15"/>
        <v>1</v>
      </c>
      <c r="D112" s="28">
        <f t="shared" si="23"/>
        <v>0</v>
      </c>
      <c r="F112" s="28">
        <f t="shared" si="16"/>
        <v>0</v>
      </c>
      <c r="G112" s="27" t="str">
        <f t="shared" si="17"/>
        <v>Z</v>
      </c>
      <c r="H112" s="28">
        <f t="shared" si="18"/>
        <v>0</v>
      </c>
      <c r="I112" s="28">
        <f t="shared" si="19"/>
        <v>0</v>
      </c>
      <c r="J112" s="27">
        <v>45489</v>
      </c>
      <c r="L112" s="28">
        <f t="shared" si="20"/>
        <v>0</v>
      </c>
      <c r="M112" s="28">
        <f t="shared" si="21"/>
        <v>0</v>
      </c>
      <c r="N112" s="28">
        <f t="shared" si="22"/>
        <v>0</v>
      </c>
    </row>
    <row r="113" spans="1:14" x14ac:dyDescent="0.25">
      <c r="A113" s="36">
        <v>45491</v>
      </c>
      <c r="B113">
        <f t="shared" si="15"/>
        <v>1</v>
      </c>
      <c r="D113" s="28">
        <f t="shared" si="23"/>
        <v>0</v>
      </c>
      <c r="F113" s="28">
        <f t="shared" si="16"/>
        <v>0</v>
      </c>
      <c r="G113" s="27" t="str">
        <f t="shared" si="17"/>
        <v>Z</v>
      </c>
      <c r="H113" s="28">
        <f t="shared" si="18"/>
        <v>0</v>
      </c>
      <c r="I113" s="28">
        <f t="shared" si="19"/>
        <v>0</v>
      </c>
      <c r="J113" s="27">
        <v>45490</v>
      </c>
      <c r="L113" s="28">
        <f t="shared" si="20"/>
        <v>0</v>
      </c>
      <c r="M113" s="28">
        <f t="shared" si="21"/>
        <v>0</v>
      </c>
      <c r="N113" s="28">
        <f t="shared" si="22"/>
        <v>0</v>
      </c>
    </row>
    <row r="114" spans="1:14" x14ac:dyDescent="0.25">
      <c r="A114" s="36">
        <v>45492</v>
      </c>
      <c r="B114">
        <f t="shared" si="15"/>
        <v>1</v>
      </c>
      <c r="D114" s="28">
        <f t="shared" si="23"/>
        <v>0</v>
      </c>
      <c r="F114" s="28">
        <f t="shared" si="16"/>
        <v>0</v>
      </c>
      <c r="G114" s="27" t="str">
        <f t="shared" si="17"/>
        <v>Z</v>
      </c>
      <c r="H114" s="28">
        <f t="shared" si="18"/>
        <v>0</v>
      </c>
      <c r="I114" s="28">
        <f t="shared" si="19"/>
        <v>0</v>
      </c>
      <c r="J114" s="27">
        <v>45491</v>
      </c>
      <c r="L114" s="28">
        <f t="shared" si="20"/>
        <v>0</v>
      </c>
      <c r="M114" s="28">
        <f t="shared" si="21"/>
        <v>0</v>
      </c>
      <c r="N114" s="28">
        <f t="shared" si="22"/>
        <v>0</v>
      </c>
    </row>
    <row r="115" spans="1:14" x14ac:dyDescent="0.25">
      <c r="A115" s="36">
        <v>45493</v>
      </c>
      <c r="B115">
        <f t="shared" si="15"/>
        <v>1</v>
      </c>
      <c r="D115" s="28">
        <f t="shared" si="23"/>
        <v>0</v>
      </c>
      <c r="E115" s="27">
        <v>45493</v>
      </c>
      <c r="F115" s="28">
        <f t="shared" si="16"/>
        <v>1</v>
      </c>
      <c r="G115" s="27" t="str">
        <f t="shared" si="17"/>
        <v>Z</v>
      </c>
      <c r="H115" s="28">
        <f t="shared" si="18"/>
        <v>0</v>
      </c>
      <c r="I115" s="28">
        <f t="shared" si="19"/>
        <v>0</v>
      </c>
      <c r="J115" s="27">
        <v>45492</v>
      </c>
      <c r="L115" s="28">
        <f t="shared" si="20"/>
        <v>0</v>
      </c>
      <c r="M115" s="28">
        <f t="shared" si="21"/>
        <v>0</v>
      </c>
      <c r="N115" s="28">
        <f t="shared" si="22"/>
        <v>0</v>
      </c>
    </row>
    <row r="116" spans="1:14" x14ac:dyDescent="0.25">
      <c r="A116" s="36">
        <v>45494</v>
      </c>
      <c r="B116">
        <f t="shared" si="15"/>
        <v>1</v>
      </c>
      <c r="D116" s="28">
        <f t="shared" si="23"/>
        <v>0</v>
      </c>
      <c r="E116" s="27">
        <v>45494</v>
      </c>
      <c r="F116" s="28">
        <f t="shared" si="16"/>
        <v>1</v>
      </c>
      <c r="G116" s="27" t="str">
        <f t="shared" si="17"/>
        <v>Z</v>
      </c>
      <c r="H116" s="28">
        <f t="shared" si="18"/>
        <v>0</v>
      </c>
      <c r="I116" s="28">
        <f t="shared" si="19"/>
        <v>0</v>
      </c>
      <c r="J116" s="27">
        <v>45493</v>
      </c>
      <c r="L116" s="28">
        <f t="shared" si="20"/>
        <v>0</v>
      </c>
      <c r="M116" s="28">
        <f t="shared" si="21"/>
        <v>0</v>
      </c>
      <c r="N116" s="28">
        <f t="shared" si="22"/>
        <v>0</v>
      </c>
    </row>
    <row r="117" spans="1:14" x14ac:dyDescent="0.25">
      <c r="A117" s="36">
        <v>45495</v>
      </c>
      <c r="B117">
        <f t="shared" si="15"/>
        <v>1</v>
      </c>
      <c r="D117" s="28">
        <f t="shared" si="23"/>
        <v>0</v>
      </c>
      <c r="F117" s="28">
        <f t="shared" si="16"/>
        <v>0</v>
      </c>
      <c r="G117" s="27" t="str">
        <f t="shared" si="17"/>
        <v>Z</v>
      </c>
      <c r="H117" s="28">
        <f t="shared" si="18"/>
        <v>0</v>
      </c>
      <c r="I117" s="28">
        <f t="shared" si="19"/>
        <v>0</v>
      </c>
      <c r="J117" s="27">
        <v>45494</v>
      </c>
      <c r="L117" s="28">
        <f t="shared" si="20"/>
        <v>0</v>
      </c>
      <c r="M117" s="28">
        <f t="shared" si="21"/>
        <v>0</v>
      </c>
      <c r="N117" s="28">
        <f t="shared" si="22"/>
        <v>0</v>
      </c>
    </row>
    <row r="118" spans="1:14" x14ac:dyDescent="0.25">
      <c r="A118" s="36">
        <v>45496</v>
      </c>
      <c r="B118">
        <f t="shared" si="15"/>
        <v>1</v>
      </c>
      <c r="C118" s="27">
        <v>45496</v>
      </c>
      <c r="D118" s="28">
        <f t="shared" si="23"/>
        <v>1</v>
      </c>
      <c r="F118" s="28">
        <f t="shared" si="16"/>
        <v>0</v>
      </c>
      <c r="G118" s="27" t="str">
        <f t="shared" si="17"/>
        <v>Z</v>
      </c>
      <c r="H118" s="28">
        <f t="shared" si="18"/>
        <v>0</v>
      </c>
      <c r="I118" s="28">
        <f t="shared" si="19"/>
        <v>0</v>
      </c>
      <c r="J118" s="27">
        <v>45495</v>
      </c>
      <c r="L118" s="28">
        <f t="shared" si="20"/>
        <v>0</v>
      </c>
      <c r="M118" s="28">
        <f t="shared" si="21"/>
        <v>0</v>
      </c>
      <c r="N118" s="28">
        <f t="shared" si="22"/>
        <v>0</v>
      </c>
    </row>
    <row r="119" spans="1:14" x14ac:dyDescent="0.25">
      <c r="A119" s="36">
        <v>45497</v>
      </c>
      <c r="B119">
        <f t="shared" si="15"/>
        <v>1</v>
      </c>
      <c r="C119" s="27">
        <v>45497</v>
      </c>
      <c r="D119" s="28">
        <f t="shared" si="23"/>
        <v>1</v>
      </c>
      <c r="F119" s="28">
        <f t="shared" si="16"/>
        <v>0</v>
      </c>
      <c r="G119" s="27" t="str">
        <f t="shared" si="17"/>
        <v>Z</v>
      </c>
      <c r="H119" s="28">
        <f t="shared" si="18"/>
        <v>0</v>
      </c>
      <c r="I119" s="28">
        <f t="shared" si="19"/>
        <v>0</v>
      </c>
      <c r="J119" s="27">
        <v>45496</v>
      </c>
      <c r="L119" s="28">
        <f t="shared" si="20"/>
        <v>0</v>
      </c>
      <c r="M119" s="28">
        <f t="shared" si="21"/>
        <v>0</v>
      </c>
      <c r="N119" s="28">
        <f t="shared" si="22"/>
        <v>0</v>
      </c>
    </row>
    <row r="120" spans="1:14" x14ac:dyDescent="0.25">
      <c r="A120" s="36">
        <v>45498</v>
      </c>
      <c r="B120">
        <f t="shared" si="15"/>
        <v>1</v>
      </c>
      <c r="C120" s="27">
        <v>45498</v>
      </c>
      <c r="D120" s="28">
        <f t="shared" si="23"/>
        <v>1</v>
      </c>
      <c r="F120" s="28">
        <f t="shared" si="16"/>
        <v>0</v>
      </c>
      <c r="G120" s="27" t="str">
        <f t="shared" si="17"/>
        <v>Z</v>
      </c>
      <c r="H120" s="28">
        <f t="shared" si="18"/>
        <v>0</v>
      </c>
      <c r="I120" s="28">
        <f t="shared" si="19"/>
        <v>0</v>
      </c>
      <c r="J120" s="27">
        <v>45497</v>
      </c>
      <c r="L120" s="28">
        <f t="shared" si="20"/>
        <v>0</v>
      </c>
      <c r="M120" s="28">
        <f t="shared" si="21"/>
        <v>0</v>
      </c>
      <c r="N120" s="28">
        <f t="shared" si="22"/>
        <v>0</v>
      </c>
    </row>
    <row r="121" spans="1:14" x14ac:dyDescent="0.25">
      <c r="A121" s="36">
        <v>45499</v>
      </c>
      <c r="B121">
        <f t="shared" si="15"/>
        <v>1</v>
      </c>
      <c r="C121" s="27">
        <v>45499</v>
      </c>
      <c r="D121" s="28">
        <f t="shared" si="23"/>
        <v>1</v>
      </c>
      <c r="F121" s="28">
        <f t="shared" si="16"/>
        <v>0</v>
      </c>
      <c r="G121" s="27" t="str">
        <f t="shared" si="17"/>
        <v>Z</v>
      </c>
      <c r="H121" s="28">
        <f t="shared" si="18"/>
        <v>0</v>
      </c>
      <c r="I121" s="28">
        <f t="shared" si="19"/>
        <v>0</v>
      </c>
      <c r="J121" s="27">
        <v>45498</v>
      </c>
      <c r="L121" s="28">
        <f t="shared" si="20"/>
        <v>0</v>
      </c>
      <c r="M121" s="28">
        <f t="shared" si="21"/>
        <v>0</v>
      </c>
      <c r="N121" s="28">
        <f t="shared" si="22"/>
        <v>0</v>
      </c>
    </row>
    <row r="122" spans="1:14" x14ac:dyDescent="0.25">
      <c r="A122" s="36">
        <v>45500</v>
      </c>
      <c r="B122">
        <f t="shared" si="15"/>
        <v>1</v>
      </c>
      <c r="C122" s="27">
        <v>45500</v>
      </c>
      <c r="D122" s="28">
        <f t="shared" si="23"/>
        <v>1</v>
      </c>
      <c r="E122" s="27">
        <v>45500</v>
      </c>
      <c r="F122" s="28">
        <f t="shared" si="16"/>
        <v>1</v>
      </c>
      <c r="G122" s="27" t="str">
        <f t="shared" si="17"/>
        <v>Z</v>
      </c>
      <c r="H122" s="28">
        <f t="shared" si="18"/>
        <v>0</v>
      </c>
      <c r="I122" s="28">
        <f t="shared" si="19"/>
        <v>0</v>
      </c>
      <c r="J122" s="27">
        <v>45499</v>
      </c>
      <c r="L122" s="28">
        <f t="shared" si="20"/>
        <v>0</v>
      </c>
      <c r="M122" s="28">
        <f t="shared" si="21"/>
        <v>0</v>
      </c>
      <c r="N122" s="28">
        <f t="shared" si="22"/>
        <v>0</v>
      </c>
    </row>
    <row r="123" spans="1:14" x14ac:dyDescent="0.25">
      <c r="A123" s="36">
        <v>45501</v>
      </c>
      <c r="B123">
        <f t="shared" si="15"/>
        <v>1</v>
      </c>
      <c r="C123" s="27">
        <v>45501</v>
      </c>
      <c r="D123" s="28">
        <f t="shared" si="23"/>
        <v>1</v>
      </c>
      <c r="E123" s="27">
        <v>45501</v>
      </c>
      <c r="F123" s="28">
        <f t="shared" si="16"/>
        <v>1</v>
      </c>
      <c r="G123" s="27" t="str">
        <f t="shared" si="17"/>
        <v>Z</v>
      </c>
      <c r="H123" s="28">
        <f t="shared" si="18"/>
        <v>0</v>
      </c>
      <c r="I123" s="28">
        <f t="shared" si="19"/>
        <v>0</v>
      </c>
      <c r="J123" s="27">
        <v>45500</v>
      </c>
      <c r="L123" s="28">
        <f t="shared" si="20"/>
        <v>0</v>
      </c>
      <c r="M123" s="28">
        <f t="shared" si="21"/>
        <v>0</v>
      </c>
      <c r="N123" s="28">
        <f t="shared" si="22"/>
        <v>0</v>
      </c>
    </row>
    <row r="124" spans="1:14" x14ac:dyDescent="0.25">
      <c r="A124" s="36">
        <v>45502</v>
      </c>
      <c r="B124">
        <f t="shared" si="15"/>
        <v>1</v>
      </c>
      <c r="C124" s="27">
        <v>45502</v>
      </c>
      <c r="D124" s="28">
        <f t="shared" si="23"/>
        <v>1</v>
      </c>
      <c r="F124" s="28">
        <f t="shared" si="16"/>
        <v>0</v>
      </c>
      <c r="G124" s="27" t="str">
        <f t="shared" si="17"/>
        <v>Z</v>
      </c>
      <c r="H124" s="28">
        <f t="shared" si="18"/>
        <v>0</v>
      </c>
      <c r="I124" s="28">
        <f t="shared" si="19"/>
        <v>0</v>
      </c>
      <c r="J124" s="27">
        <v>45501</v>
      </c>
      <c r="L124" s="28">
        <f t="shared" si="20"/>
        <v>0</v>
      </c>
      <c r="M124" s="28">
        <f t="shared" si="21"/>
        <v>0</v>
      </c>
      <c r="N124" s="28">
        <f t="shared" si="22"/>
        <v>0</v>
      </c>
    </row>
    <row r="125" spans="1:14" x14ac:dyDescent="0.25">
      <c r="A125" s="36">
        <v>45503</v>
      </c>
      <c r="B125">
        <f t="shared" si="15"/>
        <v>1</v>
      </c>
      <c r="C125" s="27">
        <v>45503</v>
      </c>
      <c r="D125" s="28">
        <f t="shared" si="23"/>
        <v>1</v>
      </c>
      <c r="F125" s="28">
        <f t="shared" si="16"/>
        <v>0</v>
      </c>
      <c r="G125" s="27" t="str">
        <f t="shared" si="17"/>
        <v>Z</v>
      </c>
      <c r="H125" s="28">
        <f t="shared" si="18"/>
        <v>0</v>
      </c>
      <c r="I125" s="28">
        <f t="shared" si="19"/>
        <v>0</v>
      </c>
      <c r="J125" s="27">
        <v>45502</v>
      </c>
      <c r="L125" s="28">
        <f t="shared" si="20"/>
        <v>0</v>
      </c>
      <c r="M125" s="28">
        <f t="shared" si="21"/>
        <v>0</v>
      </c>
      <c r="N125" s="28">
        <f t="shared" si="22"/>
        <v>0</v>
      </c>
    </row>
    <row r="126" spans="1:14" x14ac:dyDescent="0.25">
      <c r="A126" s="36">
        <v>45504</v>
      </c>
      <c r="B126">
        <f t="shared" si="15"/>
        <v>1</v>
      </c>
      <c r="C126" s="27">
        <v>45504</v>
      </c>
      <c r="D126" s="28">
        <f t="shared" si="23"/>
        <v>1</v>
      </c>
      <c r="F126" s="28">
        <f t="shared" si="16"/>
        <v>0</v>
      </c>
      <c r="G126" s="27" t="str">
        <f t="shared" si="17"/>
        <v>Z</v>
      </c>
      <c r="H126" s="28">
        <f t="shared" si="18"/>
        <v>0</v>
      </c>
      <c r="I126" s="28">
        <f t="shared" si="19"/>
        <v>0</v>
      </c>
      <c r="J126" s="27">
        <v>45503</v>
      </c>
      <c r="L126" s="28">
        <f t="shared" si="20"/>
        <v>0</v>
      </c>
      <c r="M126" s="28">
        <f t="shared" si="21"/>
        <v>0</v>
      </c>
      <c r="N126" s="28">
        <f t="shared" si="22"/>
        <v>0</v>
      </c>
    </row>
    <row r="127" spans="1:14" x14ac:dyDescent="0.25">
      <c r="A127" s="36">
        <v>45505</v>
      </c>
      <c r="B127">
        <f t="shared" si="15"/>
        <v>1</v>
      </c>
      <c r="C127" s="27">
        <v>45505</v>
      </c>
      <c r="D127" s="28">
        <f t="shared" si="23"/>
        <v>1</v>
      </c>
      <c r="F127" s="28">
        <f t="shared" si="16"/>
        <v>0</v>
      </c>
      <c r="G127" s="27" t="str">
        <f t="shared" si="17"/>
        <v>Z</v>
      </c>
      <c r="H127" s="28">
        <f t="shared" si="18"/>
        <v>0</v>
      </c>
      <c r="I127" s="28">
        <f t="shared" si="19"/>
        <v>0</v>
      </c>
      <c r="J127" s="27">
        <v>45504</v>
      </c>
      <c r="L127" s="28">
        <f t="shared" si="20"/>
        <v>0</v>
      </c>
      <c r="M127" s="28">
        <f t="shared" si="21"/>
        <v>0</v>
      </c>
      <c r="N127" s="28">
        <f t="shared" si="22"/>
        <v>0</v>
      </c>
    </row>
    <row r="128" spans="1:14" x14ac:dyDescent="0.25">
      <c r="A128" s="36">
        <v>45506</v>
      </c>
      <c r="B128">
        <f t="shared" si="15"/>
        <v>1</v>
      </c>
      <c r="C128" s="27">
        <v>45506</v>
      </c>
      <c r="D128" s="28">
        <f t="shared" si="23"/>
        <v>1</v>
      </c>
      <c r="F128" s="28">
        <f t="shared" si="16"/>
        <v>0</v>
      </c>
      <c r="G128" s="27" t="str">
        <f t="shared" si="17"/>
        <v>Z</v>
      </c>
      <c r="H128" s="28">
        <f t="shared" si="18"/>
        <v>0</v>
      </c>
      <c r="I128" s="28">
        <f t="shared" si="19"/>
        <v>0</v>
      </c>
      <c r="J128" s="27">
        <v>45505</v>
      </c>
      <c r="L128" s="28">
        <f t="shared" si="20"/>
        <v>0</v>
      </c>
      <c r="M128" s="28">
        <f t="shared" si="21"/>
        <v>0</v>
      </c>
      <c r="N128" s="28">
        <f t="shared" si="22"/>
        <v>0</v>
      </c>
    </row>
    <row r="129" spans="1:14" x14ac:dyDescent="0.25">
      <c r="A129" s="36">
        <v>45507</v>
      </c>
      <c r="B129">
        <f t="shared" si="15"/>
        <v>1</v>
      </c>
      <c r="C129" s="27">
        <v>45507</v>
      </c>
      <c r="D129" s="28">
        <f t="shared" si="23"/>
        <v>1</v>
      </c>
      <c r="E129" s="27">
        <v>45507</v>
      </c>
      <c r="F129" s="28">
        <f t="shared" si="16"/>
        <v>1</v>
      </c>
      <c r="G129" s="27" t="str">
        <f t="shared" si="17"/>
        <v>Z</v>
      </c>
      <c r="H129" s="28">
        <f t="shared" si="18"/>
        <v>0</v>
      </c>
      <c r="I129" s="28">
        <f t="shared" si="19"/>
        <v>0</v>
      </c>
      <c r="J129" s="27">
        <v>45506</v>
      </c>
      <c r="L129" s="28">
        <f t="shared" si="20"/>
        <v>0</v>
      </c>
      <c r="M129" s="28">
        <f t="shared" si="21"/>
        <v>0</v>
      </c>
      <c r="N129" s="28">
        <f t="shared" si="22"/>
        <v>0</v>
      </c>
    </row>
    <row r="130" spans="1:14" x14ac:dyDescent="0.25">
      <c r="A130" s="36">
        <v>45508</v>
      </c>
      <c r="B130">
        <f t="shared" si="15"/>
        <v>1</v>
      </c>
      <c r="C130" s="27">
        <v>45508</v>
      </c>
      <c r="D130" s="28">
        <f t="shared" si="23"/>
        <v>1</v>
      </c>
      <c r="E130" s="27">
        <v>45508</v>
      </c>
      <c r="F130" s="28">
        <f t="shared" si="16"/>
        <v>1</v>
      </c>
      <c r="G130" s="27" t="str">
        <f t="shared" si="17"/>
        <v>Z</v>
      </c>
      <c r="H130" s="28">
        <f t="shared" si="18"/>
        <v>0</v>
      </c>
      <c r="I130" s="28">
        <f t="shared" si="19"/>
        <v>0</v>
      </c>
      <c r="J130" s="27">
        <v>45507</v>
      </c>
      <c r="L130" s="28">
        <f t="shared" si="20"/>
        <v>0</v>
      </c>
      <c r="M130" s="28">
        <f t="shared" si="21"/>
        <v>0</v>
      </c>
      <c r="N130" s="28">
        <f t="shared" si="22"/>
        <v>0</v>
      </c>
    </row>
    <row r="131" spans="1:14" x14ac:dyDescent="0.25">
      <c r="A131" s="36">
        <v>45509</v>
      </c>
      <c r="B131">
        <f t="shared" si="15"/>
        <v>1</v>
      </c>
      <c r="C131" s="27">
        <v>45509</v>
      </c>
      <c r="D131" s="28">
        <f t="shared" si="23"/>
        <v>1</v>
      </c>
      <c r="F131" s="28">
        <f t="shared" si="16"/>
        <v>0</v>
      </c>
      <c r="G131" s="27" t="str">
        <f t="shared" si="17"/>
        <v>Z</v>
      </c>
      <c r="H131" s="28">
        <f t="shared" si="18"/>
        <v>0</v>
      </c>
      <c r="I131" s="28">
        <f t="shared" si="19"/>
        <v>0</v>
      </c>
      <c r="J131" s="27">
        <v>45508</v>
      </c>
      <c r="L131" s="28">
        <f t="shared" si="20"/>
        <v>0</v>
      </c>
      <c r="M131" s="28">
        <f t="shared" si="21"/>
        <v>0</v>
      </c>
      <c r="N131" s="28">
        <f t="shared" si="22"/>
        <v>0</v>
      </c>
    </row>
    <row r="132" spans="1:14" x14ac:dyDescent="0.25">
      <c r="A132" s="36">
        <v>45510</v>
      </c>
      <c r="B132">
        <f t="shared" si="15"/>
        <v>1</v>
      </c>
      <c r="C132" s="27">
        <v>45510</v>
      </c>
      <c r="D132" s="28">
        <f t="shared" si="23"/>
        <v>1</v>
      </c>
      <c r="F132" s="28">
        <f t="shared" si="16"/>
        <v>0</v>
      </c>
      <c r="G132" s="27" t="str">
        <f t="shared" si="17"/>
        <v>Z</v>
      </c>
      <c r="H132" s="28">
        <f t="shared" si="18"/>
        <v>0</v>
      </c>
      <c r="I132" s="28">
        <f t="shared" si="19"/>
        <v>0</v>
      </c>
      <c r="J132" s="27">
        <v>45509</v>
      </c>
      <c r="L132" s="28">
        <f t="shared" si="20"/>
        <v>0</v>
      </c>
      <c r="M132" s="28">
        <f t="shared" si="21"/>
        <v>0</v>
      </c>
      <c r="N132" s="28">
        <f t="shared" si="22"/>
        <v>0</v>
      </c>
    </row>
    <row r="133" spans="1:14" x14ac:dyDescent="0.25">
      <c r="A133" s="36">
        <v>45511</v>
      </c>
      <c r="B133">
        <f t="shared" si="15"/>
        <v>1</v>
      </c>
      <c r="C133" s="27">
        <v>45511</v>
      </c>
      <c r="D133" s="28">
        <f t="shared" si="23"/>
        <v>1</v>
      </c>
      <c r="F133" s="28">
        <f t="shared" si="16"/>
        <v>0</v>
      </c>
      <c r="G133" s="27" t="str">
        <f t="shared" si="17"/>
        <v>Z</v>
      </c>
      <c r="H133" s="28">
        <f t="shared" si="18"/>
        <v>0</v>
      </c>
      <c r="I133" s="28">
        <f t="shared" si="19"/>
        <v>0</v>
      </c>
      <c r="J133" s="27">
        <v>45510</v>
      </c>
      <c r="L133" s="28">
        <f t="shared" si="20"/>
        <v>0</v>
      </c>
      <c r="M133" s="28">
        <f t="shared" si="21"/>
        <v>0</v>
      </c>
      <c r="N133" s="28">
        <f t="shared" si="22"/>
        <v>0</v>
      </c>
    </row>
    <row r="134" spans="1:14" x14ac:dyDescent="0.25">
      <c r="A134" s="36">
        <v>45512</v>
      </c>
      <c r="B134">
        <f t="shared" ref="B134:B197" si="24">IF(A134&gt;=U$18,IF(A134&lt;=$U$19,0,1),1)</f>
        <v>1</v>
      </c>
      <c r="C134" s="27">
        <v>45512</v>
      </c>
      <c r="D134" s="28">
        <f t="shared" si="23"/>
        <v>1</v>
      </c>
      <c r="F134" s="28">
        <f t="shared" ref="F134:F197" si="25">IF(ISBLANK(E134)=FALSE,1,0)</f>
        <v>0</v>
      </c>
      <c r="G134" s="27" t="str">
        <f t="shared" ref="G134:G197" si="26">_xlfn.IFNA(VLOOKUP(A134,$Z$12:$Z$21,1,FALSE),"Z")</f>
        <v>Z</v>
      </c>
      <c r="H134" s="28">
        <f t="shared" ref="H134:H197" si="27">IF(G134="Z",0,1)</f>
        <v>0</v>
      </c>
      <c r="I134" s="28">
        <f t="shared" ref="I134:I197" si="28">IF(B134+D134+F134+H134&gt;0,0,1)</f>
        <v>0</v>
      </c>
      <c r="J134" s="27">
        <v>45511</v>
      </c>
      <c r="L134" s="28">
        <f t="shared" ref="L134:L197" si="29">IF($I134=1,IF(AND($AD$17="yes", $A134&lt;$AD$18),1,IF(OR($AD$17="no", $AD$17=""),IF(AND(AD$20="yes", A134&lt;AD$21),1,IF(OR(AD$20="no", AD$20=""),1,0)),0)),0)</f>
        <v>0</v>
      </c>
      <c r="M134" s="28">
        <f t="shared" ref="M134:M197" si="30">IF($I134=1,IF(AND($AD$17="yes", $A134&gt;=$AD$18),IF(AND($AD$20="yes", $A134&gt;=$AD$21),0,1),0),0)</f>
        <v>0</v>
      </c>
      <c r="N134" s="28">
        <f t="shared" ref="N134:N197" si="31">IF($I134=1,IF(AND($AD$20="yes", $A134&gt;=$AD$21),1,0),0)</f>
        <v>0</v>
      </c>
    </row>
    <row r="135" spans="1:14" x14ac:dyDescent="0.25">
      <c r="A135" s="36">
        <v>45513</v>
      </c>
      <c r="B135">
        <f t="shared" si="24"/>
        <v>1</v>
      </c>
      <c r="C135" s="27">
        <v>45513</v>
      </c>
      <c r="D135" s="28">
        <f t="shared" si="23"/>
        <v>1</v>
      </c>
      <c r="F135" s="28">
        <f t="shared" si="25"/>
        <v>0</v>
      </c>
      <c r="G135" s="27" t="str">
        <f t="shared" si="26"/>
        <v>Z</v>
      </c>
      <c r="H135" s="28">
        <f t="shared" si="27"/>
        <v>0</v>
      </c>
      <c r="I135" s="28">
        <f t="shared" si="28"/>
        <v>0</v>
      </c>
      <c r="J135" s="27">
        <v>45512</v>
      </c>
      <c r="L135" s="28">
        <f t="shared" si="29"/>
        <v>0</v>
      </c>
      <c r="M135" s="28">
        <f t="shared" si="30"/>
        <v>0</v>
      </c>
      <c r="N135" s="28">
        <f t="shared" si="31"/>
        <v>0</v>
      </c>
    </row>
    <row r="136" spans="1:14" x14ac:dyDescent="0.25">
      <c r="A136" s="36">
        <v>45514</v>
      </c>
      <c r="B136">
        <f t="shared" si="24"/>
        <v>1</v>
      </c>
      <c r="C136" s="27">
        <v>45514</v>
      </c>
      <c r="D136" s="28">
        <f t="shared" si="23"/>
        <v>1</v>
      </c>
      <c r="E136" s="27">
        <v>45514</v>
      </c>
      <c r="F136" s="28">
        <f t="shared" si="25"/>
        <v>1</v>
      </c>
      <c r="G136" s="27" t="str">
        <f t="shared" si="26"/>
        <v>Z</v>
      </c>
      <c r="H136" s="28">
        <f t="shared" si="27"/>
        <v>0</v>
      </c>
      <c r="I136" s="28">
        <f t="shared" si="28"/>
        <v>0</v>
      </c>
      <c r="J136" s="27">
        <v>45513</v>
      </c>
      <c r="L136" s="28">
        <f t="shared" si="29"/>
        <v>0</v>
      </c>
      <c r="M136" s="28">
        <f t="shared" si="30"/>
        <v>0</v>
      </c>
      <c r="N136" s="28">
        <f t="shared" si="31"/>
        <v>0</v>
      </c>
    </row>
    <row r="137" spans="1:14" x14ac:dyDescent="0.25">
      <c r="A137" s="36">
        <v>45515</v>
      </c>
      <c r="B137">
        <f t="shared" si="24"/>
        <v>1</v>
      </c>
      <c r="C137" s="27">
        <v>45515</v>
      </c>
      <c r="D137" s="28">
        <f t="shared" si="23"/>
        <v>1</v>
      </c>
      <c r="E137" s="27">
        <v>45515</v>
      </c>
      <c r="F137" s="28">
        <f t="shared" si="25"/>
        <v>1</v>
      </c>
      <c r="G137" s="27" t="str">
        <f t="shared" si="26"/>
        <v>Z</v>
      </c>
      <c r="H137" s="28">
        <f t="shared" si="27"/>
        <v>0</v>
      </c>
      <c r="I137" s="28">
        <f t="shared" si="28"/>
        <v>0</v>
      </c>
      <c r="J137" s="27">
        <v>45514</v>
      </c>
      <c r="L137" s="28">
        <f t="shared" si="29"/>
        <v>0</v>
      </c>
      <c r="M137" s="28">
        <f t="shared" si="30"/>
        <v>0</v>
      </c>
      <c r="N137" s="28">
        <f t="shared" si="31"/>
        <v>0</v>
      </c>
    </row>
    <row r="138" spans="1:14" x14ac:dyDescent="0.25">
      <c r="A138" s="36">
        <v>45516</v>
      </c>
      <c r="B138">
        <f t="shared" si="24"/>
        <v>1</v>
      </c>
      <c r="C138" s="27">
        <v>45516</v>
      </c>
      <c r="D138" s="28">
        <f t="shared" ref="D138:D201" si="32">IF(($D$1=""),0,IF(ISBLANK(C138)=FALSE,1,0))</f>
        <v>1</v>
      </c>
      <c r="F138" s="28">
        <f t="shared" si="25"/>
        <v>0</v>
      </c>
      <c r="G138" s="27" t="str">
        <f t="shared" si="26"/>
        <v>Z</v>
      </c>
      <c r="H138" s="28">
        <f t="shared" si="27"/>
        <v>0</v>
      </c>
      <c r="I138" s="28">
        <f t="shared" si="28"/>
        <v>0</v>
      </c>
      <c r="J138" s="27">
        <v>45515</v>
      </c>
      <c r="L138" s="28">
        <f t="shared" si="29"/>
        <v>0</v>
      </c>
      <c r="M138" s="28">
        <f t="shared" si="30"/>
        <v>0</v>
      </c>
      <c r="N138" s="28">
        <f t="shared" si="31"/>
        <v>0</v>
      </c>
    </row>
    <row r="139" spans="1:14" x14ac:dyDescent="0.25">
      <c r="A139" s="36">
        <v>45517</v>
      </c>
      <c r="B139">
        <f t="shared" si="24"/>
        <v>1</v>
      </c>
      <c r="C139" s="27">
        <v>45517</v>
      </c>
      <c r="D139" s="28">
        <f t="shared" si="32"/>
        <v>1</v>
      </c>
      <c r="F139" s="28">
        <f t="shared" si="25"/>
        <v>0</v>
      </c>
      <c r="G139" s="27" t="str">
        <f t="shared" si="26"/>
        <v>Z</v>
      </c>
      <c r="H139" s="28">
        <f t="shared" si="27"/>
        <v>0</v>
      </c>
      <c r="I139" s="28">
        <f t="shared" si="28"/>
        <v>0</v>
      </c>
      <c r="J139" s="27">
        <v>45516</v>
      </c>
      <c r="L139" s="28">
        <f t="shared" si="29"/>
        <v>0</v>
      </c>
      <c r="M139" s="28">
        <f t="shared" si="30"/>
        <v>0</v>
      </c>
      <c r="N139" s="28">
        <f t="shared" si="31"/>
        <v>0</v>
      </c>
    </row>
    <row r="140" spans="1:14" x14ac:dyDescent="0.25">
      <c r="A140" s="36">
        <v>45518</v>
      </c>
      <c r="B140">
        <f t="shared" si="24"/>
        <v>1</v>
      </c>
      <c r="C140" s="27">
        <v>45518</v>
      </c>
      <c r="D140" s="28">
        <f t="shared" si="32"/>
        <v>1</v>
      </c>
      <c r="F140" s="28">
        <f t="shared" si="25"/>
        <v>0</v>
      </c>
      <c r="G140" s="27" t="str">
        <f t="shared" si="26"/>
        <v>Z</v>
      </c>
      <c r="H140" s="28">
        <f t="shared" si="27"/>
        <v>0</v>
      </c>
      <c r="I140" s="28">
        <f t="shared" si="28"/>
        <v>0</v>
      </c>
      <c r="J140" s="27">
        <v>45517</v>
      </c>
      <c r="L140" s="28">
        <f t="shared" si="29"/>
        <v>0</v>
      </c>
      <c r="M140" s="28">
        <f t="shared" si="30"/>
        <v>0</v>
      </c>
      <c r="N140" s="28">
        <f t="shared" si="31"/>
        <v>0</v>
      </c>
    </row>
    <row r="141" spans="1:14" x14ac:dyDescent="0.25">
      <c r="A141" s="36">
        <v>45519</v>
      </c>
      <c r="B141">
        <f t="shared" si="24"/>
        <v>1</v>
      </c>
      <c r="C141" s="27">
        <v>45519</v>
      </c>
      <c r="D141" s="28">
        <f t="shared" si="32"/>
        <v>1</v>
      </c>
      <c r="F141" s="28">
        <f t="shared" si="25"/>
        <v>0</v>
      </c>
      <c r="G141" s="27" t="str">
        <f t="shared" si="26"/>
        <v>Z</v>
      </c>
      <c r="H141" s="28">
        <f t="shared" si="27"/>
        <v>0</v>
      </c>
      <c r="I141" s="28">
        <f t="shared" si="28"/>
        <v>0</v>
      </c>
      <c r="J141" s="27">
        <v>45518</v>
      </c>
      <c r="L141" s="28">
        <f t="shared" si="29"/>
        <v>0</v>
      </c>
      <c r="M141" s="28">
        <f t="shared" si="30"/>
        <v>0</v>
      </c>
      <c r="N141" s="28">
        <f t="shared" si="31"/>
        <v>0</v>
      </c>
    </row>
    <row r="142" spans="1:14" x14ac:dyDescent="0.25">
      <c r="A142" s="36">
        <v>45520</v>
      </c>
      <c r="B142">
        <f t="shared" si="24"/>
        <v>1</v>
      </c>
      <c r="C142" s="27">
        <v>45520</v>
      </c>
      <c r="D142" s="28">
        <f t="shared" si="32"/>
        <v>1</v>
      </c>
      <c r="F142" s="28">
        <f t="shared" si="25"/>
        <v>0</v>
      </c>
      <c r="G142" s="27" t="str">
        <f t="shared" si="26"/>
        <v>Z</v>
      </c>
      <c r="H142" s="28">
        <f t="shared" si="27"/>
        <v>0</v>
      </c>
      <c r="I142" s="28">
        <f t="shared" si="28"/>
        <v>0</v>
      </c>
      <c r="J142" s="27">
        <v>45519</v>
      </c>
      <c r="L142" s="28">
        <f t="shared" si="29"/>
        <v>0</v>
      </c>
      <c r="M142" s="28">
        <f t="shared" si="30"/>
        <v>0</v>
      </c>
      <c r="N142" s="28">
        <f t="shared" si="31"/>
        <v>0</v>
      </c>
    </row>
    <row r="143" spans="1:14" x14ac:dyDescent="0.25">
      <c r="A143" s="36">
        <v>45521</v>
      </c>
      <c r="B143">
        <f t="shared" si="24"/>
        <v>1</v>
      </c>
      <c r="C143" s="27">
        <v>45521</v>
      </c>
      <c r="D143" s="28">
        <f t="shared" si="32"/>
        <v>1</v>
      </c>
      <c r="E143" s="27">
        <v>45521</v>
      </c>
      <c r="F143" s="28">
        <f t="shared" si="25"/>
        <v>1</v>
      </c>
      <c r="G143" s="27" t="str">
        <f t="shared" si="26"/>
        <v>Z</v>
      </c>
      <c r="H143" s="28">
        <f t="shared" si="27"/>
        <v>0</v>
      </c>
      <c r="I143" s="28">
        <f t="shared" si="28"/>
        <v>0</v>
      </c>
      <c r="J143" s="27">
        <v>45520</v>
      </c>
      <c r="L143" s="28">
        <f t="shared" si="29"/>
        <v>0</v>
      </c>
      <c r="M143" s="28">
        <f t="shared" si="30"/>
        <v>0</v>
      </c>
      <c r="N143" s="28">
        <f t="shared" si="31"/>
        <v>0</v>
      </c>
    </row>
    <row r="144" spans="1:14" x14ac:dyDescent="0.25">
      <c r="A144" s="36">
        <v>45522</v>
      </c>
      <c r="B144">
        <f t="shared" si="24"/>
        <v>1</v>
      </c>
      <c r="C144" s="27">
        <v>45522</v>
      </c>
      <c r="D144" s="28">
        <f t="shared" si="32"/>
        <v>1</v>
      </c>
      <c r="E144" s="27">
        <v>45522</v>
      </c>
      <c r="F144" s="28">
        <f t="shared" si="25"/>
        <v>1</v>
      </c>
      <c r="G144" s="27" t="str">
        <f t="shared" si="26"/>
        <v>Z</v>
      </c>
      <c r="H144" s="28">
        <f t="shared" si="27"/>
        <v>0</v>
      </c>
      <c r="I144" s="28">
        <f t="shared" si="28"/>
        <v>0</v>
      </c>
      <c r="J144" s="27">
        <v>45521</v>
      </c>
      <c r="L144" s="28">
        <f t="shared" si="29"/>
        <v>0</v>
      </c>
      <c r="M144" s="28">
        <f t="shared" si="30"/>
        <v>0</v>
      </c>
      <c r="N144" s="28">
        <f t="shared" si="31"/>
        <v>0</v>
      </c>
    </row>
    <row r="145" spans="1:14" x14ac:dyDescent="0.25">
      <c r="A145" s="36">
        <v>45523</v>
      </c>
      <c r="B145">
        <f t="shared" si="24"/>
        <v>1</v>
      </c>
      <c r="C145" s="27">
        <v>45523</v>
      </c>
      <c r="D145" s="28">
        <f t="shared" si="32"/>
        <v>1</v>
      </c>
      <c r="F145" s="28">
        <f t="shared" si="25"/>
        <v>0</v>
      </c>
      <c r="G145" s="27" t="str">
        <f t="shared" si="26"/>
        <v>Z</v>
      </c>
      <c r="H145" s="28">
        <f t="shared" si="27"/>
        <v>0</v>
      </c>
      <c r="I145" s="28">
        <f t="shared" si="28"/>
        <v>0</v>
      </c>
      <c r="J145" s="27">
        <v>45522</v>
      </c>
      <c r="L145" s="28">
        <f t="shared" si="29"/>
        <v>0</v>
      </c>
      <c r="M145" s="28">
        <f t="shared" si="30"/>
        <v>0</v>
      </c>
      <c r="N145" s="28">
        <f t="shared" si="31"/>
        <v>0</v>
      </c>
    </row>
    <row r="146" spans="1:14" x14ac:dyDescent="0.25">
      <c r="A146" s="36">
        <v>45524</v>
      </c>
      <c r="B146">
        <f t="shared" si="24"/>
        <v>1</v>
      </c>
      <c r="C146" s="27">
        <v>45524</v>
      </c>
      <c r="D146" s="28">
        <f t="shared" si="32"/>
        <v>1</v>
      </c>
      <c r="F146" s="28">
        <f t="shared" si="25"/>
        <v>0</v>
      </c>
      <c r="G146" s="27" t="str">
        <f t="shared" si="26"/>
        <v>Z</v>
      </c>
      <c r="H146" s="28">
        <f t="shared" si="27"/>
        <v>0</v>
      </c>
      <c r="I146" s="28">
        <f t="shared" si="28"/>
        <v>0</v>
      </c>
      <c r="J146" s="27">
        <v>45523</v>
      </c>
      <c r="L146" s="28">
        <f t="shared" si="29"/>
        <v>0</v>
      </c>
      <c r="M146" s="28">
        <f t="shared" si="30"/>
        <v>0</v>
      </c>
      <c r="N146" s="28">
        <f t="shared" si="31"/>
        <v>0</v>
      </c>
    </row>
    <row r="147" spans="1:14" x14ac:dyDescent="0.25">
      <c r="A147" s="36">
        <v>45525</v>
      </c>
      <c r="B147">
        <f t="shared" si="24"/>
        <v>1</v>
      </c>
      <c r="C147" s="27">
        <v>45525</v>
      </c>
      <c r="D147" s="28">
        <f t="shared" si="32"/>
        <v>1</v>
      </c>
      <c r="F147" s="28">
        <f t="shared" si="25"/>
        <v>0</v>
      </c>
      <c r="G147" s="27" t="str">
        <f t="shared" si="26"/>
        <v>Z</v>
      </c>
      <c r="H147" s="28">
        <f t="shared" si="27"/>
        <v>0</v>
      </c>
      <c r="I147" s="28">
        <f t="shared" si="28"/>
        <v>0</v>
      </c>
      <c r="J147" s="27">
        <v>45524</v>
      </c>
      <c r="L147" s="28">
        <f t="shared" si="29"/>
        <v>0</v>
      </c>
      <c r="M147" s="28">
        <f t="shared" si="30"/>
        <v>0</v>
      </c>
      <c r="N147" s="28">
        <f t="shared" si="31"/>
        <v>0</v>
      </c>
    </row>
    <row r="148" spans="1:14" x14ac:dyDescent="0.25">
      <c r="A148" s="36">
        <v>45526</v>
      </c>
      <c r="B148">
        <f t="shared" si="24"/>
        <v>1</v>
      </c>
      <c r="C148" s="27">
        <v>45526</v>
      </c>
      <c r="D148" s="28">
        <f t="shared" si="32"/>
        <v>1</v>
      </c>
      <c r="F148" s="28">
        <f t="shared" si="25"/>
        <v>0</v>
      </c>
      <c r="G148" s="27" t="str">
        <f t="shared" si="26"/>
        <v>Z</v>
      </c>
      <c r="H148" s="28">
        <f t="shared" si="27"/>
        <v>0</v>
      </c>
      <c r="I148" s="28">
        <f t="shared" si="28"/>
        <v>0</v>
      </c>
      <c r="J148" s="27">
        <v>45525</v>
      </c>
      <c r="L148" s="28">
        <f t="shared" si="29"/>
        <v>0</v>
      </c>
      <c r="M148" s="28">
        <f t="shared" si="30"/>
        <v>0</v>
      </c>
      <c r="N148" s="28">
        <f t="shared" si="31"/>
        <v>0</v>
      </c>
    </row>
    <row r="149" spans="1:14" x14ac:dyDescent="0.25">
      <c r="A149" s="36">
        <v>45527</v>
      </c>
      <c r="B149">
        <f t="shared" si="24"/>
        <v>1</v>
      </c>
      <c r="C149" s="27">
        <v>45527</v>
      </c>
      <c r="D149" s="28">
        <f t="shared" si="32"/>
        <v>1</v>
      </c>
      <c r="F149" s="28">
        <f t="shared" si="25"/>
        <v>0</v>
      </c>
      <c r="G149" s="27" t="str">
        <f t="shared" si="26"/>
        <v>Z</v>
      </c>
      <c r="H149" s="28">
        <f t="shared" si="27"/>
        <v>0</v>
      </c>
      <c r="I149" s="28">
        <f t="shared" si="28"/>
        <v>0</v>
      </c>
      <c r="J149" s="27">
        <v>45526</v>
      </c>
      <c r="L149" s="28">
        <f t="shared" si="29"/>
        <v>0</v>
      </c>
      <c r="M149" s="28">
        <f t="shared" si="30"/>
        <v>0</v>
      </c>
      <c r="N149" s="28">
        <f t="shared" si="31"/>
        <v>0</v>
      </c>
    </row>
    <row r="150" spans="1:14" x14ac:dyDescent="0.25">
      <c r="A150" s="36">
        <v>45528</v>
      </c>
      <c r="B150">
        <f t="shared" si="24"/>
        <v>1</v>
      </c>
      <c r="C150" s="27">
        <v>45528</v>
      </c>
      <c r="D150" s="28">
        <f t="shared" si="32"/>
        <v>1</v>
      </c>
      <c r="E150" s="27">
        <v>45528</v>
      </c>
      <c r="F150" s="28">
        <f t="shared" si="25"/>
        <v>1</v>
      </c>
      <c r="G150" s="27" t="str">
        <f t="shared" si="26"/>
        <v>Z</v>
      </c>
      <c r="H150" s="28">
        <f t="shared" si="27"/>
        <v>0</v>
      </c>
      <c r="I150" s="28">
        <f t="shared" si="28"/>
        <v>0</v>
      </c>
      <c r="J150" s="27">
        <v>45527</v>
      </c>
      <c r="L150" s="28">
        <f t="shared" si="29"/>
        <v>0</v>
      </c>
      <c r="M150" s="28">
        <f t="shared" si="30"/>
        <v>0</v>
      </c>
      <c r="N150" s="28">
        <f t="shared" si="31"/>
        <v>0</v>
      </c>
    </row>
    <row r="151" spans="1:14" x14ac:dyDescent="0.25">
      <c r="A151" s="36">
        <v>45529</v>
      </c>
      <c r="B151">
        <f t="shared" si="24"/>
        <v>1</v>
      </c>
      <c r="C151" s="27">
        <v>45529</v>
      </c>
      <c r="D151" s="28">
        <f t="shared" si="32"/>
        <v>1</v>
      </c>
      <c r="E151" s="27">
        <v>45529</v>
      </c>
      <c r="F151" s="28">
        <f t="shared" si="25"/>
        <v>1</v>
      </c>
      <c r="G151" s="27" t="str">
        <f t="shared" si="26"/>
        <v>Z</v>
      </c>
      <c r="H151" s="28">
        <f t="shared" si="27"/>
        <v>0</v>
      </c>
      <c r="I151" s="28">
        <f t="shared" si="28"/>
        <v>0</v>
      </c>
      <c r="J151" s="27">
        <v>45528</v>
      </c>
      <c r="L151" s="28">
        <f t="shared" si="29"/>
        <v>0</v>
      </c>
      <c r="M151" s="28">
        <f t="shared" si="30"/>
        <v>0</v>
      </c>
      <c r="N151" s="28">
        <f t="shared" si="31"/>
        <v>0</v>
      </c>
    </row>
    <row r="152" spans="1:14" x14ac:dyDescent="0.25">
      <c r="A152" s="36">
        <v>45530</v>
      </c>
      <c r="B152">
        <f t="shared" si="24"/>
        <v>1</v>
      </c>
      <c r="C152" s="27">
        <v>45530</v>
      </c>
      <c r="D152" s="28">
        <f t="shared" si="32"/>
        <v>1</v>
      </c>
      <c r="F152" s="28">
        <f t="shared" si="25"/>
        <v>0</v>
      </c>
      <c r="G152" s="27" t="str">
        <f t="shared" si="26"/>
        <v>Z</v>
      </c>
      <c r="H152" s="28">
        <f t="shared" si="27"/>
        <v>0</v>
      </c>
      <c r="I152" s="28">
        <f t="shared" si="28"/>
        <v>0</v>
      </c>
      <c r="J152" s="27">
        <v>45529</v>
      </c>
      <c r="L152" s="28">
        <f t="shared" si="29"/>
        <v>0</v>
      </c>
      <c r="M152" s="28">
        <f t="shared" si="30"/>
        <v>0</v>
      </c>
      <c r="N152" s="28">
        <f t="shared" si="31"/>
        <v>0</v>
      </c>
    </row>
    <row r="153" spans="1:14" x14ac:dyDescent="0.25">
      <c r="A153" s="36">
        <v>45531</v>
      </c>
      <c r="B153">
        <f t="shared" si="24"/>
        <v>1</v>
      </c>
      <c r="C153" s="27">
        <v>45531</v>
      </c>
      <c r="D153" s="28">
        <f t="shared" si="32"/>
        <v>1</v>
      </c>
      <c r="F153" s="28">
        <f t="shared" si="25"/>
        <v>0</v>
      </c>
      <c r="G153" s="27" t="str">
        <f t="shared" si="26"/>
        <v>Z</v>
      </c>
      <c r="H153" s="28">
        <f t="shared" si="27"/>
        <v>0</v>
      </c>
      <c r="I153" s="28">
        <f t="shared" si="28"/>
        <v>0</v>
      </c>
      <c r="J153" s="27">
        <v>45530</v>
      </c>
      <c r="L153" s="28">
        <f t="shared" si="29"/>
        <v>0</v>
      </c>
      <c r="M153" s="28">
        <f t="shared" si="30"/>
        <v>0</v>
      </c>
      <c r="N153" s="28">
        <f t="shared" si="31"/>
        <v>0</v>
      </c>
    </row>
    <row r="154" spans="1:14" x14ac:dyDescent="0.25">
      <c r="A154" s="36">
        <v>45532</v>
      </c>
      <c r="B154">
        <f t="shared" si="24"/>
        <v>1</v>
      </c>
      <c r="C154" s="27">
        <v>45532</v>
      </c>
      <c r="D154" s="28">
        <f t="shared" si="32"/>
        <v>1</v>
      </c>
      <c r="F154" s="28">
        <f t="shared" si="25"/>
        <v>0</v>
      </c>
      <c r="G154" s="27" t="str">
        <f t="shared" si="26"/>
        <v>Z</v>
      </c>
      <c r="H154" s="28">
        <f t="shared" si="27"/>
        <v>0</v>
      </c>
      <c r="I154" s="28">
        <f t="shared" si="28"/>
        <v>0</v>
      </c>
      <c r="J154" s="27">
        <v>45531</v>
      </c>
      <c r="L154" s="28">
        <f t="shared" si="29"/>
        <v>0</v>
      </c>
      <c r="M154" s="28">
        <f t="shared" si="30"/>
        <v>0</v>
      </c>
      <c r="N154" s="28">
        <f t="shared" si="31"/>
        <v>0</v>
      </c>
    </row>
    <row r="155" spans="1:14" x14ac:dyDescent="0.25">
      <c r="A155" s="36">
        <v>45533</v>
      </c>
      <c r="B155">
        <f t="shared" si="24"/>
        <v>1</v>
      </c>
      <c r="C155" s="27">
        <v>45533</v>
      </c>
      <c r="D155" s="28">
        <f t="shared" si="32"/>
        <v>1</v>
      </c>
      <c r="F155" s="28">
        <f t="shared" si="25"/>
        <v>0</v>
      </c>
      <c r="G155" s="27" t="str">
        <f t="shared" si="26"/>
        <v>Z</v>
      </c>
      <c r="H155" s="28">
        <f t="shared" si="27"/>
        <v>0</v>
      </c>
      <c r="I155" s="28">
        <f t="shared" si="28"/>
        <v>0</v>
      </c>
      <c r="J155" s="27">
        <v>45532</v>
      </c>
      <c r="L155" s="28">
        <f t="shared" si="29"/>
        <v>0</v>
      </c>
      <c r="M155" s="28">
        <f t="shared" si="30"/>
        <v>0</v>
      </c>
      <c r="N155" s="28">
        <f t="shared" si="31"/>
        <v>0</v>
      </c>
    </row>
    <row r="156" spans="1:14" x14ac:dyDescent="0.25">
      <c r="A156" s="36">
        <v>45534</v>
      </c>
      <c r="B156">
        <f t="shared" si="24"/>
        <v>1</v>
      </c>
      <c r="C156" s="27">
        <v>45534</v>
      </c>
      <c r="D156" s="28">
        <f t="shared" si="32"/>
        <v>1</v>
      </c>
      <c r="F156" s="28">
        <f t="shared" si="25"/>
        <v>0</v>
      </c>
      <c r="G156" s="27" t="str">
        <f t="shared" si="26"/>
        <v>Z</v>
      </c>
      <c r="H156" s="28">
        <f t="shared" si="27"/>
        <v>0</v>
      </c>
      <c r="I156" s="28">
        <f t="shared" si="28"/>
        <v>0</v>
      </c>
      <c r="J156" s="27">
        <v>45533</v>
      </c>
      <c r="L156" s="28">
        <f t="shared" si="29"/>
        <v>0</v>
      </c>
      <c r="M156" s="28">
        <f t="shared" si="30"/>
        <v>0</v>
      </c>
      <c r="N156" s="28">
        <f t="shared" si="31"/>
        <v>0</v>
      </c>
    </row>
    <row r="157" spans="1:14" x14ac:dyDescent="0.25">
      <c r="A157" s="36">
        <v>45535</v>
      </c>
      <c r="B157">
        <f t="shared" si="24"/>
        <v>1</v>
      </c>
      <c r="C157" s="27">
        <v>45535</v>
      </c>
      <c r="D157" s="28">
        <f t="shared" si="32"/>
        <v>1</v>
      </c>
      <c r="E157" s="27">
        <v>45535</v>
      </c>
      <c r="F157" s="28">
        <f t="shared" si="25"/>
        <v>1</v>
      </c>
      <c r="G157" s="27" t="str">
        <f t="shared" si="26"/>
        <v>Z</v>
      </c>
      <c r="H157" s="28">
        <f t="shared" si="27"/>
        <v>0</v>
      </c>
      <c r="I157" s="28">
        <f t="shared" si="28"/>
        <v>0</v>
      </c>
      <c r="J157" s="27">
        <v>45534</v>
      </c>
      <c r="L157" s="28">
        <f t="shared" si="29"/>
        <v>0</v>
      </c>
      <c r="M157" s="28">
        <f t="shared" si="30"/>
        <v>0</v>
      </c>
      <c r="N157" s="28">
        <f t="shared" si="31"/>
        <v>0</v>
      </c>
    </row>
    <row r="158" spans="1:14" x14ac:dyDescent="0.25">
      <c r="A158" s="36">
        <v>45536</v>
      </c>
      <c r="B158">
        <f t="shared" si="24"/>
        <v>1</v>
      </c>
      <c r="C158" s="27">
        <v>45536</v>
      </c>
      <c r="D158" s="28">
        <f t="shared" si="32"/>
        <v>1</v>
      </c>
      <c r="E158" s="27">
        <v>45536</v>
      </c>
      <c r="F158" s="28">
        <f t="shared" si="25"/>
        <v>1</v>
      </c>
      <c r="G158" s="27" t="str">
        <f t="shared" si="26"/>
        <v>Z</v>
      </c>
      <c r="H158" s="28">
        <f t="shared" si="27"/>
        <v>0</v>
      </c>
      <c r="I158" s="28">
        <f t="shared" si="28"/>
        <v>0</v>
      </c>
      <c r="J158" s="27">
        <v>45535</v>
      </c>
      <c r="L158" s="28">
        <f t="shared" si="29"/>
        <v>0</v>
      </c>
      <c r="M158" s="28">
        <f t="shared" si="30"/>
        <v>0</v>
      </c>
      <c r="N158" s="28">
        <f t="shared" si="31"/>
        <v>0</v>
      </c>
    </row>
    <row r="159" spans="1:14" x14ac:dyDescent="0.25">
      <c r="A159" s="36">
        <v>45537</v>
      </c>
      <c r="B159">
        <f t="shared" si="24"/>
        <v>1</v>
      </c>
      <c r="C159" s="27">
        <v>45537</v>
      </c>
      <c r="D159" s="28">
        <f t="shared" si="32"/>
        <v>1</v>
      </c>
      <c r="F159" s="28">
        <f t="shared" si="25"/>
        <v>0</v>
      </c>
      <c r="G159" s="27" t="str">
        <f t="shared" si="26"/>
        <v>Z</v>
      </c>
      <c r="H159" s="28">
        <f t="shared" si="27"/>
        <v>0</v>
      </c>
      <c r="I159" s="28">
        <f t="shared" si="28"/>
        <v>0</v>
      </c>
      <c r="J159" s="27">
        <v>45536</v>
      </c>
      <c r="L159" s="28">
        <f t="shared" si="29"/>
        <v>0</v>
      </c>
      <c r="M159" s="28">
        <f t="shared" si="30"/>
        <v>0</v>
      </c>
      <c r="N159" s="28">
        <f t="shared" si="31"/>
        <v>0</v>
      </c>
    </row>
    <row r="160" spans="1:14" x14ac:dyDescent="0.25">
      <c r="A160" s="36">
        <v>45538</v>
      </c>
      <c r="B160">
        <f t="shared" si="24"/>
        <v>1</v>
      </c>
      <c r="D160" s="28">
        <f t="shared" si="32"/>
        <v>0</v>
      </c>
      <c r="F160" s="28">
        <f t="shared" si="25"/>
        <v>0</v>
      </c>
      <c r="G160" s="27" t="str">
        <f t="shared" si="26"/>
        <v>Z</v>
      </c>
      <c r="H160" s="28">
        <f t="shared" si="27"/>
        <v>0</v>
      </c>
      <c r="I160" s="28">
        <f t="shared" si="28"/>
        <v>0</v>
      </c>
      <c r="J160" s="27">
        <v>45537</v>
      </c>
      <c r="L160" s="28">
        <f t="shared" si="29"/>
        <v>0</v>
      </c>
      <c r="M160" s="28">
        <f t="shared" si="30"/>
        <v>0</v>
      </c>
      <c r="N160" s="28">
        <f t="shared" si="31"/>
        <v>0</v>
      </c>
    </row>
    <row r="161" spans="1:14" x14ac:dyDescent="0.25">
      <c r="A161" s="36">
        <v>45539</v>
      </c>
      <c r="B161">
        <f t="shared" si="24"/>
        <v>1</v>
      </c>
      <c r="D161" s="28">
        <f t="shared" si="32"/>
        <v>0</v>
      </c>
      <c r="F161" s="28">
        <f>IF(ISBLANK(E161)=FALSE,1,0)</f>
        <v>0</v>
      </c>
      <c r="G161" s="27" t="str">
        <f t="shared" si="26"/>
        <v>Z</v>
      </c>
      <c r="H161" s="28">
        <f t="shared" si="27"/>
        <v>0</v>
      </c>
      <c r="I161" s="28">
        <f t="shared" si="28"/>
        <v>0</v>
      </c>
      <c r="J161" s="27">
        <v>45538</v>
      </c>
      <c r="L161" s="28">
        <f t="shared" si="29"/>
        <v>0</v>
      </c>
      <c r="M161" s="28">
        <f t="shared" si="30"/>
        <v>0</v>
      </c>
      <c r="N161" s="28">
        <f t="shared" si="31"/>
        <v>0</v>
      </c>
    </row>
    <row r="162" spans="1:14" x14ac:dyDescent="0.25">
      <c r="A162" s="36">
        <v>45540</v>
      </c>
      <c r="B162">
        <f t="shared" si="24"/>
        <v>1</v>
      </c>
      <c r="D162" s="28">
        <f t="shared" si="32"/>
        <v>0</v>
      </c>
      <c r="F162" s="28">
        <f t="shared" si="25"/>
        <v>0</v>
      </c>
      <c r="G162" s="27" t="str">
        <f t="shared" si="26"/>
        <v>Z</v>
      </c>
      <c r="H162" s="28">
        <f t="shared" si="27"/>
        <v>0</v>
      </c>
      <c r="I162" s="28">
        <f t="shared" si="28"/>
        <v>0</v>
      </c>
      <c r="J162" s="27">
        <v>45539</v>
      </c>
      <c r="L162" s="28">
        <f t="shared" si="29"/>
        <v>0</v>
      </c>
      <c r="M162" s="28">
        <f t="shared" si="30"/>
        <v>0</v>
      </c>
      <c r="N162" s="28">
        <f t="shared" si="31"/>
        <v>0</v>
      </c>
    </row>
    <row r="163" spans="1:14" x14ac:dyDescent="0.25">
      <c r="A163" s="36">
        <v>45541</v>
      </c>
      <c r="B163">
        <f t="shared" si="24"/>
        <v>1</v>
      </c>
      <c r="D163" s="28">
        <f t="shared" si="32"/>
        <v>0</v>
      </c>
      <c r="F163" s="28">
        <f t="shared" si="25"/>
        <v>0</v>
      </c>
      <c r="G163" s="27" t="str">
        <f t="shared" si="26"/>
        <v>Z</v>
      </c>
      <c r="H163" s="28">
        <f t="shared" si="27"/>
        <v>0</v>
      </c>
      <c r="I163" s="28">
        <f t="shared" si="28"/>
        <v>0</v>
      </c>
      <c r="J163" s="27">
        <v>45540</v>
      </c>
      <c r="L163" s="28">
        <f t="shared" si="29"/>
        <v>0</v>
      </c>
      <c r="M163" s="28">
        <f t="shared" si="30"/>
        <v>0</v>
      </c>
      <c r="N163" s="28">
        <f t="shared" si="31"/>
        <v>0</v>
      </c>
    </row>
    <row r="164" spans="1:14" x14ac:dyDescent="0.25">
      <c r="A164" s="36">
        <v>45542</v>
      </c>
      <c r="B164">
        <f t="shared" si="24"/>
        <v>1</v>
      </c>
      <c r="D164" s="28">
        <f t="shared" si="32"/>
        <v>0</v>
      </c>
      <c r="E164" s="27">
        <v>45542</v>
      </c>
      <c r="F164" s="28">
        <f t="shared" si="25"/>
        <v>1</v>
      </c>
      <c r="G164" s="27" t="str">
        <f t="shared" si="26"/>
        <v>Z</v>
      </c>
      <c r="H164" s="28">
        <f t="shared" si="27"/>
        <v>0</v>
      </c>
      <c r="I164" s="28">
        <f t="shared" si="28"/>
        <v>0</v>
      </c>
      <c r="J164" s="27">
        <v>45541</v>
      </c>
      <c r="L164" s="28">
        <f t="shared" si="29"/>
        <v>0</v>
      </c>
      <c r="M164" s="28">
        <f t="shared" si="30"/>
        <v>0</v>
      </c>
      <c r="N164" s="28">
        <f t="shared" si="31"/>
        <v>0</v>
      </c>
    </row>
    <row r="165" spans="1:14" x14ac:dyDescent="0.25">
      <c r="A165" s="36">
        <v>45543</v>
      </c>
      <c r="B165">
        <f t="shared" si="24"/>
        <v>1</v>
      </c>
      <c r="D165" s="28">
        <f t="shared" si="32"/>
        <v>0</v>
      </c>
      <c r="E165" s="27">
        <v>45543</v>
      </c>
      <c r="F165" s="28">
        <f t="shared" si="25"/>
        <v>1</v>
      </c>
      <c r="G165" s="27" t="str">
        <f t="shared" si="26"/>
        <v>Z</v>
      </c>
      <c r="H165" s="28">
        <f t="shared" si="27"/>
        <v>0</v>
      </c>
      <c r="I165" s="28">
        <f t="shared" si="28"/>
        <v>0</v>
      </c>
      <c r="J165" s="27">
        <v>45542</v>
      </c>
      <c r="L165" s="28">
        <f t="shared" si="29"/>
        <v>0</v>
      </c>
      <c r="M165" s="28">
        <f t="shared" si="30"/>
        <v>0</v>
      </c>
      <c r="N165" s="28">
        <f t="shared" si="31"/>
        <v>0</v>
      </c>
    </row>
    <row r="166" spans="1:14" x14ac:dyDescent="0.25">
      <c r="A166" s="36">
        <v>45544</v>
      </c>
      <c r="B166">
        <f t="shared" si="24"/>
        <v>1</v>
      </c>
      <c r="D166" s="28">
        <f t="shared" si="32"/>
        <v>0</v>
      </c>
      <c r="F166" s="28">
        <f t="shared" si="25"/>
        <v>0</v>
      </c>
      <c r="G166" s="27" t="str">
        <f t="shared" si="26"/>
        <v>Z</v>
      </c>
      <c r="H166" s="28">
        <f t="shared" si="27"/>
        <v>0</v>
      </c>
      <c r="I166" s="28">
        <f t="shared" si="28"/>
        <v>0</v>
      </c>
      <c r="J166" s="27">
        <v>45543</v>
      </c>
      <c r="L166" s="28">
        <f t="shared" si="29"/>
        <v>0</v>
      </c>
      <c r="M166" s="28">
        <f t="shared" si="30"/>
        <v>0</v>
      </c>
      <c r="N166" s="28">
        <f t="shared" si="31"/>
        <v>0</v>
      </c>
    </row>
    <row r="167" spans="1:14" x14ac:dyDescent="0.25">
      <c r="A167" s="36">
        <v>45545</v>
      </c>
      <c r="B167">
        <f t="shared" si="24"/>
        <v>1</v>
      </c>
      <c r="D167" s="28">
        <f t="shared" si="32"/>
        <v>0</v>
      </c>
      <c r="F167" s="28">
        <f t="shared" si="25"/>
        <v>0</v>
      </c>
      <c r="G167" s="27" t="str">
        <f t="shared" si="26"/>
        <v>Z</v>
      </c>
      <c r="H167" s="28">
        <f t="shared" si="27"/>
        <v>0</v>
      </c>
      <c r="I167" s="28">
        <f t="shared" si="28"/>
        <v>0</v>
      </c>
      <c r="J167" s="27">
        <v>45544</v>
      </c>
      <c r="L167" s="28">
        <f t="shared" si="29"/>
        <v>0</v>
      </c>
      <c r="M167" s="28">
        <f t="shared" si="30"/>
        <v>0</v>
      </c>
      <c r="N167" s="28">
        <f t="shared" si="31"/>
        <v>0</v>
      </c>
    </row>
    <row r="168" spans="1:14" x14ac:dyDescent="0.25">
      <c r="A168" s="36">
        <v>45546</v>
      </c>
      <c r="B168">
        <f t="shared" si="24"/>
        <v>1</v>
      </c>
      <c r="D168" s="28">
        <f t="shared" si="32"/>
        <v>0</v>
      </c>
      <c r="F168" s="28">
        <f t="shared" si="25"/>
        <v>0</v>
      </c>
      <c r="G168" s="27" t="str">
        <f t="shared" si="26"/>
        <v>Z</v>
      </c>
      <c r="H168" s="28">
        <f t="shared" si="27"/>
        <v>0</v>
      </c>
      <c r="I168" s="28">
        <f t="shared" si="28"/>
        <v>0</v>
      </c>
      <c r="J168" s="27">
        <v>45545</v>
      </c>
      <c r="L168" s="28">
        <f t="shared" si="29"/>
        <v>0</v>
      </c>
      <c r="M168" s="28">
        <f t="shared" si="30"/>
        <v>0</v>
      </c>
      <c r="N168" s="28">
        <f t="shared" si="31"/>
        <v>0</v>
      </c>
    </row>
    <row r="169" spans="1:14" x14ac:dyDescent="0.25">
      <c r="A169" s="36">
        <v>45547</v>
      </c>
      <c r="B169">
        <f t="shared" si="24"/>
        <v>1</v>
      </c>
      <c r="D169" s="28">
        <f t="shared" si="32"/>
        <v>0</v>
      </c>
      <c r="F169" s="28">
        <f t="shared" si="25"/>
        <v>0</v>
      </c>
      <c r="G169" s="27" t="str">
        <f t="shared" si="26"/>
        <v>Z</v>
      </c>
      <c r="H169" s="28">
        <f t="shared" si="27"/>
        <v>0</v>
      </c>
      <c r="I169" s="28">
        <f t="shared" si="28"/>
        <v>0</v>
      </c>
      <c r="J169" s="27">
        <v>45546</v>
      </c>
      <c r="L169" s="28">
        <f t="shared" si="29"/>
        <v>0</v>
      </c>
      <c r="M169" s="28">
        <f t="shared" si="30"/>
        <v>0</v>
      </c>
      <c r="N169" s="28">
        <f t="shared" si="31"/>
        <v>0</v>
      </c>
    </row>
    <row r="170" spans="1:14" x14ac:dyDescent="0.25">
      <c r="A170" s="36">
        <v>45548</v>
      </c>
      <c r="B170">
        <f t="shared" si="24"/>
        <v>1</v>
      </c>
      <c r="D170" s="28">
        <f t="shared" si="32"/>
        <v>0</v>
      </c>
      <c r="F170" s="28">
        <f t="shared" si="25"/>
        <v>0</v>
      </c>
      <c r="G170" s="27" t="str">
        <f t="shared" si="26"/>
        <v>Z</v>
      </c>
      <c r="H170" s="28">
        <f t="shared" si="27"/>
        <v>0</v>
      </c>
      <c r="I170" s="28">
        <f t="shared" si="28"/>
        <v>0</v>
      </c>
      <c r="J170" s="27">
        <v>45547</v>
      </c>
      <c r="L170" s="28">
        <f t="shared" si="29"/>
        <v>0</v>
      </c>
      <c r="M170" s="28">
        <f t="shared" si="30"/>
        <v>0</v>
      </c>
      <c r="N170" s="28">
        <f t="shared" si="31"/>
        <v>0</v>
      </c>
    </row>
    <row r="171" spans="1:14" x14ac:dyDescent="0.25">
      <c r="A171" s="36">
        <v>45549</v>
      </c>
      <c r="B171">
        <f t="shared" si="24"/>
        <v>1</v>
      </c>
      <c r="D171" s="28">
        <f t="shared" si="32"/>
        <v>0</v>
      </c>
      <c r="E171" s="27">
        <v>45549</v>
      </c>
      <c r="F171" s="28">
        <f t="shared" si="25"/>
        <v>1</v>
      </c>
      <c r="G171" s="27" t="str">
        <f t="shared" si="26"/>
        <v>Z</v>
      </c>
      <c r="H171" s="28">
        <f t="shared" si="27"/>
        <v>0</v>
      </c>
      <c r="I171" s="28">
        <f t="shared" si="28"/>
        <v>0</v>
      </c>
      <c r="J171" s="27">
        <v>45548</v>
      </c>
      <c r="L171" s="28">
        <f t="shared" si="29"/>
        <v>0</v>
      </c>
      <c r="M171" s="28">
        <f t="shared" si="30"/>
        <v>0</v>
      </c>
      <c r="N171" s="28">
        <f t="shared" si="31"/>
        <v>0</v>
      </c>
    </row>
    <row r="172" spans="1:14" x14ac:dyDescent="0.25">
      <c r="A172" s="36">
        <v>45550</v>
      </c>
      <c r="B172">
        <f t="shared" si="24"/>
        <v>1</v>
      </c>
      <c r="D172" s="28">
        <f t="shared" si="32"/>
        <v>0</v>
      </c>
      <c r="E172" s="27">
        <v>45550</v>
      </c>
      <c r="F172" s="28">
        <f t="shared" si="25"/>
        <v>1</v>
      </c>
      <c r="G172" s="27" t="str">
        <f t="shared" si="26"/>
        <v>Z</v>
      </c>
      <c r="H172" s="28">
        <f t="shared" si="27"/>
        <v>0</v>
      </c>
      <c r="I172" s="28">
        <f t="shared" si="28"/>
        <v>0</v>
      </c>
      <c r="J172" s="27">
        <v>45549</v>
      </c>
      <c r="L172" s="28">
        <f t="shared" si="29"/>
        <v>0</v>
      </c>
      <c r="M172" s="28">
        <f t="shared" si="30"/>
        <v>0</v>
      </c>
      <c r="N172" s="28">
        <f t="shared" si="31"/>
        <v>0</v>
      </c>
    </row>
    <row r="173" spans="1:14" x14ac:dyDescent="0.25">
      <c r="A173" s="36">
        <v>45551</v>
      </c>
      <c r="B173">
        <f t="shared" si="24"/>
        <v>1</v>
      </c>
      <c r="D173" s="28">
        <f t="shared" si="32"/>
        <v>0</v>
      </c>
      <c r="F173" s="28">
        <f t="shared" si="25"/>
        <v>0</v>
      </c>
      <c r="G173" s="27" t="str">
        <f t="shared" si="26"/>
        <v>Z</v>
      </c>
      <c r="H173" s="28">
        <f t="shared" si="27"/>
        <v>0</v>
      </c>
      <c r="I173" s="28">
        <f t="shared" si="28"/>
        <v>0</v>
      </c>
      <c r="J173" s="27">
        <v>45550</v>
      </c>
      <c r="L173" s="28">
        <f t="shared" si="29"/>
        <v>0</v>
      </c>
      <c r="M173" s="28">
        <f t="shared" si="30"/>
        <v>0</v>
      </c>
      <c r="N173" s="28">
        <f t="shared" si="31"/>
        <v>0</v>
      </c>
    </row>
    <row r="174" spans="1:14" x14ac:dyDescent="0.25">
      <c r="A174" s="36">
        <v>45552</v>
      </c>
      <c r="B174">
        <f t="shared" si="24"/>
        <v>1</v>
      </c>
      <c r="D174" s="28">
        <f t="shared" si="32"/>
        <v>0</v>
      </c>
      <c r="F174" s="28">
        <f t="shared" si="25"/>
        <v>0</v>
      </c>
      <c r="G174" s="27" t="str">
        <f t="shared" si="26"/>
        <v>Z</v>
      </c>
      <c r="H174" s="28">
        <f t="shared" si="27"/>
        <v>0</v>
      </c>
      <c r="I174" s="28">
        <f t="shared" si="28"/>
        <v>0</v>
      </c>
      <c r="J174" s="27">
        <v>45551</v>
      </c>
      <c r="L174" s="28">
        <f t="shared" si="29"/>
        <v>0</v>
      </c>
      <c r="M174" s="28">
        <f t="shared" si="30"/>
        <v>0</v>
      </c>
      <c r="N174" s="28">
        <f t="shared" si="31"/>
        <v>0</v>
      </c>
    </row>
    <row r="175" spans="1:14" x14ac:dyDescent="0.25">
      <c r="A175" s="36">
        <v>45553</v>
      </c>
      <c r="B175">
        <f t="shared" si="24"/>
        <v>1</v>
      </c>
      <c r="D175" s="28">
        <f t="shared" si="32"/>
        <v>0</v>
      </c>
      <c r="F175" s="28">
        <f t="shared" si="25"/>
        <v>0</v>
      </c>
      <c r="G175" s="27" t="str">
        <f t="shared" si="26"/>
        <v>Z</v>
      </c>
      <c r="H175" s="28">
        <f t="shared" si="27"/>
        <v>0</v>
      </c>
      <c r="I175" s="28">
        <f t="shared" si="28"/>
        <v>0</v>
      </c>
      <c r="J175" s="27">
        <v>45552</v>
      </c>
      <c r="L175" s="28">
        <f t="shared" si="29"/>
        <v>0</v>
      </c>
      <c r="M175" s="28">
        <f t="shared" si="30"/>
        <v>0</v>
      </c>
      <c r="N175" s="28">
        <f t="shared" si="31"/>
        <v>0</v>
      </c>
    </row>
    <row r="176" spans="1:14" x14ac:dyDescent="0.25">
      <c r="A176" s="36">
        <v>45554</v>
      </c>
      <c r="B176">
        <f t="shared" si="24"/>
        <v>1</v>
      </c>
      <c r="D176" s="28">
        <f t="shared" si="32"/>
        <v>0</v>
      </c>
      <c r="F176" s="28">
        <f t="shared" si="25"/>
        <v>0</v>
      </c>
      <c r="G176" s="27" t="str">
        <f t="shared" si="26"/>
        <v>Z</v>
      </c>
      <c r="H176" s="28">
        <f t="shared" si="27"/>
        <v>0</v>
      </c>
      <c r="I176" s="28">
        <f t="shared" si="28"/>
        <v>0</v>
      </c>
      <c r="J176" s="27">
        <v>45553</v>
      </c>
      <c r="L176" s="28">
        <f t="shared" si="29"/>
        <v>0</v>
      </c>
      <c r="M176" s="28">
        <f t="shared" si="30"/>
        <v>0</v>
      </c>
      <c r="N176" s="28">
        <f t="shared" si="31"/>
        <v>0</v>
      </c>
    </row>
    <row r="177" spans="1:14" x14ac:dyDescent="0.25">
      <c r="A177" s="36">
        <v>45555</v>
      </c>
      <c r="B177">
        <f t="shared" si="24"/>
        <v>1</v>
      </c>
      <c r="D177" s="28">
        <f t="shared" si="32"/>
        <v>0</v>
      </c>
      <c r="F177" s="28">
        <f t="shared" si="25"/>
        <v>0</v>
      </c>
      <c r="G177" s="27" t="str">
        <f t="shared" si="26"/>
        <v>Z</v>
      </c>
      <c r="H177" s="28">
        <f t="shared" si="27"/>
        <v>0</v>
      </c>
      <c r="I177" s="28">
        <f t="shared" si="28"/>
        <v>0</v>
      </c>
      <c r="J177" s="27">
        <v>45554</v>
      </c>
      <c r="L177" s="28">
        <f t="shared" si="29"/>
        <v>0</v>
      </c>
      <c r="M177" s="28">
        <f t="shared" si="30"/>
        <v>0</v>
      </c>
      <c r="N177" s="28">
        <f t="shared" si="31"/>
        <v>0</v>
      </c>
    </row>
    <row r="178" spans="1:14" x14ac:dyDescent="0.25">
      <c r="A178" s="36">
        <v>45556</v>
      </c>
      <c r="B178">
        <f t="shared" si="24"/>
        <v>1</v>
      </c>
      <c r="D178" s="28">
        <f t="shared" si="32"/>
        <v>0</v>
      </c>
      <c r="E178" s="27">
        <v>45556</v>
      </c>
      <c r="F178" s="28">
        <f t="shared" si="25"/>
        <v>1</v>
      </c>
      <c r="G178" s="27" t="str">
        <f t="shared" si="26"/>
        <v>Z</v>
      </c>
      <c r="H178" s="28">
        <f t="shared" si="27"/>
        <v>0</v>
      </c>
      <c r="I178" s="28">
        <f t="shared" si="28"/>
        <v>0</v>
      </c>
      <c r="J178" s="27">
        <v>45555</v>
      </c>
      <c r="L178" s="28">
        <f t="shared" si="29"/>
        <v>0</v>
      </c>
      <c r="M178" s="28">
        <f t="shared" si="30"/>
        <v>0</v>
      </c>
      <c r="N178" s="28">
        <f t="shared" si="31"/>
        <v>0</v>
      </c>
    </row>
    <row r="179" spans="1:14" x14ac:dyDescent="0.25">
      <c r="A179" s="36">
        <v>45557</v>
      </c>
      <c r="B179">
        <f t="shared" si="24"/>
        <v>1</v>
      </c>
      <c r="D179" s="28">
        <f t="shared" si="32"/>
        <v>0</v>
      </c>
      <c r="E179" s="27">
        <v>45557</v>
      </c>
      <c r="F179" s="28">
        <f t="shared" si="25"/>
        <v>1</v>
      </c>
      <c r="G179" s="27" t="str">
        <f t="shared" si="26"/>
        <v>Z</v>
      </c>
      <c r="H179" s="28">
        <f t="shared" si="27"/>
        <v>0</v>
      </c>
      <c r="I179" s="28">
        <f t="shared" si="28"/>
        <v>0</v>
      </c>
      <c r="J179" s="27">
        <v>45556</v>
      </c>
      <c r="L179" s="28">
        <f t="shared" si="29"/>
        <v>0</v>
      </c>
      <c r="M179" s="28">
        <f t="shared" si="30"/>
        <v>0</v>
      </c>
      <c r="N179" s="28">
        <f t="shared" si="31"/>
        <v>0</v>
      </c>
    </row>
    <row r="180" spans="1:14" x14ac:dyDescent="0.25">
      <c r="A180" s="36">
        <v>45558</v>
      </c>
      <c r="B180">
        <f t="shared" si="24"/>
        <v>1</v>
      </c>
      <c r="D180" s="28">
        <f t="shared" si="32"/>
        <v>0</v>
      </c>
      <c r="F180" s="28">
        <f t="shared" si="25"/>
        <v>0</v>
      </c>
      <c r="G180" s="27" t="str">
        <f t="shared" si="26"/>
        <v>Z</v>
      </c>
      <c r="H180" s="28">
        <f t="shared" si="27"/>
        <v>0</v>
      </c>
      <c r="I180" s="28">
        <f t="shared" si="28"/>
        <v>0</v>
      </c>
      <c r="J180" s="27">
        <v>45557</v>
      </c>
      <c r="L180" s="28">
        <f t="shared" si="29"/>
        <v>0</v>
      </c>
      <c r="M180" s="28">
        <f t="shared" si="30"/>
        <v>0</v>
      </c>
      <c r="N180" s="28">
        <f t="shared" si="31"/>
        <v>0</v>
      </c>
    </row>
    <row r="181" spans="1:14" x14ac:dyDescent="0.25">
      <c r="A181" s="36">
        <v>45559</v>
      </c>
      <c r="B181">
        <f t="shared" si="24"/>
        <v>1</v>
      </c>
      <c r="D181" s="28">
        <f t="shared" si="32"/>
        <v>0</v>
      </c>
      <c r="F181" s="28">
        <f t="shared" si="25"/>
        <v>0</v>
      </c>
      <c r="G181" s="27" t="str">
        <f t="shared" si="26"/>
        <v>Z</v>
      </c>
      <c r="H181" s="28">
        <f t="shared" si="27"/>
        <v>0</v>
      </c>
      <c r="I181" s="28">
        <f t="shared" si="28"/>
        <v>0</v>
      </c>
      <c r="J181" s="27">
        <v>45558</v>
      </c>
      <c r="L181" s="28">
        <f t="shared" si="29"/>
        <v>0</v>
      </c>
      <c r="M181" s="28">
        <f t="shared" si="30"/>
        <v>0</v>
      </c>
      <c r="N181" s="28">
        <f t="shared" si="31"/>
        <v>0</v>
      </c>
    </row>
    <row r="182" spans="1:14" x14ac:dyDescent="0.25">
      <c r="A182" s="36">
        <v>45560</v>
      </c>
      <c r="B182">
        <f t="shared" si="24"/>
        <v>1</v>
      </c>
      <c r="D182" s="28">
        <f t="shared" si="32"/>
        <v>0</v>
      </c>
      <c r="F182" s="28">
        <f t="shared" si="25"/>
        <v>0</v>
      </c>
      <c r="G182" s="27" t="str">
        <f t="shared" si="26"/>
        <v>Z</v>
      </c>
      <c r="H182" s="28">
        <f t="shared" si="27"/>
        <v>0</v>
      </c>
      <c r="I182" s="28">
        <f t="shared" si="28"/>
        <v>0</v>
      </c>
      <c r="J182" s="27">
        <v>45559</v>
      </c>
      <c r="L182" s="28">
        <f t="shared" si="29"/>
        <v>0</v>
      </c>
      <c r="M182" s="28">
        <f t="shared" si="30"/>
        <v>0</v>
      </c>
      <c r="N182" s="28">
        <f t="shared" si="31"/>
        <v>0</v>
      </c>
    </row>
    <row r="183" spans="1:14" x14ac:dyDescent="0.25">
      <c r="A183" s="36">
        <v>45561</v>
      </c>
      <c r="B183">
        <f t="shared" si="24"/>
        <v>1</v>
      </c>
      <c r="D183" s="28">
        <f t="shared" si="32"/>
        <v>0</v>
      </c>
      <c r="F183" s="28">
        <f t="shared" si="25"/>
        <v>0</v>
      </c>
      <c r="G183" s="27" t="str">
        <f t="shared" si="26"/>
        <v>Z</v>
      </c>
      <c r="H183" s="28">
        <f t="shared" si="27"/>
        <v>0</v>
      </c>
      <c r="I183" s="28">
        <f t="shared" si="28"/>
        <v>0</v>
      </c>
      <c r="J183" s="27">
        <v>45560</v>
      </c>
      <c r="L183" s="28">
        <f t="shared" si="29"/>
        <v>0</v>
      </c>
      <c r="M183" s="28">
        <f t="shared" si="30"/>
        <v>0</v>
      </c>
      <c r="N183" s="28">
        <f t="shared" si="31"/>
        <v>0</v>
      </c>
    </row>
    <row r="184" spans="1:14" x14ac:dyDescent="0.25">
      <c r="A184" s="36">
        <v>45562</v>
      </c>
      <c r="B184">
        <f t="shared" si="24"/>
        <v>1</v>
      </c>
      <c r="D184" s="28">
        <f t="shared" si="32"/>
        <v>0</v>
      </c>
      <c r="F184" s="28">
        <f t="shared" si="25"/>
        <v>0</v>
      </c>
      <c r="G184" s="27" t="str">
        <f t="shared" si="26"/>
        <v>Z</v>
      </c>
      <c r="H184" s="28">
        <f t="shared" si="27"/>
        <v>0</v>
      </c>
      <c r="I184" s="28">
        <f t="shared" si="28"/>
        <v>0</v>
      </c>
      <c r="J184" s="27">
        <v>45561</v>
      </c>
      <c r="L184" s="28">
        <f t="shared" si="29"/>
        <v>0</v>
      </c>
      <c r="M184" s="28">
        <f t="shared" si="30"/>
        <v>0</v>
      </c>
      <c r="N184" s="28">
        <f t="shared" si="31"/>
        <v>0</v>
      </c>
    </row>
    <row r="185" spans="1:14" x14ac:dyDescent="0.25">
      <c r="A185" s="36">
        <v>45563</v>
      </c>
      <c r="B185">
        <f t="shared" si="24"/>
        <v>1</v>
      </c>
      <c r="D185" s="28">
        <f t="shared" si="32"/>
        <v>0</v>
      </c>
      <c r="E185" s="27">
        <v>45563</v>
      </c>
      <c r="F185" s="28">
        <f t="shared" si="25"/>
        <v>1</v>
      </c>
      <c r="G185" s="27" t="str">
        <f t="shared" si="26"/>
        <v>Z</v>
      </c>
      <c r="H185" s="28">
        <f t="shared" si="27"/>
        <v>0</v>
      </c>
      <c r="I185" s="28">
        <f t="shared" si="28"/>
        <v>0</v>
      </c>
      <c r="J185" s="27">
        <v>45562</v>
      </c>
      <c r="L185" s="28">
        <f t="shared" si="29"/>
        <v>0</v>
      </c>
      <c r="M185" s="28">
        <f t="shared" si="30"/>
        <v>0</v>
      </c>
      <c r="N185" s="28">
        <f t="shared" si="31"/>
        <v>0</v>
      </c>
    </row>
    <row r="186" spans="1:14" x14ac:dyDescent="0.25">
      <c r="A186" s="36">
        <v>45564</v>
      </c>
      <c r="B186">
        <f t="shared" si="24"/>
        <v>1</v>
      </c>
      <c r="D186" s="28">
        <f t="shared" si="32"/>
        <v>0</v>
      </c>
      <c r="E186" s="27">
        <v>45564</v>
      </c>
      <c r="F186" s="28">
        <f t="shared" si="25"/>
        <v>1</v>
      </c>
      <c r="G186" s="27" t="str">
        <f t="shared" si="26"/>
        <v>Z</v>
      </c>
      <c r="H186" s="28">
        <f t="shared" si="27"/>
        <v>0</v>
      </c>
      <c r="I186" s="28">
        <f t="shared" si="28"/>
        <v>0</v>
      </c>
      <c r="J186" s="27">
        <v>45563</v>
      </c>
      <c r="L186" s="28">
        <f t="shared" si="29"/>
        <v>0</v>
      </c>
      <c r="M186" s="28">
        <f t="shared" si="30"/>
        <v>0</v>
      </c>
      <c r="N186" s="28">
        <f t="shared" si="31"/>
        <v>0</v>
      </c>
    </row>
    <row r="187" spans="1:14" x14ac:dyDescent="0.25">
      <c r="A187" s="36">
        <v>45565</v>
      </c>
      <c r="B187">
        <f t="shared" si="24"/>
        <v>1</v>
      </c>
      <c r="D187" s="28">
        <f t="shared" si="32"/>
        <v>0</v>
      </c>
      <c r="F187" s="28">
        <f t="shared" si="25"/>
        <v>0</v>
      </c>
      <c r="G187" s="27" t="str">
        <f t="shared" si="26"/>
        <v>Z</v>
      </c>
      <c r="H187" s="28">
        <f t="shared" si="27"/>
        <v>0</v>
      </c>
      <c r="I187" s="28">
        <f t="shared" si="28"/>
        <v>0</v>
      </c>
      <c r="J187" s="27">
        <v>45564</v>
      </c>
      <c r="L187" s="28">
        <f t="shared" si="29"/>
        <v>0</v>
      </c>
      <c r="M187" s="28">
        <f t="shared" si="30"/>
        <v>0</v>
      </c>
      <c r="N187" s="28">
        <f t="shared" si="31"/>
        <v>0</v>
      </c>
    </row>
    <row r="188" spans="1:14" x14ac:dyDescent="0.25">
      <c r="A188" s="36">
        <v>45566</v>
      </c>
      <c r="B188">
        <f t="shared" si="24"/>
        <v>1</v>
      </c>
      <c r="D188" s="28">
        <f t="shared" si="32"/>
        <v>0</v>
      </c>
      <c r="F188" s="28">
        <f t="shared" si="25"/>
        <v>0</v>
      </c>
      <c r="G188" s="27" t="str">
        <f t="shared" si="26"/>
        <v>Z</v>
      </c>
      <c r="H188" s="28">
        <f t="shared" si="27"/>
        <v>0</v>
      </c>
      <c r="I188" s="28">
        <f t="shared" si="28"/>
        <v>0</v>
      </c>
      <c r="J188" s="27">
        <v>45565</v>
      </c>
      <c r="L188" s="28">
        <f t="shared" si="29"/>
        <v>0</v>
      </c>
      <c r="M188" s="28">
        <f t="shared" si="30"/>
        <v>0</v>
      </c>
      <c r="N188" s="28">
        <f t="shared" si="31"/>
        <v>0</v>
      </c>
    </row>
    <row r="189" spans="1:14" x14ac:dyDescent="0.25">
      <c r="A189" s="36">
        <v>45567</v>
      </c>
      <c r="B189">
        <f t="shared" si="24"/>
        <v>1</v>
      </c>
      <c r="D189" s="28">
        <f t="shared" si="32"/>
        <v>0</v>
      </c>
      <c r="F189" s="28">
        <f t="shared" si="25"/>
        <v>0</v>
      </c>
      <c r="G189" s="27" t="str">
        <f t="shared" si="26"/>
        <v>Z</v>
      </c>
      <c r="H189" s="28">
        <f t="shared" si="27"/>
        <v>0</v>
      </c>
      <c r="I189" s="28">
        <f t="shared" si="28"/>
        <v>0</v>
      </c>
      <c r="J189" s="27">
        <v>45566</v>
      </c>
      <c r="L189" s="28">
        <f t="shared" si="29"/>
        <v>0</v>
      </c>
      <c r="M189" s="28">
        <f t="shared" si="30"/>
        <v>0</v>
      </c>
      <c r="N189" s="28">
        <f t="shared" si="31"/>
        <v>0</v>
      </c>
    </row>
    <row r="190" spans="1:14" x14ac:dyDescent="0.25">
      <c r="A190" s="36">
        <v>45568</v>
      </c>
      <c r="B190">
        <f t="shared" si="24"/>
        <v>1</v>
      </c>
      <c r="D190" s="28">
        <f t="shared" si="32"/>
        <v>0</v>
      </c>
      <c r="F190" s="28">
        <f t="shared" si="25"/>
        <v>0</v>
      </c>
      <c r="G190" s="27" t="str">
        <f t="shared" si="26"/>
        <v>Z</v>
      </c>
      <c r="H190" s="28">
        <f t="shared" si="27"/>
        <v>0</v>
      </c>
      <c r="I190" s="28">
        <f t="shared" si="28"/>
        <v>0</v>
      </c>
      <c r="J190" s="27">
        <v>45567</v>
      </c>
      <c r="L190" s="28">
        <f t="shared" si="29"/>
        <v>0</v>
      </c>
      <c r="M190" s="28">
        <f t="shared" si="30"/>
        <v>0</v>
      </c>
      <c r="N190" s="28">
        <f t="shared" si="31"/>
        <v>0</v>
      </c>
    </row>
    <row r="191" spans="1:14" x14ac:dyDescent="0.25">
      <c r="A191" s="36">
        <v>45569</v>
      </c>
      <c r="B191">
        <f t="shared" si="24"/>
        <v>1</v>
      </c>
      <c r="D191" s="28">
        <f t="shared" si="32"/>
        <v>0</v>
      </c>
      <c r="F191" s="28">
        <f t="shared" si="25"/>
        <v>0</v>
      </c>
      <c r="G191" s="27" t="str">
        <f t="shared" si="26"/>
        <v>Z</v>
      </c>
      <c r="H191" s="28">
        <f t="shared" si="27"/>
        <v>0</v>
      </c>
      <c r="I191" s="28">
        <f t="shared" si="28"/>
        <v>0</v>
      </c>
      <c r="J191" s="27">
        <v>45568</v>
      </c>
      <c r="L191" s="28">
        <f t="shared" si="29"/>
        <v>0</v>
      </c>
      <c r="M191" s="28">
        <f t="shared" si="30"/>
        <v>0</v>
      </c>
      <c r="N191" s="28">
        <f t="shared" si="31"/>
        <v>0</v>
      </c>
    </row>
    <row r="192" spans="1:14" x14ac:dyDescent="0.25">
      <c r="A192" s="36">
        <v>45570</v>
      </c>
      <c r="B192">
        <f t="shared" si="24"/>
        <v>1</v>
      </c>
      <c r="D192" s="28">
        <f t="shared" si="32"/>
        <v>0</v>
      </c>
      <c r="E192" s="27">
        <v>45570</v>
      </c>
      <c r="F192" s="28">
        <f t="shared" si="25"/>
        <v>1</v>
      </c>
      <c r="G192" s="27" t="str">
        <f t="shared" si="26"/>
        <v>Z</v>
      </c>
      <c r="H192" s="28">
        <f t="shared" si="27"/>
        <v>0</v>
      </c>
      <c r="I192" s="28">
        <f t="shared" si="28"/>
        <v>0</v>
      </c>
      <c r="J192" s="27">
        <v>45569</v>
      </c>
      <c r="L192" s="28">
        <f t="shared" si="29"/>
        <v>0</v>
      </c>
      <c r="M192" s="28">
        <f t="shared" si="30"/>
        <v>0</v>
      </c>
      <c r="N192" s="28">
        <f t="shared" si="31"/>
        <v>0</v>
      </c>
    </row>
    <row r="193" spans="1:14" x14ac:dyDescent="0.25">
      <c r="A193" s="36">
        <v>45571</v>
      </c>
      <c r="B193">
        <f t="shared" si="24"/>
        <v>1</v>
      </c>
      <c r="D193" s="28">
        <f t="shared" si="32"/>
        <v>0</v>
      </c>
      <c r="E193" s="27">
        <v>45571</v>
      </c>
      <c r="F193" s="28">
        <f t="shared" si="25"/>
        <v>1</v>
      </c>
      <c r="G193" s="27" t="str">
        <f t="shared" si="26"/>
        <v>Z</v>
      </c>
      <c r="H193" s="28">
        <f t="shared" si="27"/>
        <v>0</v>
      </c>
      <c r="I193" s="28">
        <f t="shared" si="28"/>
        <v>0</v>
      </c>
      <c r="J193" s="27">
        <v>45570</v>
      </c>
      <c r="L193" s="28">
        <f t="shared" si="29"/>
        <v>0</v>
      </c>
      <c r="M193" s="28">
        <f t="shared" si="30"/>
        <v>0</v>
      </c>
      <c r="N193" s="28">
        <f t="shared" si="31"/>
        <v>0</v>
      </c>
    </row>
    <row r="194" spans="1:14" x14ac:dyDescent="0.25">
      <c r="A194" s="36">
        <v>45572</v>
      </c>
      <c r="B194">
        <f t="shared" si="24"/>
        <v>1</v>
      </c>
      <c r="D194" s="28">
        <f t="shared" si="32"/>
        <v>0</v>
      </c>
      <c r="F194" s="28">
        <f t="shared" si="25"/>
        <v>0</v>
      </c>
      <c r="G194" s="27" t="str">
        <f t="shared" si="26"/>
        <v>Z</v>
      </c>
      <c r="H194" s="28">
        <f t="shared" si="27"/>
        <v>0</v>
      </c>
      <c r="I194" s="28">
        <f t="shared" si="28"/>
        <v>0</v>
      </c>
      <c r="J194" s="27">
        <v>45571</v>
      </c>
      <c r="L194" s="28">
        <f t="shared" si="29"/>
        <v>0</v>
      </c>
      <c r="M194" s="28">
        <f t="shared" si="30"/>
        <v>0</v>
      </c>
      <c r="N194" s="28">
        <f t="shared" si="31"/>
        <v>0</v>
      </c>
    </row>
    <row r="195" spans="1:14" x14ac:dyDescent="0.25">
      <c r="A195" s="36">
        <v>45573</v>
      </c>
      <c r="B195">
        <f t="shared" si="24"/>
        <v>1</v>
      </c>
      <c r="D195" s="28">
        <f t="shared" si="32"/>
        <v>0</v>
      </c>
      <c r="F195" s="28">
        <f t="shared" si="25"/>
        <v>0</v>
      </c>
      <c r="G195" s="27" t="str">
        <f t="shared" si="26"/>
        <v>Z</v>
      </c>
      <c r="H195" s="28">
        <f t="shared" si="27"/>
        <v>0</v>
      </c>
      <c r="I195" s="28">
        <f t="shared" si="28"/>
        <v>0</v>
      </c>
      <c r="J195" s="27">
        <v>45572</v>
      </c>
      <c r="L195" s="28">
        <f t="shared" si="29"/>
        <v>0</v>
      </c>
      <c r="M195" s="28">
        <f t="shared" si="30"/>
        <v>0</v>
      </c>
      <c r="N195" s="28">
        <f t="shared" si="31"/>
        <v>0</v>
      </c>
    </row>
    <row r="196" spans="1:14" x14ac:dyDescent="0.25">
      <c r="A196" s="36">
        <v>45574</v>
      </c>
      <c r="B196">
        <f t="shared" si="24"/>
        <v>1</v>
      </c>
      <c r="D196" s="28">
        <f t="shared" si="32"/>
        <v>0</v>
      </c>
      <c r="F196" s="28">
        <f t="shared" si="25"/>
        <v>0</v>
      </c>
      <c r="G196" s="27" t="str">
        <f t="shared" si="26"/>
        <v>Z</v>
      </c>
      <c r="H196" s="28">
        <f t="shared" si="27"/>
        <v>0</v>
      </c>
      <c r="I196" s="28">
        <f t="shared" si="28"/>
        <v>0</v>
      </c>
      <c r="J196" s="27">
        <v>45573</v>
      </c>
      <c r="L196" s="28">
        <f t="shared" si="29"/>
        <v>0</v>
      </c>
      <c r="M196" s="28">
        <f t="shared" si="30"/>
        <v>0</v>
      </c>
      <c r="N196" s="28">
        <f t="shared" si="31"/>
        <v>0</v>
      </c>
    </row>
    <row r="197" spans="1:14" x14ac:dyDescent="0.25">
      <c r="A197" s="36">
        <v>45575</v>
      </c>
      <c r="B197">
        <f t="shared" si="24"/>
        <v>1</v>
      </c>
      <c r="D197" s="28">
        <f t="shared" si="32"/>
        <v>0</v>
      </c>
      <c r="F197" s="28">
        <f t="shared" si="25"/>
        <v>0</v>
      </c>
      <c r="G197" s="27" t="str">
        <f t="shared" si="26"/>
        <v>Z</v>
      </c>
      <c r="H197" s="28">
        <f t="shared" si="27"/>
        <v>0</v>
      </c>
      <c r="I197" s="28">
        <f t="shared" si="28"/>
        <v>0</v>
      </c>
      <c r="J197" s="27">
        <v>45574</v>
      </c>
      <c r="L197" s="28">
        <f t="shared" si="29"/>
        <v>0</v>
      </c>
      <c r="M197" s="28">
        <f t="shared" si="30"/>
        <v>0</v>
      </c>
      <c r="N197" s="28">
        <f t="shared" si="31"/>
        <v>0</v>
      </c>
    </row>
    <row r="198" spans="1:14" x14ac:dyDescent="0.25">
      <c r="A198" s="36">
        <v>45576</v>
      </c>
      <c r="B198">
        <f t="shared" ref="B198:B261" si="33">IF(A198&gt;=U$18,IF(A198&lt;=$U$19,0,1),1)</f>
        <v>1</v>
      </c>
      <c r="D198" s="28">
        <f t="shared" si="32"/>
        <v>0</v>
      </c>
      <c r="F198" s="28">
        <f t="shared" ref="F198:F261" si="34">IF(ISBLANK(E198)=FALSE,1,0)</f>
        <v>0</v>
      </c>
      <c r="G198" s="27" t="str">
        <f t="shared" ref="G198:G261" si="35">_xlfn.IFNA(VLOOKUP(A198,$Z$12:$Z$21,1,FALSE),"Z")</f>
        <v>Z</v>
      </c>
      <c r="H198" s="28">
        <f t="shared" ref="H198:H261" si="36">IF(G198="Z",0,1)</f>
        <v>0</v>
      </c>
      <c r="I198" s="28">
        <f t="shared" ref="I198:I261" si="37">IF(B198+D198+F198+H198&gt;0,0,1)</f>
        <v>0</v>
      </c>
      <c r="J198" s="27">
        <v>45575</v>
      </c>
      <c r="L198" s="28">
        <f t="shared" ref="L198:L261" si="38">IF($I198=1,IF(AND($AD$17="yes", $A198&lt;$AD$18),1,IF(OR($AD$17="no", $AD$17=""),IF(AND(AD$20="yes", A198&lt;AD$21),1,IF(OR(AD$20="no", AD$20=""),1,0)),0)),0)</f>
        <v>0</v>
      </c>
      <c r="M198" s="28">
        <f t="shared" ref="M198:M261" si="39">IF($I198=1,IF(AND($AD$17="yes", $A198&gt;=$AD$18),IF(AND($AD$20="yes", $A198&gt;=$AD$21),0,1),0),0)</f>
        <v>0</v>
      </c>
      <c r="N198" s="28">
        <f t="shared" ref="N198:N261" si="40">IF($I198=1,IF(AND($AD$20="yes", $A198&gt;=$AD$21),1,0),0)</f>
        <v>0</v>
      </c>
    </row>
    <row r="199" spans="1:14" x14ac:dyDescent="0.25">
      <c r="A199" s="36">
        <v>45577</v>
      </c>
      <c r="B199">
        <f t="shared" si="33"/>
        <v>1</v>
      </c>
      <c r="D199" s="28">
        <f t="shared" si="32"/>
        <v>0</v>
      </c>
      <c r="E199" s="27">
        <v>45577</v>
      </c>
      <c r="F199" s="28">
        <f t="shared" si="34"/>
        <v>1</v>
      </c>
      <c r="G199" s="27" t="str">
        <f t="shared" si="35"/>
        <v>Z</v>
      </c>
      <c r="H199" s="28">
        <f t="shared" si="36"/>
        <v>0</v>
      </c>
      <c r="I199" s="28">
        <f t="shared" si="37"/>
        <v>0</v>
      </c>
      <c r="J199" s="27">
        <v>45576</v>
      </c>
      <c r="L199" s="28">
        <f t="shared" si="38"/>
        <v>0</v>
      </c>
      <c r="M199" s="28">
        <f t="shared" si="39"/>
        <v>0</v>
      </c>
      <c r="N199" s="28">
        <f t="shared" si="40"/>
        <v>0</v>
      </c>
    </row>
    <row r="200" spans="1:14" x14ac:dyDescent="0.25">
      <c r="A200" s="36">
        <v>45578</v>
      </c>
      <c r="B200">
        <f t="shared" si="33"/>
        <v>1</v>
      </c>
      <c r="D200" s="28">
        <f t="shared" si="32"/>
        <v>0</v>
      </c>
      <c r="E200" s="27">
        <v>45578</v>
      </c>
      <c r="F200" s="28">
        <f t="shared" si="34"/>
        <v>1</v>
      </c>
      <c r="G200" s="27" t="str">
        <f t="shared" si="35"/>
        <v>Z</v>
      </c>
      <c r="H200" s="28">
        <f t="shared" si="36"/>
        <v>0</v>
      </c>
      <c r="I200" s="28">
        <f t="shared" si="37"/>
        <v>0</v>
      </c>
      <c r="J200" s="27">
        <v>45577</v>
      </c>
      <c r="L200" s="28">
        <f t="shared" si="38"/>
        <v>0</v>
      </c>
      <c r="M200" s="28">
        <f t="shared" si="39"/>
        <v>0</v>
      </c>
      <c r="N200" s="28">
        <f t="shared" si="40"/>
        <v>0</v>
      </c>
    </row>
    <row r="201" spans="1:14" x14ac:dyDescent="0.25">
      <c r="A201" s="36">
        <v>45579</v>
      </c>
      <c r="B201">
        <f t="shared" si="33"/>
        <v>1</v>
      </c>
      <c r="D201" s="28">
        <f t="shared" si="32"/>
        <v>0</v>
      </c>
      <c r="F201" s="28">
        <f t="shared" si="34"/>
        <v>0</v>
      </c>
      <c r="G201" s="27" t="str">
        <f t="shared" si="35"/>
        <v>Z</v>
      </c>
      <c r="H201" s="28">
        <f t="shared" si="36"/>
        <v>0</v>
      </c>
      <c r="I201" s="28">
        <f t="shared" si="37"/>
        <v>0</v>
      </c>
      <c r="J201" s="27">
        <v>45578</v>
      </c>
      <c r="L201" s="28">
        <f t="shared" si="38"/>
        <v>0</v>
      </c>
      <c r="M201" s="28">
        <f t="shared" si="39"/>
        <v>0</v>
      </c>
      <c r="N201" s="28">
        <f t="shared" si="40"/>
        <v>0</v>
      </c>
    </row>
    <row r="202" spans="1:14" x14ac:dyDescent="0.25">
      <c r="A202" s="36">
        <v>45580</v>
      </c>
      <c r="B202">
        <f t="shared" si="33"/>
        <v>1</v>
      </c>
      <c r="D202" s="28">
        <f t="shared" ref="D202:D265" si="41">IF(($D$1=""),0,IF(ISBLANK(C202)=FALSE,1,0))</f>
        <v>0</v>
      </c>
      <c r="F202" s="28">
        <f t="shared" si="34"/>
        <v>0</v>
      </c>
      <c r="G202" s="27" t="str">
        <f t="shared" si="35"/>
        <v>Z</v>
      </c>
      <c r="H202" s="28">
        <f t="shared" si="36"/>
        <v>0</v>
      </c>
      <c r="I202" s="28">
        <f t="shared" si="37"/>
        <v>0</v>
      </c>
      <c r="J202" s="27">
        <v>45579</v>
      </c>
      <c r="L202" s="28">
        <f t="shared" si="38"/>
        <v>0</v>
      </c>
      <c r="M202" s="28">
        <f t="shared" si="39"/>
        <v>0</v>
      </c>
      <c r="N202" s="28">
        <f t="shared" si="40"/>
        <v>0</v>
      </c>
    </row>
    <row r="203" spans="1:14" x14ac:dyDescent="0.25">
      <c r="A203" s="36">
        <v>45581</v>
      </c>
      <c r="B203">
        <f t="shared" si="33"/>
        <v>1</v>
      </c>
      <c r="D203" s="28">
        <f t="shared" si="41"/>
        <v>0</v>
      </c>
      <c r="F203" s="28">
        <f t="shared" si="34"/>
        <v>0</v>
      </c>
      <c r="G203" s="27" t="str">
        <f t="shared" si="35"/>
        <v>Z</v>
      </c>
      <c r="H203" s="28">
        <f t="shared" si="36"/>
        <v>0</v>
      </c>
      <c r="I203" s="28">
        <f t="shared" si="37"/>
        <v>0</v>
      </c>
      <c r="J203" s="27">
        <v>45580</v>
      </c>
      <c r="L203" s="28">
        <f t="shared" si="38"/>
        <v>0</v>
      </c>
      <c r="M203" s="28">
        <f t="shared" si="39"/>
        <v>0</v>
      </c>
      <c r="N203" s="28">
        <f t="shared" si="40"/>
        <v>0</v>
      </c>
    </row>
    <row r="204" spans="1:14" x14ac:dyDescent="0.25">
      <c r="A204" s="36">
        <v>45582</v>
      </c>
      <c r="B204">
        <f t="shared" si="33"/>
        <v>1</v>
      </c>
      <c r="D204" s="28">
        <f t="shared" si="41"/>
        <v>0</v>
      </c>
      <c r="F204" s="28">
        <f t="shared" si="34"/>
        <v>0</v>
      </c>
      <c r="G204" s="27" t="str">
        <f t="shared" si="35"/>
        <v>Z</v>
      </c>
      <c r="H204" s="28">
        <f t="shared" si="36"/>
        <v>0</v>
      </c>
      <c r="I204" s="28">
        <f t="shared" si="37"/>
        <v>0</v>
      </c>
      <c r="J204" s="27">
        <v>45581</v>
      </c>
      <c r="L204" s="28">
        <f t="shared" si="38"/>
        <v>0</v>
      </c>
      <c r="M204" s="28">
        <f t="shared" si="39"/>
        <v>0</v>
      </c>
      <c r="N204" s="28">
        <f t="shared" si="40"/>
        <v>0</v>
      </c>
    </row>
    <row r="205" spans="1:14" x14ac:dyDescent="0.25">
      <c r="A205" s="36">
        <v>45583</v>
      </c>
      <c r="B205">
        <f t="shared" si="33"/>
        <v>1</v>
      </c>
      <c r="D205" s="28">
        <f t="shared" si="41"/>
        <v>0</v>
      </c>
      <c r="F205" s="28">
        <f t="shared" si="34"/>
        <v>0</v>
      </c>
      <c r="G205" s="27" t="str">
        <f t="shared" si="35"/>
        <v>Z</v>
      </c>
      <c r="H205" s="28">
        <f t="shared" si="36"/>
        <v>0</v>
      </c>
      <c r="I205" s="28">
        <f t="shared" si="37"/>
        <v>0</v>
      </c>
      <c r="J205" s="27">
        <v>45582</v>
      </c>
      <c r="L205" s="28">
        <f t="shared" si="38"/>
        <v>0</v>
      </c>
      <c r="M205" s="28">
        <f t="shared" si="39"/>
        <v>0</v>
      </c>
      <c r="N205" s="28">
        <f t="shared" si="40"/>
        <v>0</v>
      </c>
    </row>
    <row r="206" spans="1:14" x14ac:dyDescent="0.25">
      <c r="A206" s="36">
        <v>45584</v>
      </c>
      <c r="B206">
        <f t="shared" si="33"/>
        <v>1</v>
      </c>
      <c r="D206" s="28">
        <f t="shared" si="41"/>
        <v>0</v>
      </c>
      <c r="E206" s="27">
        <v>45584</v>
      </c>
      <c r="F206" s="28">
        <f t="shared" si="34"/>
        <v>1</v>
      </c>
      <c r="G206" s="27" t="str">
        <f t="shared" si="35"/>
        <v>Z</v>
      </c>
      <c r="H206" s="28">
        <f t="shared" si="36"/>
        <v>0</v>
      </c>
      <c r="I206" s="28">
        <f t="shared" si="37"/>
        <v>0</v>
      </c>
      <c r="J206" s="27">
        <v>45583</v>
      </c>
      <c r="L206" s="28">
        <f t="shared" si="38"/>
        <v>0</v>
      </c>
      <c r="M206" s="28">
        <f t="shared" si="39"/>
        <v>0</v>
      </c>
      <c r="N206" s="28">
        <f t="shared" si="40"/>
        <v>0</v>
      </c>
    </row>
    <row r="207" spans="1:14" x14ac:dyDescent="0.25">
      <c r="A207" s="36">
        <v>45585</v>
      </c>
      <c r="B207">
        <f t="shared" si="33"/>
        <v>1</v>
      </c>
      <c r="D207" s="28">
        <f t="shared" si="41"/>
        <v>0</v>
      </c>
      <c r="E207" s="27">
        <v>45585</v>
      </c>
      <c r="F207" s="28">
        <f t="shared" si="34"/>
        <v>1</v>
      </c>
      <c r="G207" s="27" t="str">
        <f t="shared" si="35"/>
        <v>Z</v>
      </c>
      <c r="H207" s="28">
        <f t="shared" si="36"/>
        <v>0</v>
      </c>
      <c r="I207" s="28">
        <f t="shared" si="37"/>
        <v>0</v>
      </c>
      <c r="J207" s="27">
        <v>45584</v>
      </c>
      <c r="L207" s="28">
        <f t="shared" si="38"/>
        <v>0</v>
      </c>
      <c r="M207" s="28">
        <f t="shared" si="39"/>
        <v>0</v>
      </c>
      <c r="N207" s="28">
        <f t="shared" si="40"/>
        <v>0</v>
      </c>
    </row>
    <row r="208" spans="1:14" x14ac:dyDescent="0.25">
      <c r="A208" s="36">
        <v>45586</v>
      </c>
      <c r="B208">
        <f t="shared" si="33"/>
        <v>1</v>
      </c>
      <c r="D208" s="28">
        <f t="shared" si="41"/>
        <v>0</v>
      </c>
      <c r="F208" s="28">
        <f t="shared" si="34"/>
        <v>0</v>
      </c>
      <c r="G208" s="27" t="str">
        <f t="shared" si="35"/>
        <v>Z</v>
      </c>
      <c r="H208" s="28">
        <f t="shared" si="36"/>
        <v>0</v>
      </c>
      <c r="I208" s="28">
        <f t="shared" si="37"/>
        <v>0</v>
      </c>
      <c r="J208" s="27">
        <v>45585</v>
      </c>
      <c r="L208" s="28">
        <f t="shared" si="38"/>
        <v>0</v>
      </c>
      <c r="M208" s="28">
        <f t="shared" si="39"/>
        <v>0</v>
      </c>
      <c r="N208" s="28">
        <f t="shared" si="40"/>
        <v>0</v>
      </c>
    </row>
    <row r="209" spans="1:14" x14ac:dyDescent="0.25">
      <c r="A209" s="36">
        <v>45587</v>
      </c>
      <c r="B209">
        <f t="shared" si="33"/>
        <v>1</v>
      </c>
      <c r="D209" s="28">
        <f t="shared" si="41"/>
        <v>0</v>
      </c>
      <c r="F209" s="28">
        <f t="shared" si="34"/>
        <v>0</v>
      </c>
      <c r="G209" s="27" t="str">
        <f t="shared" si="35"/>
        <v>Z</v>
      </c>
      <c r="H209" s="28">
        <f t="shared" si="36"/>
        <v>0</v>
      </c>
      <c r="I209" s="28">
        <f t="shared" si="37"/>
        <v>0</v>
      </c>
      <c r="J209" s="27">
        <v>45586</v>
      </c>
      <c r="L209" s="28">
        <f t="shared" si="38"/>
        <v>0</v>
      </c>
      <c r="M209" s="28">
        <f t="shared" si="39"/>
        <v>0</v>
      </c>
      <c r="N209" s="28">
        <f t="shared" si="40"/>
        <v>0</v>
      </c>
    </row>
    <row r="210" spans="1:14" x14ac:dyDescent="0.25">
      <c r="A210" s="36">
        <v>45588</v>
      </c>
      <c r="B210">
        <f t="shared" si="33"/>
        <v>1</v>
      </c>
      <c r="D210" s="28">
        <f t="shared" si="41"/>
        <v>0</v>
      </c>
      <c r="F210" s="28">
        <f t="shared" si="34"/>
        <v>0</v>
      </c>
      <c r="G210" s="27" t="str">
        <f t="shared" si="35"/>
        <v>Z</v>
      </c>
      <c r="H210" s="28">
        <f t="shared" si="36"/>
        <v>0</v>
      </c>
      <c r="I210" s="28">
        <f t="shared" si="37"/>
        <v>0</v>
      </c>
      <c r="J210" s="27">
        <v>45587</v>
      </c>
      <c r="L210" s="28">
        <f t="shared" si="38"/>
        <v>0</v>
      </c>
      <c r="M210" s="28">
        <f t="shared" si="39"/>
        <v>0</v>
      </c>
      <c r="N210" s="28">
        <f t="shared" si="40"/>
        <v>0</v>
      </c>
    </row>
    <row r="211" spans="1:14" x14ac:dyDescent="0.25">
      <c r="A211" s="36">
        <v>45589</v>
      </c>
      <c r="B211">
        <f t="shared" si="33"/>
        <v>1</v>
      </c>
      <c r="D211" s="28">
        <f t="shared" si="41"/>
        <v>0</v>
      </c>
      <c r="F211" s="28">
        <f t="shared" si="34"/>
        <v>0</v>
      </c>
      <c r="G211" s="27" t="str">
        <f t="shared" si="35"/>
        <v>Z</v>
      </c>
      <c r="H211" s="28">
        <f t="shared" si="36"/>
        <v>0</v>
      </c>
      <c r="I211" s="28">
        <f t="shared" si="37"/>
        <v>0</v>
      </c>
      <c r="J211" s="27">
        <v>45588</v>
      </c>
      <c r="L211" s="28">
        <f t="shared" si="38"/>
        <v>0</v>
      </c>
      <c r="M211" s="28">
        <f t="shared" si="39"/>
        <v>0</v>
      </c>
      <c r="N211" s="28">
        <f t="shared" si="40"/>
        <v>0</v>
      </c>
    </row>
    <row r="212" spans="1:14" x14ac:dyDescent="0.25">
      <c r="A212" s="36">
        <v>45590</v>
      </c>
      <c r="B212">
        <f t="shared" si="33"/>
        <v>1</v>
      </c>
      <c r="D212" s="28">
        <f t="shared" si="41"/>
        <v>0</v>
      </c>
      <c r="F212" s="28">
        <f t="shared" si="34"/>
        <v>0</v>
      </c>
      <c r="G212" s="27" t="str">
        <f t="shared" si="35"/>
        <v>Z</v>
      </c>
      <c r="H212" s="28">
        <f t="shared" si="36"/>
        <v>0</v>
      </c>
      <c r="I212" s="28">
        <f t="shared" si="37"/>
        <v>0</v>
      </c>
      <c r="J212" s="27">
        <v>45589</v>
      </c>
      <c r="L212" s="28">
        <f t="shared" si="38"/>
        <v>0</v>
      </c>
      <c r="M212" s="28">
        <f t="shared" si="39"/>
        <v>0</v>
      </c>
      <c r="N212" s="28">
        <f t="shared" si="40"/>
        <v>0</v>
      </c>
    </row>
    <row r="213" spans="1:14" x14ac:dyDescent="0.25">
      <c r="A213" s="36">
        <v>45591</v>
      </c>
      <c r="B213">
        <f t="shared" si="33"/>
        <v>1</v>
      </c>
      <c r="D213" s="28">
        <f t="shared" si="41"/>
        <v>0</v>
      </c>
      <c r="E213" s="27">
        <v>45591</v>
      </c>
      <c r="F213" s="28">
        <f t="shared" si="34"/>
        <v>1</v>
      </c>
      <c r="G213" s="27" t="str">
        <f t="shared" si="35"/>
        <v>Z</v>
      </c>
      <c r="H213" s="28">
        <f t="shared" si="36"/>
        <v>0</v>
      </c>
      <c r="I213" s="28">
        <f t="shared" si="37"/>
        <v>0</v>
      </c>
      <c r="J213" s="27">
        <v>45590</v>
      </c>
      <c r="L213" s="28">
        <f t="shared" si="38"/>
        <v>0</v>
      </c>
      <c r="M213" s="28">
        <f t="shared" si="39"/>
        <v>0</v>
      </c>
      <c r="N213" s="28">
        <f t="shared" si="40"/>
        <v>0</v>
      </c>
    </row>
    <row r="214" spans="1:14" x14ac:dyDescent="0.25">
      <c r="A214" s="36">
        <v>45592</v>
      </c>
      <c r="B214">
        <f t="shared" si="33"/>
        <v>1</v>
      </c>
      <c r="D214" s="28">
        <f t="shared" si="41"/>
        <v>0</v>
      </c>
      <c r="E214" s="27">
        <v>45592</v>
      </c>
      <c r="F214" s="28">
        <f t="shared" si="34"/>
        <v>1</v>
      </c>
      <c r="G214" s="27" t="str">
        <f t="shared" si="35"/>
        <v>Z</v>
      </c>
      <c r="H214" s="28">
        <f t="shared" si="36"/>
        <v>0</v>
      </c>
      <c r="I214" s="28">
        <f t="shared" si="37"/>
        <v>0</v>
      </c>
      <c r="J214" s="27">
        <v>45591</v>
      </c>
      <c r="L214" s="28">
        <f t="shared" si="38"/>
        <v>0</v>
      </c>
      <c r="M214" s="28">
        <f t="shared" si="39"/>
        <v>0</v>
      </c>
      <c r="N214" s="28">
        <f t="shared" si="40"/>
        <v>0</v>
      </c>
    </row>
    <row r="215" spans="1:14" x14ac:dyDescent="0.25">
      <c r="A215" s="36">
        <v>45593</v>
      </c>
      <c r="B215">
        <f t="shared" si="33"/>
        <v>1</v>
      </c>
      <c r="C215" s="27">
        <v>45593</v>
      </c>
      <c r="D215" s="28">
        <f t="shared" si="41"/>
        <v>1</v>
      </c>
      <c r="F215" s="28">
        <f t="shared" si="34"/>
        <v>0</v>
      </c>
      <c r="G215" s="27" t="str">
        <f t="shared" si="35"/>
        <v>Z</v>
      </c>
      <c r="H215" s="28">
        <f t="shared" si="36"/>
        <v>0</v>
      </c>
      <c r="I215" s="28">
        <f t="shared" si="37"/>
        <v>0</v>
      </c>
      <c r="J215" s="27">
        <v>45592</v>
      </c>
      <c r="L215" s="28">
        <f t="shared" si="38"/>
        <v>0</v>
      </c>
      <c r="M215" s="28">
        <f t="shared" si="39"/>
        <v>0</v>
      </c>
      <c r="N215" s="28">
        <f t="shared" si="40"/>
        <v>0</v>
      </c>
    </row>
    <row r="216" spans="1:14" x14ac:dyDescent="0.25">
      <c r="A216" s="36">
        <v>45594</v>
      </c>
      <c r="B216">
        <f t="shared" si="33"/>
        <v>1</v>
      </c>
      <c r="C216" s="27">
        <v>45594</v>
      </c>
      <c r="D216" s="28">
        <f t="shared" si="41"/>
        <v>1</v>
      </c>
      <c r="F216" s="28">
        <f t="shared" si="34"/>
        <v>0</v>
      </c>
      <c r="G216" s="27" t="str">
        <f t="shared" si="35"/>
        <v>Z</v>
      </c>
      <c r="H216" s="28">
        <f t="shared" si="36"/>
        <v>0</v>
      </c>
      <c r="I216" s="28">
        <f t="shared" si="37"/>
        <v>0</v>
      </c>
      <c r="J216" s="27">
        <v>45593</v>
      </c>
      <c r="L216" s="28">
        <f t="shared" si="38"/>
        <v>0</v>
      </c>
      <c r="M216" s="28">
        <f t="shared" si="39"/>
        <v>0</v>
      </c>
      <c r="N216" s="28">
        <f t="shared" si="40"/>
        <v>0</v>
      </c>
    </row>
    <row r="217" spans="1:14" x14ac:dyDescent="0.25">
      <c r="A217" s="36">
        <v>45595</v>
      </c>
      <c r="B217">
        <f t="shared" si="33"/>
        <v>1</v>
      </c>
      <c r="C217" s="27">
        <v>45595</v>
      </c>
      <c r="D217" s="28">
        <f t="shared" si="41"/>
        <v>1</v>
      </c>
      <c r="F217" s="28">
        <f t="shared" si="34"/>
        <v>0</v>
      </c>
      <c r="G217" s="27" t="str">
        <f t="shared" si="35"/>
        <v>Z</v>
      </c>
      <c r="H217" s="28">
        <f t="shared" si="36"/>
        <v>0</v>
      </c>
      <c r="I217" s="28">
        <f t="shared" si="37"/>
        <v>0</v>
      </c>
      <c r="J217" s="27">
        <v>45594</v>
      </c>
      <c r="L217" s="28">
        <f t="shared" si="38"/>
        <v>0</v>
      </c>
      <c r="M217" s="28">
        <f t="shared" si="39"/>
        <v>0</v>
      </c>
      <c r="N217" s="28">
        <f t="shared" si="40"/>
        <v>0</v>
      </c>
    </row>
    <row r="218" spans="1:14" x14ac:dyDescent="0.25">
      <c r="A218" s="36">
        <v>45596</v>
      </c>
      <c r="B218">
        <f t="shared" si="33"/>
        <v>1</v>
      </c>
      <c r="C218" s="27">
        <v>45596</v>
      </c>
      <c r="D218" s="28">
        <f t="shared" si="41"/>
        <v>1</v>
      </c>
      <c r="F218" s="28">
        <f t="shared" si="34"/>
        <v>0</v>
      </c>
      <c r="G218" s="27" t="str">
        <f t="shared" si="35"/>
        <v>Z</v>
      </c>
      <c r="H218" s="28">
        <f t="shared" si="36"/>
        <v>0</v>
      </c>
      <c r="I218" s="28">
        <f t="shared" si="37"/>
        <v>0</v>
      </c>
      <c r="J218" s="27">
        <v>45595</v>
      </c>
      <c r="L218" s="28">
        <f t="shared" si="38"/>
        <v>0</v>
      </c>
      <c r="M218" s="28">
        <f t="shared" si="39"/>
        <v>0</v>
      </c>
      <c r="N218" s="28">
        <f t="shared" si="40"/>
        <v>0</v>
      </c>
    </row>
    <row r="219" spans="1:14" x14ac:dyDescent="0.25">
      <c r="A219" s="36">
        <v>45597</v>
      </c>
      <c r="B219">
        <f t="shared" si="33"/>
        <v>1</v>
      </c>
      <c r="C219" s="27">
        <v>45597</v>
      </c>
      <c r="D219" s="28">
        <f t="shared" si="41"/>
        <v>1</v>
      </c>
      <c r="F219" s="28">
        <f t="shared" si="34"/>
        <v>0</v>
      </c>
      <c r="G219" s="27" t="str">
        <f t="shared" si="35"/>
        <v>Z</v>
      </c>
      <c r="H219" s="28">
        <f t="shared" si="36"/>
        <v>0</v>
      </c>
      <c r="I219" s="28">
        <f t="shared" si="37"/>
        <v>0</v>
      </c>
      <c r="J219" s="27">
        <v>45596</v>
      </c>
      <c r="L219" s="28">
        <f t="shared" si="38"/>
        <v>0</v>
      </c>
      <c r="M219" s="28">
        <f t="shared" si="39"/>
        <v>0</v>
      </c>
      <c r="N219" s="28">
        <f t="shared" si="40"/>
        <v>0</v>
      </c>
    </row>
    <row r="220" spans="1:14" x14ac:dyDescent="0.25">
      <c r="A220" s="36">
        <v>45598</v>
      </c>
      <c r="B220">
        <f t="shared" si="33"/>
        <v>1</v>
      </c>
      <c r="D220" s="28">
        <f t="shared" si="41"/>
        <v>0</v>
      </c>
      <c r="E220" s="27">
        <v>45598</v>
      </c>
      <c r="F220" s="28">
        <f t="shared" si="34"/>
        <v>1</v>
      </c>
      <c r="G220" s="27" t="str">
        <f t="shared" si="35"/>
        <v>Z</v>
      </c>
      <c r="H220" s="28">
        <f t="shared" si="36"/>
        <v>0</v>
      </c>
      <c r="I220" s="28">
        <f t="shared" si="37"/>
        <v>0</v>
      </c>
      <c r="J220" s="27">
        <v>45597</v>
      </c>
      <c r="L220" s="28">
        <f t="shared" si="38"/>
        <v>0</v>
      </c>
      <c r="M220" s="28">
        <f t="shared" si="39"/>
        <v>0</v>
      </c>
      <c r="N220" s="28">
        <f t="shared" si="40"/>
        <v>0</v>
      </c>
    </row>
    <row r="221" spans="1:14" x14ac:dyDescent="0.25">
      <c r="A221" s="36">
        <v>45599</v>
      </c>
      <c r="B221">
        <f t="shared" si="33"/>
        <v>1</v>
      </c>
      <c r="D221" s="28">
        <f t="shared" si="41"/>
        <v>0</v>
      </c>
      <c r="E221" s="27">
        <v>45599</v>
      </c>
      <c r="F221" s="28">
        <f t="shared" si="34"/>
        <v>1</v>
      </c>
      <c r="G221" s="27" t="str">
        <f t="shared" si="35"/>
        <v>Z</v>
      </c>
      <c r="H221" s="28">
        <f t="shared" si="36"/>
        <v>0</v>
      </c>
      <c r="I221" s="28">
        <f t="shared" si="37"/>
        <v>0</v>
      </c>
      <c r="J221" s="27">
        <v>45598</v>
      </c>
      <c r="L221" s="28">
        <f t="shared" si="38"/>
        <v>0</v>
      </c>
      <c r="M221" s="28">
        <f t="shared" si="39"/>
        <v>0</v>
      </c>
      <c r="N221" s="28">
        <f t="shared" si="40"/>
        <v>0</v>
      </c>
    </row>
    <row r="222" spans="1:14" x14ac:dyDescent="0.25">
      <c r="A222" s="36">
        <v>45600</v>
      </c>
      <c r="B222">
        <f t="shared" si="33"/>
        <v>1</v>
      </c>
      <c r="D222" s="28">
        <f t="shared" si="41"/>
        <v>0</v>
      </c>
      <c r="F222" s="28">
        <f t="shared" si="34"/>
        <v>0</v>
      </c>
      <c r="G222" s="27" t="str">
        <f t="shared" si="35"/>
        <v>Z</v>
      </c>
      <c r="H222" s="28">
        <f t="shared" si="36"/>
        <v>0</v>
      </c>
      <c r="I222" s="28">
        <f t="shared" si="37"/>
        <v>0</v>
      </c>
      <c r="J222" s="27">
        <v>45599</v>
      </c>
      <c r="L222" s="28">
        <f t="shared" si="38"/>
        <v>0</v>
      </c>
      <c r="M222" s="28">
        <f t="shared" si="39"/>
        <v>0</v>
      </c>
      <c r="N222" s="28">
        <f t="shared" si="40"/>
        <v>0</v>
      </c>
    </row>
    <row r="223" spans="1:14" x14ac:dyDescent="0.25">
      <c r="A223" s="36">
        <v>45601</v>
      </c>
      <c r="B223">
        <f t="shared" si="33"/>
        <v>1</v>
      </c>
      <c r="D223" s="28">
        <f t="shared" si="41"/>
        <v>0</v>
      </c>
      <c r="F223" s="28">
        <f t="shared" si="34"/>
        <v>0</v>
      </c>
      <c r="G223" s="27" t="str">
        <f t="shared" si="35"/>
        <v>Z</v>
      </c>
      <c r="H223" s="28">
        <f t="shared" si="36"/>
        <v>0</v>
      </c>
      <c r="I223" s="28">
        <f t="shared" si="37"/>
        <v>0</v>
      </c>
      <c r="J223" s="27">
        <v>45600</v>
      </c>
      <c r="L223" s="28">
        <f t="shared" si="38"/>
        <v>0</v>
      </c>
      <c r="M223" s="28">
        <f t="shared" si="39"/>
        <v>0</v>
      </c>
      <c r="N223" s="28">
        <f t="shared" si="40"/>
        <v>0</v>
      </c>
    </row>
    <row r="224" spans="1:14" x14ac:dyDescent="0.25">
      <c r="A224" s="36">
        <v>45602</v>
      </c>
      <c r="B224">
        <f t="shared" si="33"/>
        <v>1</v>
      </c>
      <c r="D224" s="28">
        <f t="shared" si="41"/>
        <v>0</v>
      </c>
      <c r="F224" s="28">
        <f t="shared" si="34"/>
        <v>0</v>
      </c>
      <c r="G224" s="27" t="str">
        <f t="shared" si="35"/>
        <v>Z</v>
      </c>
      <c r="H224" s="28">
        <f t="shared" si="36"/>
        <v>0</v>
      </c>
      <c r="I224" s="28">
        <f t="shared" si="37"/>
        <v>0</v>
      </c>
      <c r="J224" s="27">
        <v>45601</v>
      </c>
      <c r="L224" s="28">
        <f t="shared" si="38"/>
        <v>0</v>
      </c>
      <c r="M224" s="28">
        <f t="shared" si="39"/>
        <v>0</v>
      </c>
      <c r="N224" s="28">
        <f t="shared" si="40"/>
        <v>0</v>
      </c>
    </row>
    <row r="225" spans="1:14" x14ac:dyDescent="0.25">
      <c r="A225" s="36">
        <v>45603</v>
      </c>
      <c r="B225">
        <f t="shared" si="33"/>
        <v>1</v>
      </c>
      <c r="D225" s="28">
        <f t="shared" si="41"/>
        <v>0</v>
      </c>
      <c r="F225" s="28">
        <f t="shared" si="34"/>
        <v>0</v>
      </c>
      <c r="G225" s="27" t="str">
        <f t="shared" si="35"/>
        <v>Z</v>
      </c>
      <c r="H225" s="28">
        <f t="shared" si="36"/>
        <v>0</v>
      </c>
      <c r="I225" s="28">
        <f t="shared" si="37"/>
        <v>0</v>
      </c>
      <c r="J225" s="27">
        <v>45602</v>
      </c>
      <c r="L225" s="28">
        <f t="shared" si="38"/>
        <v>0</v>
      </c>
      <c r="M225" s="28">
        <f t="shared" si="39"/>
        <v>0</v>
      </c>
      <c r="N225" s="28">
        <f t="shared" si="40"/>
        <v>0</v>
      </c>
    </row>
    <row r="226" spans="1:14" x14ac:dyDescent="0.25">
      <c r="A226" s="36">
        <v>45604</v>
      </c>
      <c r="B226">
        <f t="shared" si="33"/>
        <v>1</v>
      </c>
      <c r="D226" s="28">
        <f t="shared" si="41"/>
        <v>0</v>
      </c>
      <c r="F226" s="28">
        <f t="shared" si="34"/>
        <v>0</v>
      </c>
      <c r="G226" s="27" t="str">
        <f t="shared" si="35"/>
        <v>Z</v>
      </c>
      <c r="H226" s="28">
        <f t="shared" si="36"/>
        <v>0</v>
      </c>
      <c r="I226" s="28">
        <f t="shared" si="37"/>
        <v>0</v>
      </c>
      <c r="J226" s="27">
        <v>45603</v>
      </c>
      <c r="L226" s="28">
        <f t="shared" si="38"/>
        <v>0</v>
      </c>
      <c r="M226" s="28">
        <f t="shared" si="39"/>
        <v>0</v>
      </c>
      <c r="N226" s="28">
        <f t="shared" si="40"/>
        <v>0</v>
      </c>
    </row>
    <row r="227" spans="1:14" x14ac:dyDescent="0.25">
      <c r="A227" s="36">
        <v>45605</v>
      </c>
      <c r="B227">
        <f t="shared" si="33"/>
        <v>1</v>
      </c>
      <c r="D227" s="28">
        <f t="shared" si="41"/>
        <v>0</v>
      </c>
      <c r="E227" s="27">
        <v>45605</v>
      </c>
      <c r="F227" s="28">
        <f t="shared" si="34"/>
        <v>1</v>
      </c>
      <c r="G227" s="27" t="str">
        <f t="shared" si="35"/>
        <v>Z</v>
      </c>
      <c r="H227" s="28">
        <f t="shared" si="36"/>
        <v>0</v>
      </c>
      <c r="I227" s="28">
        <f t="shared" si="37"/>
        <v>0</v>
      </c>
      <c r="J227" s="27">
        <v>45604</v>
      </c>
      <c r="L227" s="28">
        <f t="shared" si="38"/>
        <v>0</v>
      </c>
      <c r="M227" s="28">
        <f t="shared" si="39"/>
        <v>0</v>
      </c>
      <c r="N227" s="28">
        <f t="shared" si="40"/>
        <v>0</v>
      </c>
    </row>
    <row r="228" spans="1:14" x14ac:dyDescent="0.25">
      <c r="A228" s="36">
        <v>45606</v>
      </c>
      <c r="B228">
        <f t="shared" si="33"/>
        <v>1</v>
      </c>
      <c r="D228" s="28">
        <f t="shared" si="41"/>
        <v>0</v>
      </c>
      <c r="E228" s="27">
        <v>45606</v>
      </c>
      <c r="F228" s="28">
        <f t="shared" si="34"/>
        <v>1</v>
      </c>
      <c r="G228" s="27" t="str">
        <f t="shared" si="35"/>
        <v>Z</v>
      </c>
      <c r="H228" s="28">
        <f t="shared" si="36"/>
        <v>0</v>
      </c>
      <c r="I228" s="28">
        <f t="shared" si="37"/>
        <v>0</v>
      </c>
      <c r="J228" s="27">
        <v>45605</v>
      </c>
      <c r="L228" s="28">
        <f t="shared" si="38"/>
        <v>0</v>
      </c>
      <c r="M228" s="28">
        <f t="shared" si="39"/>
        <v>0</v>
      </c>
      <c r="N228" s="28">
        <f t="shared" si="40"/>
        <v>0</v>
      </c>
    </row>
    <row r="229" spans="1:14" x14ac:dyDescent="0.25">
      <c r="A229" s="36">
        <v>45607</v>
      </c>
      <c r="B229">
        <f t="shared" si="33"/>
        <v>1</v>
      </c>
      <c r="D229" s="28">
        <f t="shared" si="41"/>
        <v>0</v>
      </c>
      <c r="F229" s="28">
        <f t="shared" si="34"/>
        <v>0</v>
      </c>
      <c r="G229" s="27" t="str">
        <f t="shared" si="35"/>
        <v>Z</v>
      </c>
      <c r="H229" s="28">
        <f t="shared" si="36"/>
        <v>0</v>
      </c>
      <c r="I229" s="28">
        <f t="shared" si="37"/>
        <v>0</v>
      </c>
      <c r="J229" s="27">
        <v>45606</v>
      </c>
      <c r="L229" s="28">
        <f t="shared" si="38"/>
        <v>0</v>
      </c>
      <c r="M229" s="28">
        <f t="shared" si="39"/>
        <v>0</v>
      </c>
      <c r="N229" s="28">
        <f t="shared" si="40"/>
        <v>0</v>
      </c>
    </row>
    <row r="230" spans="1:14" x14ac:dyDescent="0.25">
      <c r="A230" s="36">
        <v>45608</v>
      </c>
      <c r="B230">
        <f t="shared" si="33"/>
        <v>1</v>
      </c>
      <c r="D230" s="28">
        <f t="shared" si="41"/>
        <v>0</v>
      </c>
      <c r="F230" s="28">
        <f t="shared" si="34"/>
        <v>0</v>
      </c>
      <c r="G230" s="27" t="str">
        <f t="shared" si="35"/>
        <v>Z</v>
      </c>
      <c r="H230" s="28">
        <f t="shared" si="36"/>
        <v>0</v>
      </c>
      <c r="I230" s="28">
        <f t="shared" si="37"/>
        <v>0</v>
      </c>
      <c r="J230" s="27">
        <v>45607</v>
      </c>
      <c r="L230" s="28">
        <f t="shared" si="38"/>
        <v>0</v>
      </c>
      <c r="M230" s="28">
        <f t="shared" si="39"/>
        <v>0</v>
      </c>
      <c r="N230" s="28">
        <f t="shared" si="40"/>
        <v>0</v>
      </c>
    </row>
    <row r="231" spans="1:14" x14ac:dyDescent="0.25">
      <c r="A231" s="36">
        <v>45609</v>
      </c>
      <c r="B231">
        <f t="shared" si="33"/>
        <v>1</v>
      </c>
      <c r="D231" s="28">
        <f t="shared" si="41"/>
        <v>0</v>
      </c>
      <c r="F231" s="28">
        <f t="shared" si="34"/>
        <v>0</v>
      </c>
      <c r="G231" s="27" t="str">
        <f t="shared" si="35"/>
        <v>Z</v>
      </c>
      <c r="H231" s="28">
        <f t="shared" si="36"/>
        <v>0</v>
      </c>
      <c r="I231" s="28">
        <f t="shared" si="37"/>
        <v>0</v>
      </c>
      <c r="J231" s="27">
        <v>45608</v>
      </c>
      <c r="L231" s="28">
        <f t="shared" si="38"/>
        <v>0</v>
      </c>
      <c r="M231" s="28">
        <f t="shared" si="39"/>
        <v>0</v>
      </c>
      <c r="N231" s="28">
        <f t="shared" si="40"/>
        <v>0</v>
      </c>
    </row>
    <row r="232" spans="1:14" x14ac:dyDescent="0.25">
      <c r="A232" s="36">
        <v>45610</v>
      </c>
      <c r="B232">
        <f t="shared" si="33"/>
        <v>1</v>
      </c>
      <c r="D232" s="28">
        <f t="shared" si="41"/>
        <v>0</v>
      </c>
      <c r="F232" s="28">
        <f t="shared" si="34"/>
        <v>0</v>
      </c>
      <c r="G232" s="27" t="str">
        <f t="shared" si="35"/>
        <v>Z</v>
      </c>
      <c r="H232" s="28">
        <f t="shared" si="36"/>
        <v>0</v>
      </c>
      <c r="I232" s="28">
        <f t="shared" si="37"/>
        <v>0</v>
      </c>
      <c r="J232" s="27">
        <v>45609</v>
      </c>
      <c r="L232" s="28">
        <f t="shared" si="38"/>
        <v>0</v>
      </c>
      <c r="M232" s="28">
        <f t="shared" si="39"/>
        <v>0</v>
      </c>
      <c r="N232" s="28">
        <f t="shared" si="40"/>
        <v>0</v>
      </c>
    </row>
    <row r="233" spans="1:14" x14ac:dyDescent="0.25">
      <c r="A233" s="36">
        <v>45611</v>
      </c>
      <c r="B233">
        <f t="shared" si="33"/>
        <v>1</v>
      </c>
      <c r="D233" s="28">
        <f t="shared" si="41"/>
        <v>0</v>
      </c>
      <c r="F233" s="28">
        <f t="shared" si="34"/>
        <v>0</v>
      </c>
      <c r="G233" s="27" t="str">
        <f t="shared" si="35"/>
        <v>Z</v>
      </c>
      <c r="H233" s="28">
        <f t="shared" si="36"/>
        <v>0</v>
      </c>
      <c r="I233" s="28">
        <f t="shared" si="37"/>
        <v>0</v>
      </c>
      <c r="J233" s="27">
        <v>45610</v>
      </c>
      <c r="L233" s="28">
        <f t="shared" si="38"/>
        <v>0</v>
      </c>
      <c r="M233" s="28">
        <f t="shared" si="39"/>
        <v>0</v>
      </c>
      <c r="N233" s="28">
        <f t="shared" si="40"/>
        <v>0</v>
      </c>
    </row>
    <row r="234" spans="1:14" x14ac:dyDescent="0.25">
      <c r="A234" s="36">
        <v>45612</v>
      </c>
      <c r="B234">
        <f t="shared" si="33"/>
        <v>1</v>
      </c>
      <c r="D234" s="28">
        <f t="shared" si="41"/>
        <v>0</v>
      </c>
      <c r="E234" s="27">
        <v>45612</v>
      </c>
      <c r="F234" s="28">
        <f t="shared" si="34"/>
        <v>1</v>
      </c>
      <c r="G234" s="27" t="str">
        <f t="shared" si="35"/>
        <v>Z</v>
      </c>
      <c r="H234" s="28">
        <f t="shared" si="36"/>
        <v>0</v>
      </c>
      <c r="I234" s="28">
        <f t="shared" si="37"/>
        <v>0</v>
      </c>
      <c r="J234" s="27">
        <v>45611</v>
      </c>
      <c r="L234" s="28">
        <f t="shared" si="38"/>
        <v>0</v>
      </c>
      <c r="M234" s="28">
        <f t="shared" si="39"/>
        <v>0</v>
      </c>
      <c r="N234" s="28">
        <f t="shared" si="40"/>
        <v>0</v>
      </c>
    </row>
    <row r="235" spans="1:14" x14ac:dyDescent="0.25">
      <c r="A235" s="36">
        <v>45613</v>
      </c>
      <c r="B235">
        <f t="shared" si="33"/>
        <v>1</v>
      </c>
      <c r="D235" s="28">
        <f t="shared" si="41"/>
        <v>0</v>
      </c>
      <c r="E235" s="27">
        <v>45613</v>
      </c>
      <c r="F235" s="28">
        <f t="shared" si="34"/>
        <v>1</v>
      </c>
      <c r="G235" s="27" t="str">
        <f t="shared" si="35"/>
        <v>Z</v>
      </c>
      <c r="H235" s="28">
        <f t="shared" si="36"/>
        <v>0</v>
      </c>
      <c r="I235" s="28">
        <f t="shared" si="37"/>
        <v>0</v>
      </c>
      <c r="J235" s="27">
        <v>45612</v>
      </c>
      <c r="L235" s="28">
        <f t="shared" si="38"/>
        <v>0</v>
      </c>
      <c r="M235" s="28">
        <f t="shared" si="39"/>
        <v>0</v>
      </c>
      <c r="N235" s="28">
        <f t="shared" si="40"/>
        <v>0</v>
      </c>
    </row>
    <row r="236" spans="1:14" x14ac:dyDescent="0.25">
      <c r="A236" s="36">
        <v>45614</v>
      </c>
      <c r="B236">
        <f t="shared" si="33"/>
        <v>1</v>
      </c>
      <c r="D236" s="28">
        <f t="shared" si="41"/>
        <v>0</v>
      </c>
      <c r="F236" s="28">
        <f t="shared" si="34"/>
        <v>0</v>
      </c>
      <c r="G236" s="27" t="str">
        <f t="shared" si="35"/>
        <v>Z</v>
      </c>
      <c r="H236" s="28">
        <f t="shared" si="36"/>
        <v>0</v>
      </c>
      <c r="I236" s="28">
        <f t="shared" si="37"/>
        <v>0</v>
      </c>
      <c r="J236" s="27">
        <v>45613</v>
      </c>
      <c r="L236" s="28">
        <f t="shared" si="38"/>
        <v>0</v>
      </c>
      <c r="M236" s="28">
        <f t="shared" si="39"/>
        <v>0</v>
      </c>
      <c r="N236" s="28">
        <f t="shared" si="40"/>
        <v>0</v>
      </c>
    </row>
    <row r="237" spans="1:14" x14ac:dyDescent="0.25">
      <c r="A237" s="36">
        <v>45615</v>
      </c>
      <c r="B237">
        <f t="shared" si="33"/>
        <v>1</v>
      </c>
      <c r="D237" s="28">
        <f t="shared" si="41"/>
        <v>0</v>
      </c>
      <c r="F237" s="28">
        <f t="shared" si="34"/>
        <v>0</v>
      </c>
      <c r="G237" s="27" t="str">
        <f t="shared" si="35"/>
        <v>Z</v>
      </c>
      <c r="H237" s="28">
        <f t="shared" si="36"/>
        <v>0</v>
      </c>
      <c r="I237" s="28">
        <f t="shared" si="37"/>
        <v>0</v>
      </c>
      <c r="J237" s="27">
        <v>45614</v>
      </c>
      <c r="L237" s="28">
        <f t="shared" si="38"/>
        <v>0</v>
      </c>
      <c r="M237" s="28">
        <f t="shared" si="39"/>
        <v>0</v>
      </c>
      <c r="N237" s="28">
        <f t="shared" si="40"/>
        <v>0</v>
      </c>
    </row>
    <row r="238" spans="1:14" x14ac:dyDescent="0.25">
      <c r="A238" s="36">
        <v>45616</v>
      </c>
      <c r="B238">
        <f t="shared" si="33"/>
        <v>1</v>
      </c>
      <c r="D238" s="28">
        <f t="shared" si="41"/>
        <v>0</v>
      </c>
      <c r="F238" s="28">
        <f t="shared" si="34"/>
        <v>0</v>
      </c>
      <c r="G238" s="27" t="str">
        <f t="shared" si="35"/>
        <v>Z</v>
      </c>
      <c r="H238" s="28">
        <f t="shared" si="36"/>
        <v>0</v>
      </c>
      <c r="I238" s="28">
        <f t="shared" si="37"/>
        <v>0</v>
      </c>
      <c r="J238" s="27">
        <v>45615</v>
      </c>
      <c r="L238" s="28">
        <f t="shared" si="38"/>
        <v>0</v>
      </c>
      <c r="M238" s="28">
        <f t="shared" si="39"/>
        <v>0</v>
      </c>
      <c r="N238" s="28">
        <f t="shared" si="40"/>
        <v>0</v>
      </c>
    </row>
    <row r="239" spans="1:14" x14ac:dyDescent="0.25">
      <c r="A239" s="36">
        <v>45617</v>
      </c>
      <c r="B239">
        <f t="shared" si="33"/>
        <v>1</v>
      </c>
      <c r="D239" s="28">
        <f t="shared" si="41"/>
        <v>0</v>
      </c>
      <c r="F239" s="28">
        <f t="shared" si="34"/>
        <v>0</v>
      </c>
      <c r="G239" s="27" t="str">
        <f t="shared" si="35"/>
        <v>Z</v>
      </c>
      <c r="H239" s="28">
        <f t="shared" si="36"/>
        <v>0</v>
      </c>
      <c r="I239" s="28">
        <f t="shared" si="37"/>
        <v>0</v>
      </c>
      <c r="J239" s="27">
        <v>45616</v>
      </c>
      <c r="L239" s="28">
        <f t="shared" si="38"/>
        <v>0</v>
      </c>
      <c r="M239" s="28">
        <f t="shared" si="39"/>
        <v>0</v>
      </c>
      <c r="N239" s="28">
        <f t="shared" si="40"/>
        <v>0</v>
      </c>
    </row>
    <row r="240" spans="1:14" x14ac:dyDescent="0.25">
      <c r="A240" s="36">
        <v>45618</v>
      </c>
      <c r="B240">
        <f t="shared" si="33"/>
        <v>1</v>
      </c>
      <c r="D240" s="28">
        <f t="shared" si="41"/>
        <v>0</v>
      </c>
      <c r="F240" s="28">
        <f t="shared" si="34"/>
        <v>0</v>
      </c>
      <c r="G240" s="27" t="str">
        <f t="shared" si="35"/>
        <v>Z</v>
      </c>
      <c r="H240" s="28">
        <f t="shared" si="36"/>
        <v>0</v>
      </c>
      <c r="I240" s="28">
        <f t="shared" si="37"/>
        <v>0</v>
      </c>
      <c r="J240" s="27">
        <v>45617</v>
      </c>
      <c r="L240" s="28">
        <f t="shared" si="38"/>
        <v>0</v>
      </c>
      <c r="M240" s="28">
        <f t="shared" si="39"/>
        <v>0</v>
      </c>
      <c r="N240" s="28">
        <f t="shared" si="40"/>
        <v>0</v>
      </c>
    </row>
    <row r="241" spans="1:14" x14ac:dyDescent="0.25">
      <c r="A241" s="36">
        <v>45619</v>
      </c>
      <c r="B241">
        <f t="shared" si="33"/>
        <v>1</v>
      </c>
      <c r="D241" s="28">
        <f t="shared" si="41"/>
        <v>0</v>
      </c>
      <c r="E241" s="27">
        <v>45619</v>
      </c>
      <c r="F241" s="28">
        <f t="shared" si="34"/>
        <v>1</v>
      </c>
      <c r="G241" s="27" t="str">
        <f t="shared" si="35"/>
        <v>Z</v>
      </c>
      <c r="H241" s="28">
        <f t="shared" si="36"/>
        <v>0</v>
      </c>
      <c r="I241" s="28">
        <f t="shared" si="37"/>
        <v>0</v>
      </c>
      <c r="J241" s="27">
        <v>45618</v>
      </c>
      <c r="L241" s="28">
        <f t="shared" si="38"/>
        <v>0</v>
      </c>
      <c r="M241" s="28">
        <f t="shared" si="39"/>
        <v>0</v>
      </c>
      <c r="N241" s="28">
        <f t="shared" si="40"/>
        <v>0</v>
      </c>
    </row>
    <row r="242" spans="1:14" x14ac:dyDescent="0.25">
      <c r="A242" s="36">
        <v>45620</v>
      </c>
      <c r="B242">
        <f t="shared" si="33"/>
        <v>1</v>
      </c>
      <c r="D242" s="28">
        <f t="shared" si="41"/>
        <v>0</v>
      </c>
      <c r="E242" s="27">
        <v>45620</v>
      </c>
      <c r="F242" s="28">
        <f t="shared" si="34"/>
        <v>1</v>
      </c>
      <c r="G242" s="27" t="str">
        <f t="shared" si="35"/>
        <v>Z</v>
      </c>
      <c r="H242" s="28">
        <f t="shared" si="36"/>
        <v>0</v>
      </c>
      <c r="I242" s="28">
        <f t="shared" si="37"/>
        <v>0</v>
      </c>
      <c r="J242" s="27">
        <v>45619</v>
      </c>
      <c r="L242" s="28">
        <f t="shared" si="38"/>
        <v>0</v>
      </c>
      <c r="M242" s="28">
        <f t="shared" si="39"/>
        <v>0</v>
      </c>
      <c r="N242" s="28">
        <f t="shared" si="40"/>
        <v>0</v>
      </c>
    </row>
    <row r="243" spans="1:14" x14ac:dyDescent="0.25">
      <c r="A243" s="36">
        <v>45621</v>
      </c>
      <c r="B243">
        <f t="shared" si="33"/>
        <v>1</v>
      </c>
      <c r="D243" s="28">
        <f t="shared" si="41"/>
        <v>0</v>
      </c>
      <c r="F243" s="28">
        <f t="shared" si="34"/>
        <v>0</v>
      </c>
      <c r="G243" s="27" t="str">
        <f t="shared" si="35"/>
        <v>Z</v>
      </c>
      <c r="H243" s="28">
        <f t="shared" si="36"/>
        <v>0</v>
      </c>
      <c r="I243" s="28">
        <f t="shared" si="37"/>
        <v>0</v>
      </c>
      <c r="J243" s="27">
        <v>45620</v>
      </c>
      <c r="L243" s="28">
        <f t="shared" si="38"/>
        <v>0</v>
      </c>
      <c r="M243" s="28">
        <f t="shared" si="39"/>
        <v>0</v>
      </c>
      <c r="N243" s="28">
        <f t="shared" si="40"/>
        <v>0</v>
      </c>
    </row>
    <row r="244" spans="1:14" x14ac:dyDescent="0.25">
      <c r="A244" s="36">
        <v>45622</v>
      </c>
      <c r="B244">
        <f t="shared" si="33"/>
        <v>1</v>
      </c>
      <c r="D244" s="28">
        <f t="shared" si="41"/>
        <v>0</v>
      </c>
      <c r="F244" s="28">
        <f t="shared" si="34"/>
        <v>0</v>
      </c>
      <c r="G244" s="27" t="str">
        <f t="shared" si="35"/>
        <v>Z</v>
      </c>
      <c r="H244" s="28">
        <f t="shared" si="36"/>
        <v>0</v>
      </c>
      <c r="I244" s="28">
        <f t="shared" si="37"/>
        <v>0</v>
      </c>
      <c r="J244" s="27">
        <v>45621</v>
      </c>
      <c r="L244" s="28">
        <f t="shared" si="38"/>
        <v>0</v>
      </c>
      <c r="M244" s="28">
        <f t="shared" si="39"/>
        <v>0</v>
      </c>
      <c r="N244" s="28">
        <f t="shared" si="40"/>
        <v>0</v>
      </c>
    </row>
    <row r="245" spans="1:14" x14ac:dyDescent="0.25">
      <c r="A245" s="36">
        <v>45623</v>
      </c>
      <c r="B245">
        <f t="shared" si="33"/>
        <v>1</v>
      </c>
      <c r="D245" s="28">
        <f t="shared" si="41"/>
        <v>0</v>
      </c>
      <c r="F245" s="28">
        <f t="shared" si="34"/>
        <v>0</v>
      </c>
      <c r="G245" s="27" t="str">
        <f t="shared" si="35"/>
        <v>Z</v>
      </c>
      <c r="H245" s="28">
        <f t="shared" si="36"/>
        <v>0</v>
      </c>
      <c r="I245" s="28">
        <f t="shared" si="37"/>
        <v>0</v>
      </c>
      <c r="J245" s="27">
        <v>45622</v>
      </c>
      <c r="L245" s="28">
        <f t="shared" si="38"/>
        <v>0</v>
      </c>
      <c r="M245" s="28">
        <f t="shared" si="39"/>
        <v>0</v>
      </c>
      <c r="N245" s="28">
        <f t="shared" si="40"/>
        <v>0</v>
      </c>
    </row>
    <row r="246" spans="1:14" x14ac:dyDescent="0.25">
      <c r="A246" s="36">
        <v>45624</v>
      </c>
      <c r="B246">
        <f t="shared" si="33"/>
        <v>1</v>
      </c>
      <c r="D246" s="28">
        <f t="shared" si="41"/>
        <v>0</v>
      </c>
      <c r="F246" s="28">
        <f t="shared" si="34"/>
        <v>0</v>
      </c>
      <c r="G246" s="27" t="str">
        <f t="shared" si="35"/>
        <v>Z</v>
      </c>
      <c r="H246" s="28">
        <f t="shared" si="36"/>
        <v>0</v>
      </c>
      <c r="I246" s="28">
        <f t="shared" si="37"/>
        <v>0</v>
      </c>
      <c r="J246" s="27">
        <v>45623</v>
      </c>
      <c r="L246" s="28">
        <f t="shared" si="38"/>
        <v>0</v>
      </c>
      <c r="M246" s="28">
        <f t="shared" si="39"/>
        <v>0</v>
      </c>
      <c r="N246" s="28">
        <f t="shared" si="40"/>
        <v>0</v>
      </c>
    </row>
    <row r="247" spans="1:14" x14ac:dyDescent="0.25">
      <c r="A247" s="36">
        <v>45625</v>
      </c>
      <c r="B247">
        <f t="shared" si="33"/>
        <v>1</v>
      </c>
      <c r="D247" s="28">
        <f t="shared" si="41"/>
        <v>0</v>
      </c>
      <c r="F247" s="28">
        <f t="shared" si="34"/>
        <v>0</v>
      </c>
      <c r="G247" s="27" t="str">
        <f t="shared" si="35"/>
        <v>Z</v>
      </c>
      <c r="H247" s="28">
        <f t="shared" si="36"/>
        <v>0</v>
      </c>
      <c r="I247" s="28">
        <f t="shared" si="37"/>
        <v>0</v>
      </c>
      <c r="J247" s="27">
        <v>45624</v>
      </c>
      <c r="L247" s="28">
        <f t="shared" si="38"/>
        <v>0</v>
      </c>
      <c r="M247" s="28">
        <f t="shared" si="39"/>
        <v>0</v>
      </c>
      <c r="N247" s="28">
        <f t="shared" si="40"/>
        <v>0</v>
      </c>
    </row>
    <row r="248" spans="1:14" x14ac:dyDescent="0.25">
      <c r="A248" s="36">
        <v>45626</v>
      </c>
      <c r="B248">
        <f t="shared" si="33"/>
        <v>1</v>
      </c>
      <c r="D248" s="28">
        <f t="shared" si="41"/>
        <v>0</v>
      </c>
      <c r="E248" s="27">
        <v>45626</v>
      </c>
      <c r="F248" s="28">
        <f t="shared" si="34"/>
        <v>1</v>
      </c>
      <c r="G248" s="27" t="str">
        <f t="shared" si="35"/>
        <v>Z</v>
      </c>
      <c r="H248" s="28">
        <f t="shared" si="36"/>
        <v>0</v>
      </c>
      <c r="I248" s="28">
        <f t="shared" si="37"/>
        <v>0</v>
      </c>
      <c r="J248" s="27">
        <v>45625</v>
      </c>
      <c r="L248" s="28">
        <f t="shared" si="38"/>
        <v>0</v>
      </c>
      <c r="M248" s="28">
        <f t="shared" si="39"/>
        <v>0</v>
      </c>
      <c r="N248" s="28">
        <f t="shared" si="40"/>
        <v>0</v>
      </c>
    </row>
    <row r="249" spans="1:14" x14ac:dyDescent="0.25">
      <c r="A249" s="36">
        <v>45627</v>
      </c>
      <c r="B249">
        <f t="shared" si="33"/>
        <v>1</v>
      </c>
      <c r="D249" s="28">
        <f t="shared" si="41"/>
        <v>0</v>
      </c>
      <c r="E249" s="27">
        <v>45627</v>
      </c>
      <c r="F249" s="28">
        <f t="shared" si="34"/>
        <v>1</v>
      </c>
      <c r="G249" s="27" t="str">
        <f t="shared" si="35"/>
        <v>Z</v>
      </c>
      <c r="H249" s="28">
        <f t="shared" si="36"/>
        <v>0</v>
      </c>
      <c r="I249" s="28">
        <f t="shared" si="37"/>
        <v>0</v>
      </c>
      <c r="J249" s="27">
        <v>45626</v>
      </c>
      <c r="L249" s="28">
        <f t="shared" si="38"/>
        <v>0</v>
      </c>
      <c r="M249" s="28">
        <f t="shared" si="39"/>
        <v>0</v>
      </c>
      <c r="N249" s="28">
        <f t="shared" si="40"/>
        <v>0</v>
      </c>
    </row>
    <row r="250" spans="1:14" x14ac:dyDescent="0.25">
      <c r="A250" s="36">
        <v>45628</v>
      </c>
      <c r="B250">
        <f t="shared" si="33"/>
        <v>1</v>
      </c>
      <c r="D250" s="28">
        <f t="shared" si="41"/>
        <v>0</v>
      </c>
      <c r="F250" s="28">
        <f t="shared" si="34"/>
        <v>0</v>
      </c>
      <c r="G250" s="27" t="str">
        <f t="shared" si="35"/>
        <v>Z</v>
      </c>
      <c r="H250" s="28">
        <f t="shared" si="36"/>
        <v>0</v>
      </c>
      <c r="I250" s="28">
        <f t="shared" si="37"/>
        <v>0</v>
      </c>
      <c r="J250" s="27">
        <v>45627</v>
      </c>
      <c r="L250" s="28">
        <f t="shared" si="38"/>
        <v>0</v>
      </c>
      <c r="M250" s="28">
        <f t="shared" si="39"/>
        <v>0</v>
      </c>
      <c r="N250" s="28">
        <f t="shared" si="40"/>
        <v>0</v>
      </c>
    </row>
    <row r="251" spans="1:14" x14ac:dyDescent="0.25">
      <c r="A251" s="36">
        <v>45629</v>
      </c>
      <c r="B251">
        <f t="shared" si="33"/>
        <v>1</v>
      </c>
      <c r="D251" s="28">
        <f t="shared" si="41"/>
        <v>0</v>
      </c>
      <c r="F251" s="28">
        <f t="shared" si="34"/>
        <v>0</v>
      </c>
      <c r="G251" s="27" t="str">
        <f t="shared" si="35"/>
        <v>Z</v>
      </c>
      <c r="H251" s="28">
        <f t="shared" si="36"/>
        <v>0</v>
      </c>
      <c r="I251" s="28">
        <f t="shared" si="37"/>
        <v>0</v>
      </c>
      <c r="J251" s="27">
        <v>45628</v>
      </c>
      <c r="L251" s="28">
        <f t="shared" si="38"/>
        <v>0</v>
      </c>
      <c r="M251" s="28">
        <f t="shared" si="39"/>
        <v>0</v>
      </c>
      <c r="N251" s="28">
        <f t="shared" si="40"/>
        <v>0</v>
      </c>
    </row>
    <row r="252" spans="1:14" x14ac:dyDescent="0.25">
      <c r="A252" s="36">
        <v>45630</v>
      </c>
      <c r="B252">
        <f t="shared" si="33"/>
        <v>1</v>
      </c>
      <c r="D252" s="28">
        <f t="shared" si="41"/>
        <v>0</v>
      </c>
      <c r="F252" s="28">
        <f t="shared" si="34"/>
        <v>0</v>
      </c>
      <c r="G252" s="27" t="str">
        <f t="shared" si="35"/>
        <v>Z</v>
      </c>
      <c r="H252" s="28">
        <f t="shared" si="36"/>
        <v>0</v>
      </c>
      <c r="I252" s="28">
        <f t="shared" si="37"/>
        <v>0</v>
      </c>
      <c r="J252" s="27">
        <v>45629</v>
      </c>
      <c r="L252" s="28">
        <f t="shared" si="38"/>
        <v>0</v>
      </c>
      <c r="M252" s="28">
        <f t="shared" si="39"/>
        <v>0</v>
      </c>
      <c r="N252" s="28">
        <f t="shared" si="40"/>
        <v>0</v>
      </c>
    </row>
    <row r="253" spans="1:14" x14ac:dyDescent="0.25">
      <c r="A253" s="36">
        <v>45631</v>
      </c>
      <c r="B253">
        <f t="shared" si="33"/>
        <v>1</v>
      </c>
      <c r="D253" s="28">
        <f t="shared" si="41"/>
        <v>0</v>
      </c>
      <c r="F253" s="28">
        <f t="shared" si="34"/>
        <v>0</v>
      </c>
      <c r="G253" s="27" t="str">
        <f t="shared" si="35"/>
        <v>Z</v>
      </c>
      <c r="H253" s="28">
        <f t="shared" si="36"/>
        <v>0</v>
      </c>
      <c r="I253" s="28">
        <f t="shared" si="37"/>
        <v>0</v>
      </c>
      <c r="J253" s="27">
        <v>45630</v>
      </c>
      <c r="L253" s="28">
        <f t="shared" si="38"/>
        <v>0</v>
      </c>
      <c r="M253" s="28">
        <f t="shared" si="39"/>
        <v>0</v>
      </c>
      <c r="N253" s="28">
        <f t="shared" si="40"/>
        <v>0</v>
      </c>
    </row>
    <row r="254" spans="1:14" x14ac:dyDescent="0.25">
      <c r="A254" s="36">
        <v>45632</v>
      </c>
      <c r="B254">
        <f t="shared" si="33"/>
        <v>1</v>
      </c>
      <c r="D254" s="28">
        <f t="shared" si="41"/>
        <v>0</v>
      </c>
      <c r="F254" s="28">
        <f t="shared" si="34"/>
        <v>0</v>
      </c>
      <c r="G254" s="27" t="str">
        <f t="shared" si="35"/>
        <v>Z</v>
      </c>
      <c r="H254" s="28">
        <f t="shared" si="36"/>
        <v>0</v>
      </c>
      <c r="I254" s="28">
        <f t="shared" si="37"/>
        <v>0</v>
      </c>
      <c r="J254" s="27">
        <v>45631</v>
      </c>
      <c r="L254" s="28">
        <f t="shared" si="38"/>
        <v>0</v>
      </c>
      <c r="M254" s="28">
        <f t="shared" si="39"/>
        <v>0</v>
      </c>
      <c r="N254" s="28">
        <f t="shared" si="40"/>
        <v>0</v>
      </c>
    </row>
    <row r="255" spans="1:14" x14ac:dyDescent="0.25">
      <c r="A255" s="36">
        <v>45633</v>
      </c>
      <c r="B255">
        <f t="shared" si="33"/>
        <v>1</v>
      </c>
      <c r="D255" s="28">
        <f t="shared" si="41"/>
        <v>0</v>
      </c>
      <c r="E255" s="27">
        <v>45633</v>
      </c>
      <c r="F255" s="28">
        <f t="shared" si="34"/>
        <v>1</v>
      </c>
      <c r="G255" s="27" t="str">
        <f t="shared" si="35"/>
        <v>Z</v>
      </c>
      <c r="H255" s="28">
        <f t="shared" si="36"/>
        <v>0</v>
      </c>
      <c r="I255" s="28">
        <f t="shared" si="37"/>
        <v>0</v>
      </c>
      <c r="J255" s="27">
        <v>45632</v>
      </c>
      <c r="L255" s="28">
        <f t="shared" si="38"/>
        <v>0</v>
      </c>
      <c r="M255" s="28">
        <f t="shared" si="39"/>
        <v>0</v>
      </c>
      <c r="N255" s="28">
        <f t="shared" si="40"/>
        <v>0</v>
      </c>
    </row>
    <row r="256" spans="1:14" x14ac:dyDescent="0.25">
      <c r="A256" s="36">
        <v>45634</v>
      </c>
      <c r="B256">
        <f t="shared" si="33"/>
        <v>1</v>
      </c>
      <c r="D256" s="28">
        <f t="shared" si="41"/>
        <v>0</v>
      </c>
      <c r="E256" s="27">
        <v>45634</v>
      </c>
      <c r="F256" s="28">
        <f t="shared" si="34"/>
        <v>1</v>
      </c>
      <c r="G256" s="27" t="str">
        <f t="shared" si="35"/>
        <v>Z</v>
      </c>
      <c r="H256" s="28">
        <f t="shared" si="36"/>
        <v>0</v>
      </c>
      <c r="I256" s="28">
        <f t="shared" si="37"/>
        <v>0</v>
      </c>
      <c r="J256" s="27">
        <v>45633</v>
      </c>
      <c r="L256" s="28">
        <f t="shared" si="38"/>
        <v>0</v>
      </c>
      <c r="M256" s="28">
        <f t="shared" si="39"/>
        <v>0</v>
      </c>
      <c r="N256" s="28">
        <f t="shared" si="40"/>
        <v>0</v>
      </c>
    </row>
    <row r="257" spans="1:14" x14ac:dyDescent="0.25">
      <c r="A257" s="36">
        <v>45635</v>
      </c>
      <c r="B257">
        <f t="shared" si="33"/>
        <v>1</v>
      </c>
      <c r="D257" s="28">
        <f t="shared" si="41"/>
        <v>0</v>
      </c>
      <c r="F257" s="28">
        <f t="shared" si="34"/>
        <v>0</v>
      </c>
      <c r="G257" s="27" t="str">
        <f t="shared" si="35"/>
        <v>Z</v>
      </c>
      <c r="H257" s="28">
        <f t="shared" si="36"/>
        <v>0</v>
      </c>
      <c r="I257" s="28">
        <f t="shared" si="37"/>
        <v>0</v>
      </c>
      <c r="J257" s="27">
        <v>45634</v>
      </c>
      <c r="L257" s="28">
        <f t="shared" si="38"/>
        <v>0</v>
      </c>
      <c r="M257" s="28">
        <f t="shared" si="39"/>
        <v>0</v>
      </c>
      <c r="N257" s="28">
        <f t="shared" si="40"/>
        <v>0</v>
      </c>
    </row>
    <row r="258" spans="1:14" x14ac:dyDescent="0.25">
      <c r="A258" s="36">
        <v>45636</v>
      </c>
      <c r="B258">
        <f t="shared" si="33"/>
        <v>1</v>
      </c>
      <c r="D258" s="28">
        <f t="shared" si="41"/>
        <v>0</v>
      </c>
      <c r="F258" s="28">
        <f t="shared" si="34"/>
        <v>0</v>
      </c>
      <c r="G258" s="27" t="str">
        <f t="shared" si="35"/>
        <v>Z</v>
      </c>
      <c r="H258" s="28">
        <f t="shared" si="36"/>
        <v>0</v>
      </c>
      <c r="I258" s="28">
        <f t="shared" si="37"/>
        <v>0</v>
      </c>
      <c r="J258" s="27">
        <v>45635</v>
      </c>
      <c r="L258" s="28">
        <f t="shared" si="38"/>
        <v>0</v>
      </c>
      <c r="M258" s="28">
        <f t="shared" si="39"/>
        <v>0</v>
      </c>
      <c r="N258" s="28">
        <f t="shared" si="40"/>
        <v>0</v>
      </c>
    </row>
    <row r="259" spans="1:14" x14ac:dyDescent="0.25">
      <c r="A259" s="36">
        <v>45637</v>
      </c>
      <c r="B259">
        <f t="shared" si="33"/>
        <v>1</v>
      </c>
      <c r="D259" s="28">
        <f t="shared" si="41"/>
        <v>0</v>
      </c>
      <c r="F259" s="28">
        <f t="shared" si="34"/>
        <v>0</v>
      </c>
      <c r="G259" s="27" t="str">
        <f t="shared" si="35"/>
        <v>Z</v>
      </c>
      <c r="H259" s="28">
        <f t="shared" si="36"/>
        <v>0</v>
      </c>
      <c r="I259" s="28">
        <f t="shared" si="37"/>
        <v>0</v>
      </c>
      <c r="J259" s="27">
        <v>45636</v>
      </c>
      <c r="L259" s="28">
        <f t="shared" si="38"/>
        <v>0</v>
      </c>
      <c r="M259" s="28">
        <f t="shared" si="39"/>
        <v>0</v>
      </c>
      <c r="N259" s="28">
        <f t="shared" si="40"/>
        <v>0</v>
      </c>
    </row>
    <row r="260" spans="1:14" x14ac:dyDescent="0.25">
      <c r="A260" s="36">
        <v>45638</v>
      </c>
      <c r="B260">
        <f t="shared" si="33"/>
        <v>1</v>
      </c>
      <c r="D260" s="28">
        <f t="shared" si="41"/>
        <v>0</v>
      </c>
      <c r="F260" s="28">
        <f t="shared" si="34"/>
        <v>0</v>
      </c>
      <c r="G260" s="27" t="str">
        <f t="shared" si="35"/>
        <v>Z</v>
      </c>
      <c r="H260" s="28">
        <f t="shared" si="36"/>
        <v>0</v>
      </c>
      <c r="I260" s="28">
        <f t="shared" si="37"/>
        <v>0</v>
      </c>
      <c r="J260" s="27">
        <v>45637</v>
      </c>
      <c r="L260" s="28">
        <f t="shared" si="38"/>
        <v>0</v>
      </c>
      <c r="M260" s="28">
        <f t="shared" si="39"/>
        <v>0</v>
      </c>
      <c r="N260" s="28">
        <f t="shared" si="40"/>
        <v>0</v>
      </c>
    </row>
    <row r="261" spans="1:14" x14ac:dyDescent="0.25">
      <c r="A261" s="36">
        <v>45639</v>
      </c>
      <c r="B261">
        <f t="shared" si="33"/>
        <v>1</v>
      </c>
      <c r="D261" s="28">
        <f t="shared" si="41"/>
        <v>0</v>
      </c>
      <c r="F261" s="28">
        <f t="shared" si="34"/>
        <v>0</v>
      </c>
      <c r="G261" s="27" t="str">
        <f t="shared" si="35"/>
        <v>Z</v>
      </c>
      <c r="H261" s="28">
        <f t="shared" si="36"/>
        <v>0</v>
      </c>
      <c r="I261" s="28">
        <f t="shared" si="37"/>
        <v>0</v>
      </c>
      <c r="J261" s="27">
        <v>45638</v>
      </c>
      <c r="L261" s="28">
        <f t="shared" si="38"/>
        <v>0</v>
      </c>
      <c r="M261" s="28">
        <f t="shared" si="39"/>
        <v>0</v>
      </c>
      <c r="N261" s="28">
        <f t="shared" si="40"/>
        <v>0</v>
      </c>
    </row>
    <row r="262" spans="1:14" x14ac:dyDescent="0.25">
      <c r="A262" s="36">
        <v>45640</v>
      </c>
      <c r="B262">
        <f t="shared" ref="B262:B325" si="42">IF(A262&gt;=U$18,IF(A262&lt;=$U$19,0,1),1)</f>
        <v>1</v>
      </c>
      <c r="D262" s="28">
        <f t="shared" si="41"/>
        <v>0</v>
      </c>
      <c r="E262" s="27">
        <v>45640</v>
      </c>
      <c r="F262" s="28">
        <f t="shared" ref="F262:F325" si="43">IF(ISBLANK(E262)=FALSE,1,0)</f>
        <v>1</v>
      </c>
      <c r="G262" s="27" t="str">
        <f t="shared" ref="G262:G325" si="44">_xlfn.IFNA(VLOOKUP(A262,$Z$12:$Z$21,1,FALSE),"Z")</f>
        <v>Z</v>
      </c>
      <c r="H262" s="28">
        <f t="shared" ref="H262:H325" si="45">IF(G262="Z",0,1)</f>
        <v>0</v>
      </c>
      <c r="I262" s="28">
        <f t="shared" ref="I262:I325" si="46">IF(B262+D262+F262+H262&gt;0,0,1)</f>
        <v>0</v>
      </c>
      <c r="J262" s="27">
        <v>45639</v>
      </c>
      <c r="L262" s="28">
        <f t="shared" ref="L262:L325" si="47">IF($I262=1,IF(AND($AD$17="yes", $A262&lt;$AD$18),1,IF(OR($AD$17="no", $AD$17=""),IF(AND(AD$20="yes", A262&lt;AD$21),1,IF(OR(AD$20="no", AD$20=""),1,0)),0)),0)</f>
        <v>0</v>
      </c>
      <c r="M262" s="28">
        <f t="shared" ref="M262:M325" si="48">IF($I262=1,IF(AND($AD$17="yes", $A262&gt;=$AD$18),IF(AND($AD$20="yes", $A262&gt;=$AD$21),0,1),0),0)</f>
        <v>0</v>
      </c>
      <c r="N262" s="28">
        <f t="shared" ref="N262:N325" si="49">IF($I262=1,IF(AND($AD$20="yes", $A262&gt;=$AD$21),1,0),0)</f>
        <v>0</v>
      </c>
    </row>
    <row r="263" spans="1:14" x14ac:dyDescent="0.25">
      <c r="A263" s="36">
        <v>45641</v>
      </c>
      <c r="B263">
        <f t="shared" si="42"/>
        <v>1</v>
      </c>
      <c r="D263" s="28">
        <f t="shared" si="41"/>
        <v>0</v>
      </c>
      <c r="E263" s="27">
        <v>45641</v>
      </c>
      <c r="F263" s="28">
        <f t="shared" si="43"/>
        <v>1</v>
      </c>
      <c r="G263" s="27" t="str">
        <f t="shared" si="44"/>
        <v>Z</v>
      </c>
      <c r="H263" s="28">
        <f t="shared" si="45"/>
        <v>0</v>
      </c>
      <c r="I263" s="28">
        <f t="shared" si="46"/>
        <v>0</v>
      </c>
      <c r="J263" s="27">
        <v>45640</v>
      </c>
      <c r="L263" s="28">
        <f t="shared" si="47"/>
        <v>0</v>
      </c>
      <c r="M263" s="28">
        <f t="shared" si="48"/>
        <v>0</v>
      </c>
      <c r="N263" s="28">
        <f t="shared" si="49"/>
        <v>0</v>
      </c>
    </row>
    <row r="264" spans="1:14" x14ac:dyDescent="0.25">
      <c r="A264" s="36">
        <v>45642</v>
      </c>
      <c r="B264">
        <f t="shared" si="42"/>
        <v>1</v>
      </c>
      <c r="D264" s="28">
        <f t="shared" si="41"/>
        <v>0</v>
      </c>
      <c r="F264" s="28">
        <f t="shared" si="43"/>
        <v>0</v>
      </c>
      <c r="G264" s="27" t="str">
        <f t="shared" si="44"/>
        <v>Z</v>
      </c>
      <c r="H264" s="28">
        <f t="shared" si="45"/>
        <v>0</v>
      </c>
      <c r="I264" s="28">
        <f t="shared" si="46"/>
        <v>0</v>
      </c>
      <c r="J264" s="27">
        <v>45641</v>
      </c>
      <c r="L264" s="28">
        <f t="shared" si="47"/>
        <v>0</v>
      </c>
      <c r="M264" s="28">
        <f t="shared" si="48"/>
        <v>0</v>
      </c>
      <c r="N264" s="28">
        <f t="shared" si="49"/>
        <v>0</v>
      </c>
    </row>
    <row r="265" spans="1:14" x14ac:dyDescent="0.25">
      <c r="A265" s="36">
        <v>45643</v>
      </c>
      <c r="B265">
        <f t="shared" si="42"/>
        <v>1</v>
      </c>
      <c r="D265" s="28">
        <f t="shared" si="41"/>
        <v>0</v>
      </c>
      <c r="F265" s="28">
        <f t="shared" si="43"/>
        <v>0</v>
      </c>
      <c r="G265" s="27" t="str">
        <f t="shared" si="44"/>
        <v>Z</v>
      </c>
      <c r="H265" s="28">
        <f t="shared" si="45"/>
        <v>0</v>
      </c>
      <c r="I265" s="28">
        <f t="shared" si="46"/>
        <v>0</v>
      </c>
      <c r="J265" s="27">
        <v>45642</v>
      </c>
      <c r="L265" s="28">
        <f t="shared" si="47"/>
        <v>0</v>
      </c>
      <c r="M265" s="28">
        <f t="shared" si="48"/>
        <v>0</v>
      </c>
      <c r="N265" s="28">
        <f t="shared" si="49"/>
        <v>0</v>
      </c>
    </row>
    <row r="266" spans="1:14" x14ac:dyDescent="0.25">
      <c r="A266" s="36">
        <v>45644</v>
      </c>
      <c r="B266">
        <f t="shared" si="42"/>
        <v>1</v>
      </c>
      <c r="D266" s="28">
        <f t="shared" ref="D266:D329" si="50">IF(($D$1=""),0,IF(ISBLANK(C266)=FALSE,1,0))</f>
        <v>0</v>
      </c>
      <c r="F266" s="28">
        <f t="shared" si="43"/>
        <v>0</v>
      </c>
      <c r="G266" s="27" t="str">
        <f t="shared" si="44"/>
        <v>Z</v>
      </c>
      <c r="H266" s="28">
        <f t="shared" si="45"/>
        <v>0</v>
      </c>
      <c r="I266" s="28">
        <f t="shared" si="46"/>
        <v>0</v>
      </c>
      <c r="J266" s="27">
        <v>45643</v>
      </c>
      <c r="L266" s="28">
        <f t="shared" si="47"/>
        <v>0</v>
      </c>
      <c r="M266" s="28">
        <f t="shared" si="48"/>
        <v>0</v>
      </c>
      <c r="N266" s="28">
        <f t="shared" si="49"/>
        <v>0</v>
      </c>
    </row>
    <row r="267" spans="1:14" x14ac:dyDescent="0.25">
      <c r="A267" s="36">
        <v>45645</v>
      </c>
      <c r="B267">
        <f t="shared" si="42"/>
        <v>1</v>
      </c>
      <c r="D267" s="28">
        <f t="shared" si="50"/>
        <v>0</v>
      </c>
      <c r="F267" s="28">
        <f t="shared" si="43"/>
        <v>0</v>
      </c>
      <c r="G267" s="27" t="str">
        <f t="shared" si="44"/>
        <v>Z</v>
      </c>
      <c r="H267" s="28">
        <f t="shared" si="45"/>
        <v>0</v>
      </c>
      <c r="I267" s="28">
        <f t="shared" si="46"/>
        <v>0</v>
      </c>
      <c r="J267" s="27">
        <v>45644</v>
      </c>
      <c r="L267" s="28">
        <f t="shared" si="47"/>
        <v>0</v>
      </c>
      <c r="M267" s="28">
        <f t="shared" si="48"/>
        <v>0</v>
      </c>
      <c r="N267" s="28">
        <f t="shared" si="49"/>
        <v>0</v>
      </c>
    </row>
    <row r="268" spans="1:14" x14ac:dyDescent="0.25">
      <c r="A268" s="36">
        <v>45646</v>
      </c>
      <c r="B268">
        <f t="shared" si="42"/>
        <v>1</v>
      </c>
      <c r="D268" s="28">
        <f t="shared" si="50"/>
        <v>0</v>
      </c>
      <c r="F268" s="28">
        <f t="shared" si="43"/>
        <v>0</v>
      </c>
      <c r="G268" s="27" t="str">
        <f t="shared" si="44"/>
        <v>Z</v>
      </c>
      <c r="H268" s="28">
        <f t="shared" si="45"/>
        <v>0</v>
      </c>
      <c r="I268" s="28">
        <f t="shared" si="46"/>
        <v>0</v>
      </c>
      <c r="J268" s="27">
        <v>45645</v>
      </c>
      <c r="L268" s="28">
        <f t="shared" si="47"/>
        <v>0</v>
      </c>
      <c r="M268" s="28">
        <f t="shared" si="48"/>
        <v>0</v>
      </c>
      <c r="N268" s="28">
        <f t="shared" si="49"/>
        <v>0</v>
      </c>
    </row>
    <row r="269" spans="1:14" x14ac:dyDescent="0.25">
      <c r="A269" s="36">
        <v>45647</v>
      </c>
      <c r="B269">
        <f t="shared" si="42"/>
        <v>1</v>
      </c>
      <c r="D269" s="28">
        <f t="shared" si="50"/>
        <v>0</v>
      </c>
      <c r="E269" s="27">
        <v>45647</v>
      </c>
      <c r="F269" s="28">
        <f t="shared" si="43"/>
        <v>1</v>
      </c>
      <c r="G269" s="27" t="str">
        <f t="shared" si="44"/>
        <v>Z</v>
      </c>
      <c r="H269" s="28">
        <f t="shared" si="45"/>
        <v>0</v>
      </c>
      <c r="I269" s="28">
        <f t="shared" si="46"/>
        <v>0</v>
      </c>
      <c r="J269" s="27">
        <v>45646</v>
      </c>
      <c r="L269" s="28">
        <f t="shared" si="47"/>
        <v>0</v>
      </c>
      <c r="M269" s="28">
        <f t="shared" si="48"/>
        <v>0</v>
      </c>
      <c r="N269" s="28">
        <f t="shared" si="49"/>
        <v>0</v>
      </c>
    </row>
    <row r="270" spans="1:14" x14ac:dyDescent="0.25">
      <c r="A270" s="36">
        <v>45648</v>
      </c>
      <c r="B270">
        <f t="shared" si="42"/>
        <v>1</v>
      </c>
      <c r="D270" s="28">
        <f t="shared" si="50"/>
        <v>0</v>
      </c>
      <c r="E270" s="27">
        <v>45648</v>
      </c>
      <c r="F270" s="28">
        <f t="shared" si="43"/>
        <v>1</v>
      </c>
      <c r="G270" s="27" t="str">
        <f t="shared" si="44"/>
        <v>Z</v>
      </c>
      <c r="H270" s="28">
        <f t="shared" si="45"/>
        <v>0</v>
      </c>
      <c r="I270" s="28">
        <f t="shared" si="46"/>
        <v>0</v>
      </c>
      <c r="J270" s="27">
        <v>45647</v>
      </c>
      <c r="L270" s="28">
        <f t="shared" si="47"/>
        <v>0</v>
      </c>
      <c r="M270" s="28">
        <f t="shared" si="48"/>
        <v>0</v>
      </c>
      <c r="N270" s="28">
        <f t="shared" si="49"/>
        <v>0</v>
      </c>
    </row>
    <row r="271" spans="1:14" x14ac:dyDescent="0.25">
      <c r="A271" s="36">
        <v>45649</v>
      </c>
      <c r="B271">
        <f t="shared" si="42"/>
        <v>1</v>
      </c>
      <c r="C271" s="27">
        <v>45649</v>
      </c>
      <c r="D271" s="28">
        <f t="shared" si="50"/>
        <v>1</v>
      </c>
      <c r="F271" s="28">
        <f t="shared" si="43"/>
        <v>0</v>
      </c>
      <c r="G271" s="27" t="str">
        <f t="shared" si="44"/>
        <v>Z</v>
      </c>
      <c r="H271" s="28">
        <f t="shared" si="45"/>
        <v>0</v>
      </c>
      <c r="I271" s="28">
        <f t="shared" si="46"/>
        <v>0</v>
      </c>
      <c r="J271" s="27">
        <v>45648</v>
      </c>
      <c r="L271" s="28">
        <f t="shared" si="47"/>
        <v>0</v>
      </c>
      <c r="M271" s="28">
        <f t="shared" si="48"/>
        <v>0</v>
      </c>
      <c r="N271" s="28">
        <f t="shared" si="49"/>
        <v>0</v>
      </c>
    </row>
    <row r="272" spans="1:14" x14ac:dyDescent="0.25">
      <c r="A272" s="36">
        <v>45650</v>
      </c>
      <c r="B272">
        <f t="shared" si="42"/>
        <v>1</v>
      </c>
      <c r="C272" s="27">
        <v>45650</v>
      </c>
      <c r="D272" s="28">
        <f t="shared" si="50"/>
        <v>1</v>
      </c>
      <c r="F272" s="28">
        <f t="shared" si="43"/>
        <v>0</v>
      </c>
      <c r="G272" s="27" t="str">
        <f t="shared" si="44"/>
        <v>Z</v>
      </c>
      <c r="H272" s="28">
        <f t="shared" si="45"/>
        <v>0</v>
      </c>
      <c r="I272" s="28">
        <f t="shared" si="46"/>
        <v>0</v>
      </c>
      <c r="J272" s="27">
        <v>45649</v>
      </c>
      <c r="L272" s="28">
        <f t="shared" si="47"/>
        <v>0</v>
      </c>
      <c r="M272" s="28">
        <f t="shared" si="48"/>
        <v>0</v>
      </c>
      <c r="N272" s="28">
        <f t="shared" si="49"/>
        <v>0</v>
      </c>
    </row>
    <row r="273" spans="1:14" x14ac:dyDescent="0.25">
      <c r="A273" s="36">
        <v>45651</v>
      </c>
      <c r="B273">
        <f t="shared" si="42"/>
        <v>1</v>
      </c>
      <c r="C273" s="27">
        <v>45651</v>
      </c>
      <c r="D273" s="28">
        <f t="shared" si="50"/>
        <v>1</v>
      </c>
      <c r="F273" s="28">
        <f t="shared" si="43"/>
        <v>0</v>
      </c>
      <c r="G273" s="27" t="str">
        <f t="shared" si="44"/>
        <v>Z</v>
      </c>
      <c r="H273" s="28">
        <f t="shared" si="45"/>
        <v>0</v>
      </c>
      <c r="I273" s="28">
        <f t="shared" si="46"/>
        <v>0</v>
      </c>
      <c r="J273" s="27">
        <v>45650</v>
      </c>
      <c r="L273" s="28">
        <f t="shared" si="47"/>
        <v>0</v>
      </c>
      <c r="M273" s="28">
        <f t="shared" si="48"/>
        <v>0</v>
      </c>
      <c r="N273" s="28">
        <f t="shared" si="49"/>
        <v>0</v>
      </c>
    </row>
    <row r="274" spans="1:14" x14ac:dyDescent="0.25">
      <c r="A274" s="36">
        <v>45652</v>
      </c>
      <c r="B274">
        <f t="shared" si="42"/>
        <v>1</v>
      </c>
      <c r="C274" s="27">
        <v>45652</v>
      </c>
      <c r="D274" s="28">
        <f t="shared" si="50"/>
        <v>1</v>
      </c>
      <c r="F274" s="28">
        <f t="shared" si="43"/>
        <v>0</v>
      </c>
      <c r="G274" s="27" t="str">
        <f t="shared" si="44"/>
        <v>Z</v>
      </c>
      <c r="H274" s="28">
        <f t="shared" si="45"/>
        <v>0</v>
      </c>
      <c r="I274" s="28">
        <f t="shared" si="46"/>
        <v>0</v>
      </c>
      <c r="J274" s="27">
        <v>45651</v>
      </c>
      <c r="L274" s="28">
        <f t="shared" si="47"/>
        <v>0</v>
      </c>
      <c r="M274" s="28">
        <f t="shared" si="48"/>
        <v>0</v>
      </c>
      <c r="N274" s="28">
        <f t="shared" si="49"/>
        <v>0</v>
      </c>
    </row>
    <row r="275" spans="1:14" x14ac:dyDescent="0.25">
      <c r="A275" s="36">
        <v>45653</v>
      </c>
      <c r="B275">
        <f t="shared" si="42"/>
        <v>1</v>
      </c>
      <c r="C275" s="27">
        <v>45653</v>
      </c>
      <c r="D275" s="28">
        <f t="shared" si="50"/>
        <v>1</v>
      </c>
      <c r="F275" s="28">
        <f t="shared" si="43"/>
        <v>0</v>
      </c>
      <c r="G275" s="27" t="str">
        <f t="shared" si="44"/>
        <v>Z</v>
      </c>
      <c r="H275" s="28">
        <f t="shared" si="45"/>
        <v>0</v>
      </c>
      <c r="I275" s="28">
        <f t="shared" si="46"/>
        <v>0</v>
      </c>
      <c r="J275" s="27">
        <v>45652</v>
      </c>
      <c r="L275" s="28">
        <f t="shared" si="47"/>
        <v>0</v>
      </c>
      <c r="M275" s="28">
        <f t="shared" si="48"/>
        <v>0</v>
      </c>
      <c r="N275" s="28">
        <f t="shared" si="49"/>
        <v>0</v>
      </c>
    </row>
    <row r="276" spans="1:14" x14ac:dyDescent="0.25">
      <c r="A276" s="36">
        <v>45654</v>
      </c>
      <c r="B276">
        <f t="shared" si="42"/>
        <v>1</v>
      </c>
      <c r="C276" s="27">
        <v>45654</v>
      </c>
      <c r="D276" s="28">
        <f t="shared" si="50"/>
        <v>1</v>
      </c>
      <c r="E276" s="27">
        <v>45654</v>
      </c>
      <c r="F276" s="28">
        <f t="shared" si="43"/>
        <v>1</v>
      </c>
      <c r="G276" s="27" t="str">
        <f t="shared" si="44"/>
        <v>Z</v>
      </c>
      <c r="H276" s="28">
        <f t="shared" si="45"/>
        <v>0</v>
      </c>
      <c r="I276" s="28">
        <f t="shared" si="46"/>
        <v>0</v>
      </c>
      <c r="J276" s="27">
        <v>45653</v>
      </c>
      <c r="L276" s="28">
        <f t="shared" si="47"/>
        <v>0</v>
      </c>
      <c r="M276" s="28">
        <f t="shared" si="48"/>
        <v>0</v>
      </c>
      <c r="N276" s="28">
        <f t="shared" si="49"/>
        <v>0</v>
      </c>
    </row>
    <row r="277" spans="1:14" x14ac:dyDescent="0.25">
      <c r="A277" s="36">
        <v>45655</v>
      </c>
      <c r="B277">
        <f t="shared" si="42"/>
        <v>1</v>
      </c>
      <c r="C277" s="27">
        <v>45655</v>
      </c>
      <c r="D277" s="28">
        <f t="shared" si="50"/>
        <v>1</v>
      </c>
      <c r="E277" s="27">
        <v>45655</v>
      </c>
      <c r="F277" s="28">
        <f t="shared" si="43"/>
        <v>1</v>
      </c>
      <c r="G277" s="27" t="str">
        <f t="shared" si="44"/>
        <v>Z</v>
      </c>
      <c r="H277" s="28">
        <f t="shared" si="45"/>
        <v>0</v>
      </c>
      <c r="I277" s="28">
        <f t="shared" si="46"/>
        <v>0</v>
      </c>
      <c r="J277" s="27">
        <v>45654</v>
      </c>
      <c r="L277" s="28">
        <f t="shared" si="47"/>
        <v>0</v>
      </c>
      <c r="M277" s="28">
        <f t="shared" si="48"/>
        <v>0</v>
      </c>
      <c r="N277" s="28">
        <f t="shared" si="49"/>
        <v>0</v>
      </c>
    </row>
    <row r="278" spans="1:14" x14ac:dyDescent="0.25">
      <c r="A278" s="36">
        <v>45656</v>
      </c>
      <c r="B278">
        <f t="shared" si="42"/>
        <v>1</v>
      </c>
      <c r="C278" s="27">
        <v>45656</v>
      </c>
      <c r="D278" s="28">
        <f t="shared" si="50"/>
        <v>1</v>
      </c>
      <c r="F278" s="28">
        <f t="shared" si="43"/>
        <v>0</v>
      </c>
      <c r="G278" s="27" t="str">
        <f t="shared" si="44"/>
        <v>Z</v>
      </c>
      <c r="H278" s="28">
        <f t="shared" si="45"/>
        <v>0</v>
      </c>
      <c r="I278" s="28">
        <f t="shared" si="46"/>
        <v>0</v>
      </c>
      <c r="J278" s="27">
        <v>45655</v>
      </c>
      <c r="L278" s="28">
        <f t="shared" si="47"/>
        <v>0</v>
      </c>
      <c r="M278" s="28">
        <f t="shared" si="48"/>
        <v>0</v>
      </c>
      <c r="N278" s="28">
        <f t="shared" si="49"/>
        <v>0</v>
      </c>
    </row>
    <row r="279" spans="1:14" x14ac:dyDescent="0.25">
      <c r="A279" s="36">
        <v>45657</v>
      </c>
      <c r="B279">
        <f t="shared" si="42"/>
        <v>1</v>
      </c>
      <c r="C279" s="27">
        <v>45657</v>
      </c>
      <c r="D279" s="28">
        <f t="shared" si="50"/>
        <v>1</v>
      </c>
      <c r="F279" s="28">
        <f t="shared" si="43"/>
        <v>0</v>
      </c>
      <c r="G279" s="27" t="str">
        <f t="shared" si="44"/>
        <v>Z</v>
      </c>
      <c r="H279" s="28">
        <f t="shared" si="45"/>
        <v>0</v>
      </c>
      <c r="I279" s="28">
        <f t="shared" si="46"/>
        <v>0</v>
      </c>
      <c r="J279" s="27">
        <v>45656</v>
      </c>
      <c r="L279" s="28">
        <f t="shared" si="47"/>
        <v>0</v>
      </c>
      <c r="M279" s="28">
        <f t="shared" si="48"/>
        <v>0</v>
      </c>
      <c r="N279" s="28">
        <f t="shared" si="49"/>
        <v>0</v>
      </c>
    </row>
    <row r="280" spans="1:14" x14ac:dyDescent="0.25">
      <c r="A280" s="36">
        <v>45658</v>
      </c>
      <c r="B280">
        <f t="shared" si="42"/>
        <v>1</v>
      </c>
      <c r="C280" s="27">
        <v>45658</v>
      </c>
      <c r="D280" s="28">
        <f t="shared" si="50"/>
        <v>1</v>
      </c>
      <c r="F280" s="28">
        <f t="shared" si="43"/>
        <v>0</v>
      </c>
      <c r="G280" s="27" t="str">
        <f t="shared" si="44"/>
        <v>Z</v>
      </c>
      <c r="H280" s="28">
        <f t="shared" si="45"/>
        <v>0</v>
      </c>
      <c r="I280" s="28">
        <f t="shared" si="46"/>
        <v>0</v>
      </c>
      <c r="J280" s="27">
        <v>45657</v>
      </c>
      <c r="L280" s="28">
        <f t="shared" si="47"/>
        <v>0</v>
      </c>
      <c r="M280" s="28">
        <f t="shared" si="48"/>
        <v>0</v>
      </c>
      <c r="N280" s="28">
        <f t="shared" si="49"/>
        <v>0</v>
      </c>
    </row>
    <row r="281" spans="1:14" x14ac:dyDescent="0.25">
      <c r="A281" s="36">
        <v>45659</v>
      </c>
      <c r="B281">
        <f t="shared" si="42"/>
        <v>1</v>
      </c>
      <c r="C281" s="27">
        <v>45659</v>
      </c>
      <c r="D281" s="28">
        <f t="shared" si="50"/>
        <v>1</v>
      </c>
      <c r="F281" s="28">
        <f t="shared" si="43"/>
        <v>0</v>
      </c>
      <c r="G281" s="27" t="str">
        <f t="shared" si="44"/>
        <v>Z</v>
      </c>
      <c r="H281" s="28">
        <f t="shared" si="45"/>
        <v>0</v>
      </c>
      <c r="I281" s="28">
        <f t="shared" si="46"/>
        <v>0</v>
      </c>
      <c r="J281" s="27">
        <v>45658</v>
      </c>
      <c r="L281" s="28">
        <f t="shared" si="47"/>
        <v>0</v>
      </c>
      <c r="M281" s="28">
        <f t="shared" si="48"/>
        <v>0</v>
      </c>
      <c r="N281" s="28">
        <f t="shared" si="49"/>
        <v>0</v>
      </c>
    </row>
    <row r="282" spans="1:14" x14ac:dyDescent="0.25">
      <c r="A282" s="36">
        <v>45660</v>
      </c>
      <c r="B282">
        <f t="shared" si="42"/>
        <v>1</v>
      </c>
      <c r="C282" s="27">
        <v>45660</v>
      </c>
      <c r="D282" s="28">
        <f t="shared" si="50"/>
        <v>1</v>
      </c>
      <c r="F282" s="28">
        <f t="shared" si="43"/>
        <v>0</v>
      </c>
      <c r="G282" s="27" t="str">
        <f t="shared" si="44"/>
        <v>Z</v>
      </c>
      <c r="H282" s="28">
        <f t="shared" si="45"/>
        <v>0</v>
      </c>
      <c r="I282" s="28">
        <f t="shared" si="46"/>
        <v>0</v>
      </c>
      <c r="J282" s="27">
        <v>45659</v>
      </c>
      <c r="L282" s="28">
        <f t="shared" si="47"/>
        <v>0</v>
      </c>
      <c r="M282" s="28">
        <f t="shared" si="48"/>
        <v>0</v>
      </c>
      <c r="N282" s="28">
        <f t="shared" si="49"/>
        <v>0</v>
      </c>
    </row>
    <row r="283" spans="1:14" x14ac:dyDescent="0.25">
      <c r="A283" s="36">
        <v>45661</v>
      </c>
      <c r="B283">
        <f t="shared" si="42"/>
        <v>1</v>
      </c>
      <c r="D283" s="28">
        <f t="shared" si="50"/>
        <v>0</v>
      </c>
      <c r="E283" s="27">
        <v>45661</v>
      </c>
      <c r="F283" s="28">
        <f t="shared" si="43"/>
        <v>1</v>
      </c>
      <c r="G283" s="27" t="str">
        <f t="shared" si="44"/>
        <v>Z</v>
      </c>
      <c r="H283" s="28">
        <f t="shared" si="45"/>
        <v>0</v>
      </c>
      <c r="I283" s="28">
        <f t="shared" si="46"/>
        <v>0</v>
      </c>
      <c r="J283" s="27">
        <v>45660</v>
      </c>
      <c r="L283" s="28">
        <f t="shared" si="47"/>
        <v>0</v>
      </c>
      <c r="M283" s="28">
        <f t="shared" si="48"/>
        <v>0</v>
      </c>
      <c r="N283" s="28">
        <f t="shared" si="49"/>
        <v>0</v>
      </c>
    </row>
    <row r="284" spans="1:14" x14ac:dyDescent="0.25">
      <c r="A284" s="36">
        <v>45662</v>
      </c>
      <c r="B284">
        <f t="shared" si="42"/>
        <v>1</v>
      </c>
      <c r="D284" s="28">
        <f t="shared" si="50"/>
        <v>0</v>
      </c>
      <c r="E284" s="27">
        <v>45662</v>
      </c>
      <c r="F284" s="28">
        <f t="shared" si="43"/>
        <v>1</v>
      </c>
      <c r="G284" s="27" t="str">
        <f t="shared" si="44"/>
        <v>Z</v>
      </c>
      <c r="H284" s="28">
        <f t="shared" si="45"/>
        <v>0</v>
      </c>
      <c r="I284" s="28">
        <f t="shared" si="46"/>
        <v>0</v>
      </c>
      <c r="J284" s="27">
        <v>45661</v>
      </c>
      <c r="L284" s="28">
        <f t="shared" si="47"/>
        <v>0</v>
      </c>
      <c r="M284" s="28">
        <f t="shared" si="48"/>
        <v>0</v>
      </c>
      <c r="N284" s="28">
        <f t="shared" si="49"/>
        <v>0</v>
      </c>
    </row>
    <row r="285" spans="1:14" x14ac:dyDescent="0.25">
      <c r="A285" s="36">
        <v>45663</v>
      </c>
      <c r="B285">
        <f t="shared" si="42"/>
        <v>1</v>
      </c>
      <c r="D285" s="28">
        <f t="shared" si="50"/>
        <v>0</v>
      </c>
      <c r="F285" s="28">
        <f t="shared" si="43"/>
        <v>0</v>
      </c>
      <c r="G285" s="27" t="str">
        <f t="shared" si="44"/>
        <v>Z</v>
      </c>
      <c r="H285" s="28">
        <f t="shared" si="45"/>
        <v>0</v>
      </c>
      <c r="I285" s="28">
        <f t="shared" si="46"/>
        <v>0</v>
      </c>
      <c r="J285" s="27">
        <v>45662</v>
      </c>
      <c r="L285" s="28">
        <f t="shared" si="47"/>
        <v>0</v>
      </c>
      <c r="M285" s="28">
        <f t="shared" si="48"/>
        <v>0</v>
      </c>
      <c r="N285" s="28">
        <f t="shared" si="49"/>
        <v>0</v>
      </c>
    </row>
    <row r="286" spans="1:14" x14ac:dyDescent="0.25">
      <c r="A286" s="36">
        <v>45664</v>
      </c>
      <c r="B286">
        <f t="shared" si="42"/>
        <v>1</v>
      </c>
      <c r="D286" s="28">
        <f t="shared" si="50"/>
        <v>0</v>
      </c>
      <c r="F286" s="28">
        <f t="shared" si="43"/>
        <v>0</v>
      </c>
      <c r="G286" s="27" t="str">
        <f t="shared" si="44"/>
        <v>Z</v>
      </c>
      <c r="H286" s="28">
        <f t="shared" si="45"/>
        <v>0</v>
      </c>
      <c r="I286" s="28">
        <f t="shared" si="46"/>
        <v>0</v>
      </c>
      <c r="J286" s="27">
        <v>45663</v>
      </c>
      <c r="L286" s="28">
        <f t="shared" si="47"/>
        <v>0</v>
      </c>
      <c r="M286" s="28">
        <f t="shared" si="48"/>
        <v>0</v>
      </c>
      <c r="N286" s="28">
        <f t="shared" si="49"/>
        <v>0</v>
      </c>
    </row>
    <row r="287" spans="1:14" x14ac:dyDescent="0.25">
      <c r="A287" s="36">
        <v>45665</v>
      </c>
      <c r="B287">
        <f t="shared" si="42"/>
        <v>1</v>
      </c>
      <c r="D287" s="28">
        <f t="shared" si="50"/>
        <v>0</v>
      </c>
      <c r="F287" s="28">
        <f t="shared" si="43"/>
        <v>0</v>
      </c>
      <c r="G287" s="27" t="str">
        <f t="shared" si="44"/>
        <v>Z</v>
      </c>
      <c r="H287" s="28">
        <f t="shared" si="45"/>
        <v>0</v>
      </c>
      <c r="I287" s="28">
        <f t="shared" si="46"/>
        <v>0</v>
      </c>
      <c r="J287" s="27">
        <v>45664</v>
      </c>
      <c r="L287" s="28">
        <f t="shared" si="47"/>
        <v>0</v>
      </c>
      <c r="M287" s="28">
        <f t="shared" si="48"/>
        <v>0</v>
      </c>
      <c r="N287" s="28">
        <f t="shared" si="49"/>
        <v>0</v>
      </c>
    </row>
    <row r="288" spans="1:14" x14ac:dyDescent="0.25">
      <c r="A288" s="36">
        <v>45666</v>
      </c>
      <c r="B288">
        <f t="shared" si="42"/>
        <v>1</v>
      </c>
      <c r="D288" s="28">
        <f t="shared" si="50"/>
        <v>0</v>
      </c>
      <c r="F288" s="28">
        <f t="shared" si="43"/>
        <v>0</v>
      </c>
      <c r="G288" s="27" t="str">
        <f t="shared" si="44"/>
        <v>Z</v>
      </c>
      <c r="H288" s="28">
        <f t="shared" si="45"/>
        <v>0</v>
      </c>
      <c r="I288" s="28">
        <f t="shared" si="46"/>
        <v>0</v>
      </c>
      <c r="J288" s="27">
        <v>45665</v>
      </c>
      <c r="L288" s="28">
        <f t="shared" si="47"/>
        <v>0</v>
      </c>
      <c r="M288" s="28">
        <f t="shared" si="48"/>
        <v>0</v>
      </c>
      <c r="N288" s="28">
        <f t="shared" si="49"/>
        <v>0</v>
      </c>
    </row>
    <row r="289" spans="1:14" x14ac:dyDescent="0.25">
      <c r="A289" s="36">
        <v>45667</v>
      </c>
      <c r="B289">
        <f t="shared" si="42"/>
        <v>1</v>
      </c>
      <c r="D289" s="28">
        <f t="shared" si="50"/>
        <v>0</v>
      </c>
      <c r="F289" s="28">
        <f t="shared" si="43"/>
        <v>0</v>
      </c>
      <c r="G289" s="27" t="str">
        <f t="shared" si="44"/>
        <v>Z</v>
      </c>
      <c r="H289" s="28">
        <f t="shared" si="45"/>
        <v>0</v>
      </c>
      <c r="I289" s="28">
        <f t="shared" si="46"/>
        <v>0</v>
      </c>
      <c r="J289" s="27">
        <v>45666</v>
      </c>
      <c r="L289" s="28">
        <f t="shared" si="47"/>
        <v>0</v>
      </c>
      <c r="M289" s="28">
        <f t="shared" si="48"/>
        <v>0</v>
      </c>
      <c r="N289" s="28">
        <f t="shared" si="49"/>
        <v>0</v>
      </c>
    </row>
    <row r="290" spans="1:14" x14ac:dyDescent="0.25">
      <c r="A290" s="36">
        <v>45668</v>
      </c>
      <c r="B290">
        <f t="shared" si="42"/>
        <v>1</v>
      </c>
      <c r="D290" s="28">
        <f t="shared" si="50"/>
        <v>0</v>
      </c>
      <c r="E290" s="27">
        <v>45668</v>
      </c>
      <c r="F290" s="28">
        <f t="shared" si="43"/>
        <v>1</v>
      </c>
      <c r="G290" s="27" t="str">
        <f t="shared" si="44"/>
        <v>Z</v>
      </c>
      <c r="H290" s="28">
        <f t="shared" si="45"/>
        <v>0</v>
      </c>
      <c r="I290" s="28">
        <f t="shared" si="46"/>
        <v>0</v>
      </c>
      <c r="J290" s="27">
        <v>45667</v>
      </c>
      <c r="L290" s="28">
        <f t="shared" si="47"/>
        <v>0</v>
      </c>
      <c r="M290" s="28">
        <f t="shared" si="48"/>
        <v>0</v>
      </c>
      <c r="N290" s="28">
        <f t="shared" si="49"/>
        <v>0</v>
      </c>
    </row>
    <row r="291" spans="1:14" x14ac:dyDescent="0.25">
      <c r="A291" s="36">
        <v>45669</v>
      </c>
      <c r="B291">
        <f t="shared" si="42"/>
        <v>1</v>
      </c>
      <c r="D291" s="28">
        <f t="shared" si="50"/>
        <v>0</v>
      </c>
      <c r="E291" s="27">
        <v>45669</v>
      </c>
      <c r="F291" s="28">
        <f t="shared" si="43"/>
        <v>1</v>
      </c>
      <c r="G291" s="27" t="str">
        <f t="shared" si="44"/>
        <v>Z</v>
      </c>
      <c r="H291" s="28">
        <f t="shared" si="45"/>
        <v>0</v>
      </c>
      <c r="I291" s="28">
        <f t="shared" si="46"/>
        <v>0</v>
      </c>
      <c r="J291" s="27">
        <v>45668</v>
      </c>
      <c r="L291" s="28">
        <f t="shared" si="47"/>
        <v>0</v>
      </c>
      <c r="M291" s="28">
        <f t="shared" si="48"/>
        <v>0</v>
      </c>
      <c r="N291" s="28">
        <f t="shared" si="49"/>
        <v>0</v>
      </c>
    </row>
    <row r="292" spans="1:14" x14ac:dyDescent="0.25">
      <c r="A292" s="36">
        <v>45670</v>
      </c>
      <c r="B292">
        <f t="shared" si="42"/>
        <v>1</v>
      </c>
      <c r="D292" s="28">
        <f t="shared" si="50"/>
        <v>0</v>
      </c>
      <c r="F292" s="28">
        <f t="shared" si="43"/>
        <v>0</v>
      </c>
      <c r="G292" s="27" t="str">
        <f t="shared" si="44"/>
        <v>Z</v>
      </c>
      <c r="H292" s="28">
        <f t="shared" si="45"/>
        <v>0</v>
      </c>
      <c r="I292" s="28">
        <f t="shared" si="46"/>
        <v>0</v>
      </c>
      <c r="J292" s="27">
        <v>45669</v>
      </c>
      <c r="L292" s="28">
        <f t="shared" si="47"/>
        <v>0</v>
      </c>
      <c r="M292" s="28">
        <f t="shared" si="48"/>
        <v>0</v>
      </c>
      <c r="N292" s="28">
        <f t="shared" si="49"/>
        <v>0</v>
      </c>
    </row>
    <row r="293" spans="1:14" x14ac:dyDescent="0.25">
      <c r="A293" s="36">
        <v>45671</v>
      </c>
      <c r="B293">
        <f t="shared" si="42"/>
        <v>1</v>
      </c>
      <c r="D293" s="28">
        <f t="shared" si="50"/>
        <v>0</v>
      </c>
      <c r="F293" s="28">
        <f t="shared" si="43"/>
        <v>0</v>
      </c>
      <c r="G293" s="27" t="str">
        <f t="shared" si="44"/>
        <v>Z</v>
      </c>
      <c r="H293" s="28">
        <f t="shared" si="45"/>
        <v>0</v>
      </c>
      <c r="I293" s="28">
        <f t="shared" si="46"/>
        <v>0</v>
      </c>
      <c r="J293" s="27">
        <v>45670</v>
      </c>
      <c r="L293" s="28">
        <f t="shared" si="47"/>
        <v>0</v>
      </c>
      <c r="M293" s="28">
        <f t="shared" si="48"/>
        <v>0</v>
      </c>
      <c r="N293" s="28">
        <f t="shared" si="49"/>
        <v>0</v>
      </c>
    </row>
    <row r="294" spans="1:14" x14ac:dyDescent="0.25">
      <c r="A294" s="36">
        <v>45672</v>
      </c>
      <c r="B294">
        <f t="shared" si="42"/>
        <v>1</v>
      </c>
      <c r="D294" s="28">
        <f t="shared" si="50"/>
        <v>0</v>
      </c>
      <c r="F294" s="28">
        <f t="shared" si="43"/>
        <v>0</v>
      </c>
      <c r="G294" s="27" t="str">
        <f t="shared" si="44"/>
        <v>Z</v>
      </c>
      <c r="H294" s="28">
        <f t="shared" si="45"/>
        <v>0</v>
      </c>
      <c r="I294" s="28">
        <f t="shared" si="46"/>
        <v>0</v>
      </c>
      <c r="J294" s="27">
        <v>45671</v>
      </c>
      <c r="L294" s="28">
        <f t="shared" si="47"/>
        <v>0</v>
      </c>
      <c r="M294" s="28">
        <f t="shared" si="48"/>
        <v>0</v>
      </c>
      <c r="N294" s="28">
        <f t="shared" si="49"/>
        <v>0</v>
      </c>
    </row>
    <row r="295" spans="1:14" x14ac:dyDescent="0.25">
      <c r="A295" s="36">
        <v>45673</v>
      </c>
      <c r="B295">
        <f t="shared" si="42"/>
        <v>1</v>
      </c>
      <c r="D295" s="28">
        <f t="shared" si="50"/>
        <v>0</v>
      </c>
      <c r="F295" s="28">
        <f t="shared" si="43"/>
        <v>0</v>
      </c>
      <c r="G295" s="27" t="str">
        <f t="shared" si="44"/>
        <v>Z</v>
      </c>
      <c r="H295" s="28">
        <f t="shared" si="45"/>
        <v>0</v>
      </c>
      <c r="I295" s="28">
        <f t="shared" si="46"/>
        <v>0</v>
      </c>
      <c r="J295" s="27">
        <v>45672</v>
      </c>
      <c r="L295" s="28">
        <f t="shared" si="47"/>
        <v>0</v>
      </c>
      <c r="M295" s="28">
        <f t="shared" si="48"/>
        <v>0</v>
      </c>
      <c r="N295" s="28">
        <f t="shared" si="49"/>
        <v>0</v>
      </c>
    </row>
    <row r="296" spans="1:14" x14ac:dyDescent="0.25">
      <c r="A296" s="36">
        <v>45674</v>
      </c>
      <c r="B296">
        <f t="shared" si="42"/>
        <v>1</v>
      </c>
      <c r="D296" s="28">
        <f t="shared" si="50"/>
        <v>0</v>
      </c>
      <c r="F296" s="28">
        <f t="shared" si="43"/>
        <v>0</v>
      </c>
      <c r="G296" s="27" t="str">
        <f t="shared" si="44"/>
        <v>Z</v>
      </c>
      <c r="H296" s="28">
        <f t="shared" si="45"/>
        <v>0</v>
      </c>
      <c r="I296" s="28">
        <f t="shared" si="46"/>
        <v>0</v>
      </c>
      <c r="J296" s="27">
        <v>45673</v>
      </c>
      <c r="L296" s="28">
        <f t="shared" si="47"/>
        <v>0</v>
      </c>
      <c r="M296" s="28">
        <f t="shared" si="48"/>
        <v>0</v>
      </c>
      <c r="N296" s="28">
        <f t="shared" si="49"/>
        <v>0</v>
      </c>
    </row>
    <row r="297" spans="1:14" x14ac:dyDescent="0.25">
      <c r="A297" s="36">
        <v>45675</v>
      </c>
      <c r="B297">
        <f t="shared" si="42"/>
        <v>1</v>
      </c>
      <c r="D297" s="28">
        <f t="shared" si="50"/>
        <v>0</v>
      </c>
      <c r="E297" s="27">
        <v>45675</v>
      </c>
      <c r="F297" s="28">
        <f t="shared" si="43"/>
        <v>1</v>
      </c>
      <c r="G297" s="27" t="str">
        <f t="shared" si="44"/>
        <v>Z</v>
      </c>
      <c r="H297" s="28">
        <f t="shared" si="45"/>
        <v>0</v>
      </c>
      <c r="I297" s="28">
        <f t="shared" si="46"/>
        <v>0</v>
      </c>
      <c r="J297" s="27">
        <v>45674</v>
      </c>
      <c r="L297" s="28">
        <f t="shared" si="47"/>
        <v>0</v>
      </c>
      <c r="M297" s="28">
        <f t="shared" si="48"/>
        <v>0</v>
      </c>
      <c r="N297" s="28">
        <f t="shared" si="49"/>
        <v>0</v>
      </c>
    </row>
    <row r="298" spans="1:14" x14ac:dyDescent="0.25">
      <c r="A298" s="36">
        <v>45676</v>
      </c>
      <c r="B298">
        <f t="shared" si="42"/>
        <v>1</v>
      </c>
      <c r="D298" s="28">
        <f t="shared" si="50"/>
        <v>0</v>
      </c>
      <c r="E298" s="27">
        <v>45676</v>
      </c>
      <c r="F298" s="28">
        <f t="shared" si="43"/>
        <v>1</v>
      </c>
      <c r="G298" s="27" t="str">
        <f t="shared" si="44"/>
        <v>Z</v>
      </c>
      <c r="H298" s="28">
        <f t="shared" si="45"/>
        <v>0</v>
      </c>
      <c r="I298" s="28">
        <f t="shared" si="46"/>
        <v>0</v>
      </c>
      <c r="J298" s="27">
        <v>45675</v>
      </c>
      <c r="L298" s="28">
        <f t="shared" si="47"/>
        <v>0</v>
      </c>
      <c r="M298" s="28">
        <f t="shared" si="48"/>
        <v>0</v>
      </c>
      <c r="N298" s="28">
        <f t="shared" si="49"/>
        <v>0</v>
      </c>
    </row>
    <row r="299" spans="1:14" x14ac:dyDescent="0.25">
      <c r="A299" s="36">
        <v>45677</v>
      </c>
      <c r="B299">
        <f t="shared" si="42"/>
        <v>1</v>
      </c>
      <c r="D299" s="28">
        <f t="shared" si="50"/>
        <v>0</v>
      </c>
      <c r="F299" s="28">
        <f t="shared" si="43"/>
        <v>0</v>
      </c>
      <c r="G299" s="27" t="str">
        <f t="shared" si="44"/>
        <v>Z</v>
      </c>
      <c r="H299" s="28">
        <f t="shared" si="45"/>
        <v>0</v>
      </c>
      <c r="I299" s="28">
        <f t="shared" si="46"/>
        <v>0</v>
      </c>
      <c r="J299" s="27">
        <v>45676</v>
      </c>
      <c r="L299" s="28">
        <f t="shared" si="47"/>
        <v>0</v>
      </c>
      <c r="M299" s="28">
        <f t="shared" si="48"/>
        <v>0</v>
      </c>
      <c r="N299" s="28">
        <f t="shared" si="49"/>
        <v>0</v>
      </c>
    </row>
    <row r="300" spans="1:14" x14ac:dyDescent="0.25">
      <c r="A300" s="36">
        <v>45678</v>
      </c>
      <c r="B300">
        <f t="shared" si="42"/>
        <v>1</v>
      </c>
      <c r="D300" s="28">
        <f t="shared" si="50"/>
        <v>0</v>
      </c>
      <c r="F300" s="28">
        <f t="shared" si="43"/>
        <v>0</v>
      </c>
      <c r="G300" s="27" t="str">
        <f t="shared" si="44"/>
        <v>Z</v>
      </c>
      <c r="H300" s="28">
        <f t="shared" si="45"/>
        <v>0</v>
      </c>
      <c r="I300" s="28">
        <f t="shared" si="46"/>
        <v>0</v>
      </c>
      <c r="J300" s="27">
        <v>45677</v>
      </c>
      <c r="L300" s="28">
        <f t="shared" si="47"/>
        <v>0</v>
      </c>
      <c r="M300" s="28">
        <f t="shared" si="48"/>
        <v>0</v>
      </c>
      <c r="N300" s="28">
        <f t="shared" si="49"/>
        <v>0</v>
      </c>
    </row>
    <row r="301" spans="1:14" x14ac:dyDescent="0.25">
      <c r="A301" s="36">
        <v>45679</v>
      </c>
      <c r="B301">
        <f t="shared" si="42"/>
        <v>1</v>
      </c>
      <c r="D301" s="28">
        <f t="shared" si="50"/>
        <v>0</v>
      </c>
      <c r="F301" s="28">
        <f t="shared" si="43"/>
        <v>0</v>
      </c>
      <c r="G301" s="27" t="str">
        <f t="shared" si="44"/>
        <v>Z</v>
      </c>
      <c r="H301" s="28">
        <f t="shared" si="45"/>
        <v>0</v>
      </c>
      <c r="I301" s="28">
        <f t="shared" si="46"/>
        <v>0</v>
      </c>
      <c r="J301" s="27">
        <v>45678</v>
      </c>
      <c r="L301" s="28">
        <f t="shared" si="47"/>
        <v>0</v>
      </c>
      <c r="M301" s="28">
        <f t="shared" si="48"/>
        <v>0</v>
      </c>
      <c r="N301" s="28">
        <f t="shared" si="49"/>
        <v>0</v>
      </c>
    </row>
    <row r="302" spans="1:14" x14ac:dyDescent="0.25">
      <c r="A302" s="36">
        <v>45680</v>
      </c>
      <c r="B302">
        <f t="shared" si="42"/>
        <v>1</v>
      </c>
      <c r="D302" s="28">
        <f t="shared" si="50"/>
        <v>0</v>
      </c>
      <c r="F302" s="28">
        <f t="shared" si="43"/>
        <v>0</v>
      </c>
      <c r="G302" s="27" t="str">
        <f t="shared" si="44"/>
        <v>Z</v>
      </c>
      <c r="H302" s="28">
        <f t="shared" si="45"/>
        <v>0</v>
      </c>
      <c r="I302" s="28">
        <f t="shared" si="46"/>
        <v>0</v>
      </c>
      <c r="J302" s="27">
        <v>45679</v>
      </c>
      <c r="L302" s="28">
        <f t="shared" si="47"/>
        <v>0</v>
      </c>
      <c r="M302" s="28">
        <f t="shared" si="48"/>
        <v>0</v>
      </c>
      <c r="N302" s="28">
        <f t="shared" si="49"/>
        <v>0</v>
      </c>
    </row>
    <row r="303" spans="1:14" x14ac:dyDescent="0.25">
      <c r="A303" s="36">
        <v>45681</v>
      </c>
      <c r="B303">
        <f t="shared" si="42"/>
        <v>1</v>
      </c>
      <c r="D303" s="28">
        <f t="shared" si="50"/>
        <v>0</v>
      </c>
      <c r="F303" s="28">
        <f t="shared" si="43"/>
        <v>0</v>
      </c>
      <c r="G303" s="27" t="str">
        <f t="shared" si="44"/>
        <v>Z</v>
      </c>
      <c r="H303" s="28">
        <f t="shared" si="45"/>
        <v>0</v>
      </c>
      <c r="I303" s="28">
        <f t="shared" si="46"/>
        <v>0</v>
      </c>
      <c r="J303" s="27">
        <v>45680</v>
      </c>
      <c r="L303" s="28">
        <f t="shared" si="47"/>
        <v>0</v>
      </c>
      <c r="M303" s="28">
        <f t="shared" si="48"/>
        <v>0</v>
      </c>
      <c r="N303" s="28">
        <f t="shared" si="49"/>
        <v>0</v>
      </c>
    </row>
    <row r="304" spans="1:14" x14ac:dyDescent="0.25">
      <c r="A304" s="36">
        <v>45682</v>
      </c>
      <c r="B304">
        <f t="shared" si="42"/>
        <v>1</v>
      </c>
      <c r="D304" s="28">
        <f t="shared" si="50"/>
        <v>0</v>
      </c>
      <c r="E304" s="27">
        <v>45682</v>
      </c>
      <c r="F304" s="28">
        <f t="shared" si="43"/>
        <v>1</v>
      </c>
      <c r="G304" s="27" t="str">
        <f t="shared" si="44"/>
        <v>Z</v>
      </c>
      <c r="H304" s="28">
        <f t="shared" si="45"/>
        <v>0</v>
      </c>
      <c r="I304" s="28">
        <f t="shared" si="46"/>
        <v>0</v>
      </c>
      <c r="J304" s="27">
        <v>45681</v>
      </c>
      <c r="L304" s="28">
        <f t="shared" si="47"/>
        <v>0</v>
      </c>
      <c r="M304" s="28">
        <f t="shared" si="48"/>
        <v>0</v>
      </c>
      <c r="N304" s="28">
        <f t="shared" si="49"/>
        <v>0</v>
      </c>
    </row>
    <row r="305" spans="1:14" x14ac:dyDescent="0.25">
      <c r="A305" s="36">
        <v>45683</v>
      </c>
      <c r="B305">
        <f t="shared" si="42"/>
        <v>1</v>
      </c>
      <c r="D305" s="28">
        <f t="shared" si="50"/>
        <v>0</v>
      </c>
      <c r="E305" s="27">
        <v>45683</v>
      </c>
      <c r="F305" s="28">
        <f t="shared" si="43"/>
        <v>1</v>
      </c>
      <c r="G305" s="27" t="str">
        <f t="shared" si="44"/>
        <v>Z</v>
      </c>
      <c r="H305" s="28">
        <f t="shared" si="45"/>
        <v>0</v>
      </c>
      <c r="I305" s="28">
        <f t="shared" si="46"/>
        <v>0</v>
      </c>
      <c r="J305" s="27">
        <v>45682</v>
      </c>
      <c r="L305" s="28">
        <f t="shared" si="47"/>
        <v>0</v>
      </c>
      <c r="M305" s="28">
        <f t="shared" si="48"/>
        <v>0</v>
      </c>
      <c r="N305" s="28">
        <f t="shared" si="49"/>
        <v>0</v>
      </c>
    </row>
    <row r="306" spans="1:14" x14ac:dyDescent="0.25">
      <c r="A306" s="36">
        <v>45684</v>
      </c>
      <c r="B306">
        <f t="shared" si="42"/>
        <v>1</v>
      </c>
      <c r="D306" s="28">
        <f t="shared" si="50"/>
        <v>0</v>
      </c>
      <c r="F306" s="28">
        <f t="shared" si="43"/>
        <v>0</v>
      </c>
      <c r="G306" s="27" t="str">
        <f t="shared" si="44"/>
        <v>Z</v>
      </c>
      <c r="H306" s="28">
        <f t="shared" si="45"/>
        <v>0</v>
      </c>
      <c r="I306" s="28">
        <f t="shared" si="46"/>
        <v>0</v>
      </c>
      <c r="J306" s="27">
        <v>45683</v>
      </c>
      <c r="L306" s="28">
        <f t="shared" si="47"/>
        <v>0</v>
      </c>
      <c r="M306" s="28">
        <f t="shared" si="48"/>
        <v>0</v>
      </c>
      <c r="N306" s="28">
        <f t="shared" si="49"/>
        <v>0</v>
      </c>
    </row>
    <row r="307" spans="1:14" x14ac:dyDescent="0.25">
      <c r="A307" s="36">
        <v>45685</v>
      </c>
      <c r="B307">
        <f t="shared" si="42"/>
        <v>1</v>
      </c>
      <c r="D307" s="28">
        <f t="shared" si="50"/>
        <v>0</v>
      </c>
      <c r="F307" s="28">
        <f t="shared" si="43"/>
        <v>0</v>
      </c>
      <c r="G307" s="27" t="str">
        <f t="shared" si="44"/>
        <v>Z</v>
      </c>
      <c r="H307" s="28">
        <f t="shared" si="45"/>
        <v>0</v>
      </c>
      <c r="I307" s="28">
        <f t="shared" si="46"/>
        <v>0</v>
      </c>
      <c r="J307" s="27">
        <v>45684</v>
      </c>
      <c r="L307" s="28">
        <f t="shared" si="47"/>
        <v>0</v>
      </c>
      <c r="M307" s="28">
        <f t="shared" si="48"/>
        <v>0</v>
      </c>
      <c r="N307" s="28">
        <f t="shared" si="49"/>
        <v>0</v>
      </c>
    </row>
    <row r="308" spans="1:14" x14ac:dyDescent="0.25">
      <c r="A308" s="36">
        <v>45686</v>
      </c>
      <c r="B308">
        <f t="shared" si="42"/>
        <v>1</v>
      </c>
      <c r="D308" s="28">
        <f t="shared" si="50"/>
        <v>0</v>
      </c>
      <c r="F308" s="28">
        <f t="shared" si="43"/>
        <v>0</v>
      </c>
      <c r="G308" s="27" t="str">
        <f t="shared" si="44"/>
        <v>Z</v>
      </c>
      <c r="H308" s="28">
        <f t="shared" si="45"/>
        <v>0</v>
      </c>
      <c r="I308" s="28">
        <f t="shared" si="46"/>
        <v>0</v>
      </c>
      <c r="J308" s="27">
        <v>45685</v>
      </c>
      <c r="L308" s="28">
        <f t="shared" si="47"/>
        <v>0</v>
      </c>
      <c r="M308" s="28">
        <f t="shared" si="48"/>
        <v>0</v>
      </c>
      <c r="N308" s="28">
        <f t="shared" si="49"/>
        <v>0</v>
      </c>
    </row>
    <row r="309" spans="1:14" x14ac:dyDescent="0.25">
      <c r="A309" s="36">
        <v>45687</v>
      </c>
      <c r="B309">
        <f t="shared" si="42"/>
        <v>1</v>
      </c>
      <c r="D309" s="28">
        <f t="shared" si="50"/>
        <v>0</v>
      </c>
      <c r="F309" s="28">
        <f t="shared" si="43"/>
        <v>0</v>
      </c>
      <c r="G309" s="27" t="str">
        <f t="shared" si="44"/>
        <v>Z</v>
      </c>
      <c r="H309" s="28">
        <f t="shared" si="45"/>
        <v>0</v>
      </c>
      <c r="I309" s="28">
        <f t="shared" si="46"/>
        <v>0</v>
      </c>
      <c r="J309" s="27">
        <v>45686</v>
      </c>
      <c r="L309" s="28">
        <f t="shared" si="47"/>
        <v>0</v>
      </c>
      <c r="M309" s="28">
        <f t="shared" si="48"/>
        <v>0</v>
      </c>
      <c r="N309" s="28">
        <f t="shared" si="49"/>
        <v>0</v>
      </c>
    </row>
    <row r="310" spans="1:14" x14ac:dyDescent="0.25">
      <c r="A310" s="36">
        <v>45688</v>
      </c>
      <c r="B310">
        <f t="shared" si="42"/>
        <v>1</v>
      </c>
      <c r="D310" s="28">
        <f t="shared" si="50"/>
        <v>0</v>
      </c>
      <c r="F310" s="28">
        <f t="shared" si="43"/>
        <v>0</v>
      </c>
      <c r="G310" s="27" t="str">
        <f t="shared" si="44"/>
        <v>Z</v>
      </c>
      <c r="H310" s="28">
        <f t="shared" si="45"/>
        <v>0</v>
      </c>
      <c r="I310" s="28">
        <f t="shared" si="46"/>
        <v>0</v>
      </c>
      <c r="J310" s="27">
        <v>45687</v>
      </c>
      <c r="L310" s="28">
        <f t="shared" si="47"/>
        <v>0</v>
      </c>
      <c r="M310" s="28">
        <f t="shared" si="48"/>
        <v>0</v>
      </c>
      <c r="N310" s="28">
        <f t="shared" si="49"/>
        <v>0</v>
      </c>
    </row>
    <row r="311" spans="1:14" x14ac:dyDescent="0.25">
      <c r="A311" s="36">
        <v>45689</v>
      </c>
      <c r="B311">
        <f t="shared" si="42"/>
        <v>1</v>
      </c>
      <c r="D311" s="28">
        <f t="shared" si="50"/>
        <v>0</v>
      </c>
      <c r="E311" s="27">
        <v>45689</v>
      </c>
      <c r="F311" s="28">
        <f t="shared" si="43"/>
        <v>1</v>
      </c>
      <c r="G311" s="27" t="str">
        <f t="shared" si="44"/>
        <v>Z</v>
      </c>
      <c r="H311" s="28">
        <f t="shared" si="45"/>
        <v>0</v>
      </c>
      <c r="I311" s="28">
        <f t="shared" si="46"/>
        <v>0</v>
      </c>
      <c r="J311" s="27">
        <v>45688</v>
      </c>
      <c r="L311" s="28">
        <f t="shared" si="47"/>
        <v>0</v>
      </c>
      <c r="M311" s="28">
        <f t="shared" si="48"/>
        <v>0</v>
      </c>
      <c r="N311" s="28">
        <f t="shared" si="49"/>
        <v>0</v>
      </c>
    </row>
    <row r="312" spans="1:14" x14ac:dyDescent="0.25">
      <c r="A312" s="36">
        <v>45690</v>
      </c>
      <c r="B312">
        <f t="shared" si="42"/>
        <v>1</v>
      </c>
      <c r="D312" s="28">
        <f t="shared" si="50"/>
        <v>0</v>
      </c>
      <c r="E312" s="27">
        <v>45690</v>
      </c>
      <c r="F312" s="28">
        <f t="shared" si="43"/>
        <v>1</v>
      </c>
      <c r="G312" s="27" t="str">
        <f t="shared" si="44"/>
        <v>Z</v>
      </c>
      <c r="H312" s="28">
        <f t="shared" si="45"/>
        <v>0</v>
      </c>
      <c r="I312" s="28">
        <f t="shared" si="46"/>
        <v>0</v>
      </c>
      <c r="J312" s="27">
        <v>45689</v>
      </c>
      <c r="L312" s="28">
        <f t="shared" si="47"/>
        <v>0</v>
      </c>
      <c r="M312" s="28">
        <f t="shared" si="48"/>
        <v>0</v>
      </c>
      <c r="N312" s="28">
        <f t="shared" si="49"/>
        <v>0</v>
      </c>
    </row>
    <row r="313" spans="1:14" x14ac:dyDescent="0.25">
      <c r="A313" s="36">
        <v>45691</v>
      </c>
      <c r="B313">
        <f t="shared" si="42"/>
        <v>1</v>
      </c>
      <c r="D313" s="28">
        <f t="shared" si="50"/>
        <v>0</v>
      </c>
      <c r="F313" s="28">
        <f t="shared" si="43"/>
        <v>0</v>
      </c>
      <c r="G313" s="27" t="str">
        <f t="shared" si="44"/>
        <v>Z</v>
      </c>
      <c r="H313" s="28">
        <f t="shared" si="45"/>
        <v>0</v>
      </c>
      <c r="I313" s="28">
        <f t="shared" si="46"/>
        <v>0</v>
      </c>
      <c r="J313" s="27">
        <v>45690</v>
      </c>
      <c r="L313" s="28">
        <f t="shared" si="47"/>
        <v>0</v>
      </c>
      <c r="M313" s="28">
        <f t="shared" si="48"/>
        <v>0</v>
      </c>
      <c r="N313" s="28">
        <f t="shared" si="49"/>
        <v>0</v>
      </c>
    </row>
    <row r="314" spans="1:14" x14ac:dyDescent="0.25">
      <c r="A314" s="36">
        <v>45692</v>
      </c>
      <c r="B314">
        <f t="shared" si="42"/>
        <v>1</v>
      </c>
      <c r="D314" s="28">
        <f t="shared" si="50"/>
        <v>0</v>
      </c>
      <c r="F314" s="28">
        <f t="shared" si="43"/>
        <v>0</v>
      </c>
      <c r="G314" s="27" t="str">
        <f t="shared" si="44"/>
        <v>Z</v>
      </c>
      <c r="H314" s="28">
        <f t="shared" si="45"/>
        <v>0</v>
      </c>
      <c r="I314" s="28">
        <f t="shared" si="46"/>
        <v>0</v>
      </c>
      <c r="J314" s="27">
        <v>45691</v>
      </c>
      <c r="L314" s="28">
        <f t="shared" si="47"/>
        <v>0</v>
      </c>
      <c r="M314" s="28">
        <f t="shared" si="48"/>
        <v>0</v>
      </c>
      <c r="N314" s="28">
        <f t="shared" si="49"/>
        <v>0</v>
      </c>
    </row>
    <row r="315" spans="1:14" x14ac:dyDescent="0.25">
      <c r="A315" s="36">
        <v>45693</v>
      </c>
      <c r="B315">
        <f t="shared" si="42"/>
        <v>1</v>
      </c>
      <c r="D315" s="28">
        <f t="shared" si="50"/>
        <v>0</v>
      </c>
      <c r="F315" s="28">
        <f t="shared" si="43"/>
        <v>0</v>
      </c>
      <c r="G315" s="27" t="str">
        <f t="shared" si="44"/>
        <v>Z</v>
      </c>
      <c r="H315" s="28">
        <f t="shared" si="45"/>
        <v>0</v>
      </c>
      <c r="I315" s="28">
        <f t="shared" si="46"/>
        <v>0</v>
      </c>
      <c r="J315" s="27">
        <v>45692</v>
      </c>
      <c r="L315" s="28">
        <f t="shared" si="47"/>
        <v>0</v>
      </c>
      <c r="M315" s="28">
        <f t="shared" si="48"/>
        <v>0</v>
      </c>
      <c r="N315" s="28">
        <f t="shared" si="49"/>
        <v>0</v>
      </c>
    </row>
    <row r="316" spans="1:14" x14ac:dyDescent="0.25">
      <c r="A316" s="36">
        <v>45694</v>
      </c>
      <c r="B316">
        <f t="shared" si="42"/>
        <v>1</v>
      </c>
      <c r="D316" s="28">
        <f t="shared" si="50"/>
        <v>0</v>
      </c>
      <c r="F316" s="28">
        <f t="shared" si="43"/>
        <v>0</v>
      </c>
      <c r="G316" s="27" t="str">
        <f t="shared" si="44"/>
        <v>Z</v>
      </c>
      <c r="H316" s="28">
        <f t="shared" si="45"/>
        <v>0</v>
      </c>
      <c r="I316" s="28">
        <f t="shared" si="46"/>
        <v>0</v>
      </c>
      <c r="J316" s="27">
        <v>45693</v>
      </c>
      <c r="L316" s="28">
        <f t="shared" si="47"/>
        <v>0</v>
      </c>
      <c r="M316" s="28">
        <f t="shared" si="48"/>
        <v>0</v>
      </c>
      <c r="N316" s="28">
        <f t="shared" si="49"/>
        <v>0</v>
      </c>
    </row>
    <row r="317" spans="1:14" x14ac:dyDescent="0.25">
      <c r="A317" s="36">
        <v>45695</v>
      </c>
      <c r="B317">
        <f t="shared" si="42"/>
        <v>1</v>
      </c>
      <c r="D317" s="28">
        <f t="shared" si="50"/>
        <v>0</v>
      </c>
      <c r="F317" s="28">
        <f t="shared" si="43"/>
        <v>0</v>
      </c>
      <c r="G317" s="27" t="str">
        <f t="shared" si="44"/>
        <v>Z</v>
      </c>
      <c r="H317" s="28">
        <f t="shared" si="45"/>
        <v>0</v>
      </c>
      <c r="I317" s="28">
        <f t="shared" si="46"/>
        <v>0</v>
      </c>
      <c r="J317" s="27">
        <v>45694</v>
      </c>
      <c r="L317" s="28">
        <f t="shared" si="47"/>
        <v>0</v>
      </c>
      <c r="M317" s="28">
        <f t="shared" si="48"/>
        <v>0</v>
      </c>
      <c r="N317" s="28">
        <f t="shared" si="49"/>
        <v>0</v>
      </c>
    </row>
    <row r="318" spans="1:14" x14ac:dyDescent="0.25">
      <c r="A318" s="36">
        <v>45696</v>
      </c>
      <c r="B318">
        <f t="shared" si="42"/>
        <v>1</v>
      </c>
      <c r="D318" s="28">
        <f t="shared" si="50"/>
        <v>0</v>
      </c>
      <c r="E318" s="27">
        <v>45696</v>
      </c>
      <c r="F318" s="28">
        <f t="shared" si="43"/>
        <v>1</v>
      </c>
      <c r="G318" s="27" t="str">
        <f t="shared" si="44"/>
        <v>Z</v>
      </c>
      <c r="H318" s="28">
        <f t="shared" si="45"/>
        <v>0</v>
      </c>
      <c r="I318" s="28">
        <f t="shared" si="46"/>
        <v>0</v>
      </c>
      <c r="J318" s="27">
        <v>45695</v>
      </c>
      <c r="L318" s="28">
        <f t="shared" si="47"/>
        <v>0</v>
      </c>
      <c r="M318" s="28">
        <f t="shared" si="48"/>
        <v>0</v>
      </c>
      <c r="N318" s="28">
        <f t="shared" si="49"/>
        <v>0</v>
      </c>
    </row>
    <row r="319" spans="1:14" x14ac:dyDescent="0.25">
      <c r="A319" s="36">
        <v>45697</v>
      </c>
      <c r="B319">
        <f t="shared" si="42"/>
        <v>1</v>
      </c>
      <c r="D319" s="28">
        <f t="shared" si="50"/>
        <v>0</v>
      </c>
      <c r="E319" s="27">
        <v>45697</v>
      </c>
      <c r="F319" s="28">
        <f t="shared" si="43"/>
        <v>1</v>
      </c>
      <c r="G319" s="27" t="str">
        <f t="shared" si="44"/>
        <v>Z</v>
      </c>
      <c r="H319" s="28">
        <f t="shared" si="45"/>
        <v>0</v>
      </c>
      <c r="I319" s="28">
        <f t="shared" si="46"/>
        <v>0</v>
      </c>
      <c r="J319" s="27">
        <v>45696</v>
      </c>
      <c r="L319" s="28">
        <f t="shared" si="47"/>
        <v>0</v>
      </c>
      <c r="M319" s="28">
        <f t="shared" si="48"/>
        <v>0</v>
      </c>
      <c r="N319" s="28">
        <f t="shared" si="49"/>
        <v>0</v>
      </c>
    </row>
    <row r="320" spans="1:14" x14ac:dyDescent="0.25">
      <c r="A320" s="36">
        <v>45698</v>
      </c>
      <c r="B320">
        <f t="shared" si="42"/>
        <v>1</v>
      </c>
      <c r="D320" s="28">
        <f t="shared" si="50"/>
        <v>0</v>
      </c>
      <c r="F320" s="28">
        <f t="shared" si="43"/>
        <v>0</v>
      </c>
      <c r="G320" s="27" t="str">
        <f t="shared" si="44"/>
        <v>Z</v>
      </c>
      <c r="H320" s="28">
        <f t="shared" si="45"/>
        <v>0</v>
      </c>
      <c r="I320" s="28">
        <f t="shared" si="46"/>
        <v>0</v>
      </c>
      <c r="J320" s="27">
        <v>45697</v>
      </c>
      <c r="L320" s="28">
        <f t="shared" si="47"/>
        <v>0</v>
      </c>
      <c r="M320" s="28">
        <f t="shared" si="48"/>
        <v>0</v>
      </c>
      <c r="N320" s="28">
        <f t="shared" si="49"/>
        <v>0</v>
      </c>
    </row>
    <row r="321" spans="1:14" x14ac:dyDescent="0.25">
      <c r="A321" s="36">
        <v>45699</v>
      </c>
      <c r="B321">
        <f t="shared" si="42"/>
        <v>1</v>
      </c>
      <c r="D321" s="28">
        <f t="shared" si="50"/>
        <v>0</v>
      </c>
      <c r="F321" s="28">
        <f t="shared" si="43"/>
        <v>0</v>
      </c>
      <c r="G321" s="27" t="str">
        <f t="shared" si="44"/>
        <v>Z</v>
      </c>
      <c r="H321" s="28">
        <f t="shared" si="45"/>
        <v>0</v>
      </c>
      <c r="I321" s="28">
        <f t="shared" si="46"/>
        <v>0</v>
      </c>
      <c r="J321" s="27">
        <v>45698</v>
      </c>
      <c r="L321" s="28">
        <f t="shared" si="47"/>
        <v>0</v>
      </c>
      <c r="M321" s="28">
        <f t="shared" si="48"/>
        <v>0</v>
      </c>
      <c r="N321" s="28">
        <f t="shared" si="49"/>
        <v>0</v>
      </c>
    </row>
    <row r="322" spans="1:14" x14ac:dyDescent="0.25">
      <c r="A322" s="36">
        <v>45700</v>
      </c>
      <c r="B322">
        <f t="shared" si="42"/>
        <v>1</v>
      </c>
      <c r="D322" s="28">
        <f t="shared" si="50"/>
        <v>0</v>
      </c>
      <c r="F322" s="28">
        <f t="shared" si="43"/>
        <v>0</v>
      </c>
      <c r="G322" s="27" t="str">
        <f t="shared" si="44"/>
        <v>Z</v>
      </c>
      <c r="H322" s="28">
        <f t="shared" si="45"/>
        <v>0</v>
      </c>
      <c r="I322" s="28">
        <f t="shared" si="46"/>
        <v>0</v>
      </c>
      <c r="J322" s="27">
        <v>45699</v>
      </c>
      <c r="L322" s="28">
        <f t="shared" si="47"/>
        <v>0</v>
      </c>
      <c r="M322" s="28">
        <f t="shared" si="48"/>
        <v>0</v>
      </c>
      <c r="N322" s="28">
        <f t="shared" si="49"/>
        <v>0</v>
      </c>
    </row>
    <row r="323" spans="1:14" x14ac:dyDescent="0.25">
      <c r="A323" s="36">
        <v>45701</v>
      </c>
      <c r="B323">
        <f t="shared" si="42"/>
        <v>1</v>
      </c>
      <c r="D323" s="28">
        <f t="shared" si="50"/>
        <v>0</v>
      </c>
      <c r="F323" s="28">
        <f t="shared" si="43"/>
        <v>0</v>
      </c>
      <c r="G323" s="27" t="str">
        <f t="shared" si="44"/>
        <v>Z</v>
      </c>
      <c r="H323" s="28">
        <f t="shared" si="45"/>
        <v>0</v>
      </c>
      <c r="I323" s="28">
        <f t="shared" si="46"/>
        <v>0</v>
      </c>
      <c r="J323" s="27">
        <v>45700</v>
      </c>
      <c r="L323" s="28">
        <f t="shared" si="47"/>
        <v>0</v>
      </c>
      <c r="M323" s="28">
        <f t="shared" si="48"/>
        <v>0</v>
      </c>
      <c r="N323" s="28">
        <f t="shared" si="49"/>
        <v>0</v>
      </c>
    </row>
    <row r="324" spans="1:14" x14ac:dyDescent="0.25">
      <c r="A324" s="36">
        <v>45702</v>
      </c>
      <c r="B324">
        <f t="shared" si="42"/>
        <v>1</v>
      </c>
      <c r="D324" s="28">
        <f t="shared" si="50"/>
        <v>0</v>
      </c>
      <c r="F324" s="28">
        <f t="shared" si="43"/>
        <v>0</v>
      </c>
      <c r="G324" s="27" t="str">
        <f t="shared" si="44"/>
        <v>Z</v>
      </c>
      <c r="H324" s="28">
        <f t="shared" si="45"/>
        <v>0</v>
      </c>
      <c r="I324" s="28">
        <f t="shared" si="46"/>
        <v>0</v>
      </c>
      <c r="J324" s="27">
        <v>45701</v>
      </c>
      <c r="L324" s="28">
        <f t="shared" si="47"/>
        <v>0</v>
      </c>
      <c r="M324" s="28">
        <f t="shared" si="48"/>
        <v>0</v>
      </c>
      <c r="N324" s="28">
        <f t="shared" si="49"/>
        <v>0</v>
      </c>
    </row>
    <row r="325" spans="1:14" x14ac:dyDescent="0.25">
      <c r="A325" s="36">
        <v>45703</v>
      </c>
      <c r="B325">
        <f t="shared" si="42"/>
        <v>1</v>
      </c>
      <c r="D325" s="28">
        <f t="shared" si="50"/>
        <v>0</v>
      </c>
      <c r="E325" s="27">
        <v>45703</v>
      </c>
      <c r="F325" s="28">
        <f t="shared" si="43"/>
        <v>1</v>
      </c>
      <c r="G325" s="27" t="str">
        <f t="shared" si="44"/>
        <v>Z</v>
      </c>
      <c r="H325" s="28">
        <f t="shared" si="45"/>
        <v>0</v>
      </c>
      <c r="I325" s="28">
        <f t="shared" si="46"/>
        <v>0</v>
      </c>
      <c r="J325" s="27">
        <v>45702</v>
      </c>
      <c r="L325" s="28">
        <f t="shared" si="47"/>
        <v>0</v>
      </c>
      <c r="M325" s="28">
        <f t="shared" si="48"/>
        <v>0</v>
      </c>
      <c r="N325" s="28">
        <f t="shared" si="49"/>
        <v>0</v>
      </c>
    </row>
    <row r="326" spans="1:14" x14ac:dyDescent="0.25">
      <c r="A326" s="36">
        <v>45704</v>
      </c>
      <c r="B326">
        <f t="shared" ref="B326:B369" si="51">IF(A326&gt;=U$18,IF(A326&lt;=$U$19,0,1),1)</f>
        <v>1</v>
      </c>
      <c r="D326" s="28">
        <f t="shared" si="50"/>
        <v>0</v>
      </c>
      <c r="E326" s="27">
        <v>45704</v>
      </c>
      <c r="F326" s="28">
        <f t="shared" ref="F326:F369" si="52">IF(ISBLANK(E326)=FALSE,1,0)</f>
        <v>1</v>
      </c>
      <c r="G326" s="27" t="str">
        <f t="shared" ref="G326:G369" si="53">_xlfn.IFNA(VLOOKUP(A326,$Z$12:$Z$21,1,FALSE),"Z")</f>
        <v>Z</v>
      </c>
      <c r="H326" s="28">
        <f t="shared" ref="H326:H369" si="54">IF(G326="Z",0,1)</f>
        <v>0</v>
      </c>
      <c r="I326" s="28">
        <f t="shared" ref="I326:I369" si="55">IF(B326+D326+F326+H326&gt;0,0,1)</f>
        <v>0</v>
      </c>
      <c r="J326" s="27">
        <v>45703</v>
      </c>
      <c r="L326" s="28">
        <f t="shared" ref="L326:L371" si="56">IF($I326=1,IF(AND($AD$17="yes", $A326&lt;$AD$18),1,IF(OR($AD$17="no", $AD$17=""),IF(AND(AD$20="yes", A326&lt;AD$21),1,IF(OR(AD$20="no", AD$20=""),1,0)),0)),0)</f>
        <v>0</v>
      </c>
      <c r="M326" s="28">
        <f t="shared" ref="M326:M371" si="57">IF($I326=1,IF(AND($AD$17="yes", $A326&gt;=$AD$18),IF(AND($AD$20="yes", $A326&gt;=$AD$21),0,1),0),0)</f>
        <v>0</v>
      </c>
      <c r="N326" s="28">
        <f t="shared" ref="N326:N371" si="58">IF($I326=1,IF(AND($AD$20="yes", $A326&gt;=$AD$21),1,0),0)</f>
        <v>0</v>
      </c>
    </row>
    <row r="327" spans="1:14" x14ac:dyDescent="0.25">
      <c r="A327" s="36">
        <v>45705</v>
      </c>
      <c r="B327">
        <f t="shared" si="51"/>
        <v>1</v>
      </c>
      <c r="C327" s="27">
        <v>45705</v>
      </c>
      <c r="D327" s="28">
        <f t="shared" si="50"/>
        <v>1</v>
      </c>
      <c r="F327" s="28">
        <f t="shared" si="52"/>
        <v>0</v>
      </c>
      <c r="G327" s="27" t="str">
        <f t="shared" si="53"/>
        <v>Z</v>
      </c>
      <c r="H327" s="28">
        <f t="shared" si="54"/>
        <v>0</v>
      </c>
      <c r="I327" s="28">
        <f t="shared" si="55"/>
        <v>0</v>
      </c>
      <c r="J327" s="27">
        <v>45704</v>
      </c>
      <c r="L327" s="28">
        <f t="shared" si="56"/>
        <v>0</v>
      </c>
      <c r="M327" s="28">
        <f t="shared" si="57"/>
        <v>0</v>
      </c>
      <c r="N327" s="28">
        <f t="shared" si="58"/>
        <v>0</v>
      </c>
    </row>
    <row r="328" spans="1:14" x14ac:dyDescent="0.25">
      <c r="A328" s="36">
        <v>45706</v>
      </c>
      <c r="B328">
        <f t="shared" si="51"/>
        <v>1</v>
      </c>
      <c r="C328" s="27">
        <v>45706</v>
      </c>
      <c r="D328" s="28">
        <f t="shared" si="50"/>
        <v>1</v>
      </c>
      <c r="F328" s="28">
        <f t="shared" si="52"/>
        <v>0</v>
      </c>
      <c r="G328" s="27" t="str">
        <f t="shared" si="53"/>
        <v>Z</v>
      </c>
      <c r="H328" s="28">
        <f t="shared" si="54"/>
        <v>0</v>
      </c>
      <c r="I328" s="28">
        <f t="shared" si="55"/>
        <v>0</v>
      </c>
      <c r="J328" s="27">
        <v>45705</v>
      </c>
      <c r="L328" s="28">
        <f t="shared" si="56"/>
        <v>0</v>
      </c>
      <c r="M328" s="28">
        <f t="shared" si="57"/>
        <v>0</v>
      </c>
      <c r="N328" s="28">
        <f t="shared" si="58"/>
        <v>0</v>
      </c>
    </row>
    <row r="329" spans="1:14" x14ac:dyDescent="0.25">
      <c r="A329" s="36">
        <v>45707</v>
      </c>
      <c r="B329">
        <f t="shared" si="51"/>
        <v>1</v>
      </c>
      <c r="C329" s="27">
        <v>45707</v>
      </c>
      <c r="D329" s="28">
        <f t="shared" si="50"/>
        <v>1</v>
      </c>
      <c r="F329" s="28">
        <f t="shared" si="52"/>
        <v>0</v>
      </c>
      <c r="G329" s="27" t="str">
        <f t="shared" si="53"/>
        <v>Z</v>
      </c>
      <c r="H329" s="28">
        <f t="shared" si="54"/>
        <v>0</v>
      </c>
      <c r="I329" s="28">
        <f t="shared" si="55"/>
        <v>0</v>
      </c>
      <c r="J329" s="27">
        <v>45706</v>
      </c>
      <c r="L329" s="28">
        <f t="shared" si="56"/>
        <v>0</v>
      </c>
      <c r="M329" s="28">
        <f t="shared" si="57"/>
        <v>0</v>
      </c>
      <c r="N329" s="28">
        <f t="shared" si="58"/>
        <v>0</v>
      </c>
    </row>
    <row r="330" spans="1:14" x14ac:dyDescent="0.25">
      <c r="A330" s="36">
        <v>45708</v>
      </c>
      <c r="B330">
        <f t="shared" si="51"/>
        <v>1</v>
      </c>
      <c r="C330" s="27">
        <v>45708</v>
      </c>
      <c r="D330" s="28">
        <f t="shared" ref="D330:D369" si="59">IF(($D$1=""),0,IF(ISBLANK(C330)=FALSE,1,0))</f>
        <v>1</v>
      </c>
      <c r="F330" s="28">
        <f t="shared" si="52"/>
        <v>0</v>
      </c>
      <c r="G330" s="27" t="str">
        <f t="shared" si="53"/>
        <v>Z</v>
      </c>
      <c r="H330" s="28">
        <f t="shared" si="54"/>
        <v>0</v>
      </c>
      <c r="I330" s="28">
        <f t="shared" si="55"/>
        <v>0</v>
      </c>
      <c r="J330" s="27">
        <v>45707</v>
      </c>
      <c r="L330" s="28">
        <f t="shared" si="56"/>
        <v>0</v>
      </c>
      <c r="M330" s="28">
        <f t="shared" si="57"/>
        <v>0</v>
      </c>
      <c r="N330" s="28">
        <f t="shared" si="58"/>
        <v>0</v>
      </c>
    </row>
    <row r="331" spans="1:14" x14ac:dyDescent="0.25">
      <c r="A331" s="36">
        <v>45709</v>
      </c>
      <c r="B331">
        <f t="shared" si="51"/>
        <v>1</v>
      </c>
      <c r="C331" s="27">
        <v>45709</v>
      </c>
      <c r="D331" s="28">
        <f t="shared" si="59"/>
        <v>1</v>
      </c>
      <c r="F331" s="28">
        <f t="shared" si="52"/>
        <v>0</v>
      </c>
      <c r="G331" s="27" t="str">
        <f t="shared" si="53"/>
        <v>Z</v>
      </c>
      <c r="H331" s="28">
        <f t="shared" si="54"/>
        <v>0</v>
      </c>
      <c r="I331" s="28">
        <f t="shared" si="55"/>
        <v>0</v>
      </c>
      <c r="J331" s="27">
        <v>45708</v>
      </c>
      <c r="L331" s="28">
        <f t="shared" si="56"/>
        <v>0</v>
      </c>
      <c r="M331" s="28">
        <f t="shared" si="57"/>
        <v>0</v>
      </c>
      <c r="N331" s="28">
        <f t="shared" si="58"/>
        <v>0</v>
      </c>
    </row>
    <row r="332" spans="1:14" x14ac:dyDescent="0.25">
      <c r="A332" s="36">
        <v>45710</v>
      </c>
      <c r="B332">
        <f t="shared" si="51"/>
        <v>1</v>
      </c>
      <c r="D332" s="28">
        <f t="shared" si="59"/>
        <v>0</v>
      </c>
      <c r="E332" s="27">
        <v>45710</v>
      </c>
      <c r="F332" s="28">
        <f t="shared" si="52"/>
        <v>1</v>
      </c>
      <c r="G332" s="27" t="str">
        <f t="shared" si="53"/>
        <v>Z</v>
      </c>
      <c r="H332" s="28">
        <f t="shared" si="54"/>
        <v>0</v>
      </c>
      <c r="I332" s="28">
        <f t="shared" si="55"/>
        <v>0</v>
      </c>
      <c r="J332" s="27">
        <v>45709</v>
      </c>
      <c r="L332" s="28">
        <f t="shared" si="56"/>
        <v>0</v>
      </c>
      <c r="M332" s="28">
        <f t="shared" si="57"/>
        <v>0</v>
      </c>
      <c r="N332" s="28">
        <f t="shared" si="58"/>
        <v>0</v>
      </c>
    </row>
    <row r="333" spans="1:14" x14ac:dyDescent="0.25">
      <c r="A333" s="36">
        <v>45711</v>
      </c>
      <c r="B333">
        <f t="shared" si="51"/>
        <v>1</v>
      </c>
      <c r="D333" s="28">
        <f t="shared" si="59"/>
        <v>0</v>
      </c>
      <c r="E333" s="27">
        <v>45711</v>
      </c>
      <c r="F333" s="28">
        <f t="shared" si="52"/>
        <v>1</v>
      </c>
      <c r="G333" s="27" t="str">
        <f t="shared" si="53"/>
        <v>Z</v>
      </c>
      <c r="H333" s="28">
        <f t="shared" si="54"/>
        <v>0</v>
      </c>
      <c r="I333" s="28">
        <f t="shared" si="55"/>
        <v>0</v>
      </c>
      <c r="J333" s="27">
        <v>45710</v>
      </c>
      <c r="L333" s="28">
        <f t="shared" si="56"/>
        <v>0</v>
      </c>
      <c r="M333" s="28">
        <f t="shared" si="57"/>
        <v>0</v>
      </c>
      <c r="N333" s="28">
        <f t="shared" si="58"/>
        <v>0</v>
      </c>
    </row>
    <row r="334" spans="1:14" x14ac:dyDescent="0.25">
      <c r="A334" s="36">
        <v>45712</v>
      </c>
      <c r="B334">
        <f t="shared" si="51"/>
        <v>1</v>
      </c>
      <c r="D334" s="28">
        <f t="shared" si="59"/>
        <v>0</v>
      </c>
      <c r="F334" s="28">
        <f t="shared" si="52"/>
        <v>0</v>
      </c>
      <c r="G334" s="27" t="str">
        <f t="shared" si="53"/>
        <v>Z</v>
      </c>
      <c r="H334" s="28">
        <f t="shared" si="54"/>
        <v>0</v>
      </c>
      <c r="I334" s="28">
        <f t="shared" si="55"/>
        <v>0</v>
      </c>
      <c r="J334" s="27">
        <v>45711</v>
      </c>
      <c r="L334" s="28">
        <f t="shared" si="56"/>
        <v>0</v>
      </c>
      <c r="M334" s="28">
        <f t="shared" si="57"/>
        <v>0</v>
      </c>
      <c r="N334" s="28">
        <f t="shared" si="58"/>
        <v>0</v>
      </c>
    </row>
    <row r="335" spans="1:14" x14ac:dyDescent="0.25">
      <c r="A335" s="36">
        <v>45713</v>
      </c>
      <c r="B335">
        <f t="shared" si="51"/>
        <v>1</v>
      </c>
      <c r="D335" s="28">
        <f t="shared" si="59"/>
        <v>0</v>
      </c>
      <c r="F335" s="28">
        <f t="shared" si="52"/>
        <v>0</v>
      </c>
      <c r="G335" s="27" t="str">
        <f t="shared" si="53"/>
        <v>Z</v>
      </c>
      <c r="H335" s="28">
        <f t="shared" si="54"/>
        <v>0</v>
      </c>
      <c r="I335" s="28">
        <f t="shared" si="55"/>
        <v>0</v>
      </c>
      <c r="J335" s="27">
        <v>45712</v>
      </c>
      <c r="L335" s="28">
        <f t="shared" si="56"/>
        <v>0</v>
      </c>
      <c r="M335" s="28">
        <f t="shared" si="57"/>
        <v>0</v>
      </c>
      <c r="N335" s="28">
        <f t="shared" si="58"/>
        <v>0</v>
      </c>
    </row>
    <row r="336" spans="1:14" x14ac:dyDescent="0.25">
      <c r="A336" s="36">
        <v>45714</v>
      </c>
      <c r="B336">
        <f t="shared" si="51"/>
        <v>1</v>
      </c>
      <c r="D336" s="28">
        <f t="shared" si="59"/>
        <v>0</v>
      </c>
      <c r="F336" s="28">
        <f t="shared" si="52"/>
        <v>0</v>
      </c>
      <c r="G336" s="27" t="str">
        <f t="shared" si="53"/>
        <v>Z</v>
      </c>
      <c r="H336" s="28">
        <f t="shared" si="54"/>
        <v>0</v>
      </c>
      <c r="I336" s="28">
        <f t="shared" si="55"/>
        <v>0</v>
      </c>
      <c r="J336" s="27">
        <v>45713</v>
      </c>
      <c r="L336" s="28">
        <f t="shared" si="56"/>
        <v>0</v>
      </c>
      <c r="M336" s="28">
        <f t="shared" si="57"/>
        <v>0</v>
      </c>
      <c r="N336" s="28">
        <f t="shared" si="58"/>
        <v>0</v>
      </c>
    </row>
    <row r="337" spans="1:14" x14ac:dyDescent="0.25">
      <c r="A337" s="36">
        <v>45715</v>
      </c>
      <c r="B337">
        <f t="shared" si="51"/>
        <v>1</v>
      </c>
      <c r="D337" s="28">
        <f t="shared" si="59"/>
        <v>0</v>
      </c>
      <c r="F337" s="28">
        <f t="shared" si="52"/>
        <v>0</v>
      </c>
      <c r="G337" s="27" t="str">
        <f t="shared" si="53"/>
        <v>Z</v>
      </c>
      <c r="H337" s="28">
        <f t="shared" si="54"/>
        <v>0</v>
      </c>
      <c r="I337" s="28">
        <f t="shared" si="55"/>
        <v>0</v>
      </c>
      <c r="J337" s="27">
        <v>45714</v>
      </c>
      <c r="L337" s="28">
        <f t="shared" si="56"/>
        <v>0</v>
      </c>
      <c r="M337" s="28">
        <f t="shared" si="57"/>
        <v>0</v>
      </c>
      <c r="N337" s="28">
        <f t="shared" si="58"/>
        <v>0</v>
      </c>
    </row>
    <row r="338" spans="1:14" x14ac:dyDescent="0.25">
      <c r="A338" s="36">
        <v>45716</v>
      </c>
      <c r="B338">
        <f t="shared" si="51"/>
        <v>1</v>
      </c>
      <c r="D338" s="28">
        <f t="shared" si="59"/>
        <v>0</v>
      </c>
      <c r="F338" s="28">
        <f t="shared" si="52"/>
        <v>0</v>
      </c>
      <c r="G338" s="27" t="str">
        <f t="shared" si="53"/>
        <v>Z</v>
      </c>
      <c r="H338" s="28">
        <f t="shared" si="54"/>
        <v>0</v>
      </c>
      <c r="I338" s="28">
        <f t="shared" si="55"/>
        <v>0</v>
      </c>
      <c r="J338" s="27">
        <v>45715</v>
      </c>
      <c r="L338" s="28">
        <f t="shared" si="56"/>
        <v>0</v>
      </c>
      <c r="M338" s="28">
        <f t="shared" si="57"/>
        <v>0</v>
      </c>
      <c r="N338" s="28">
        <f t="shared" si="58"/>
        <v>0</v>
      </c>
    </row>
    <row r="339" spans="1:14" x14ac:dyDescent="0.25">
      <c r="A339" s="36">
        <v>45717</v>
      </c>
      <c r="B339">
        <f t="shared" si="51"/>
        <v>1</v>
      </c>
      <c r="D339" s="28">
        <f t="shared" si="59"/>
        <v>0</v>
      </c>
      <c r="E339" s="27">
        <v>45717</v>
      </c>
      <c r="F339" s="28">
        <f t="shared" si="52"/>
        <v>1</v>
      </c>
      <c r="G339" s="27" t="str">
        <f t="shared" si="53"/>
        <v>Z</v>
      </c>
      <c r="H339" s="28">
        <f t="shared" si="54"/>
        <v>0</v>
      </c>
      <c r="I339" s="28">
        <f t="shared" si="55"/>
        <v>0</v>
      </c>
      <c r="J339" s="27">
        <v>45716</v>
      </c>
      <c r="L339" s="28">
        <f t="shared" si="56"/>
        <v>0</v>
      </c>
      <c r="M339" s="28">
        <f t="shared" si="57"/>
        <v>0</v>
      </c>
      <c r="N339" s="28">
        <f t="shared" si="58"/>
        <v>0</v>
      </c>
    </row>
    <row r="340" spans="1:14" x14ac:dyDescent="0.25">
      <c r="A340" s="36">
        <v>45718</v>
      </c>
      <c r="B340">
        <f t="shared" si="51"/>
        <v>1</v>
      </c>
      <c r="D340" s="28">
        <f t="shared" si="59"/>
        <v>0</v>
      </c>
      <c r="E340" s="27">
        <v>45718</v>
      </c>
      <c r="F340" s="28">
        <f t="shared" si="52"/>
        <v>1</v>
      </c>
      <c r="G340" s="27" t="str">
        <f t="shared" si="53"/>
        <v>Z</v>
      </c>
      <c r="H340" s="28">
        <f t="shared" si="54"/>
        <v>0</v>
      </c>
      <c r="I340" s="28">
        <f t="shared" si="55"/>
        <v>0</v>
      </c>
      <c r="J340" s="27">
        <v>45717</v>
      </c>
      <c r="L340" s="28">
        <f t="shared" si="56"/>
        <v>0</v>
      </c>
      <c r="M340" s="28">
        <f t="shared" si="57"/>
        <v>0</v>
      </c>
      <c r="N340" s="28">
        <f t="shared" si="58"/>
        <v>0</v>
      </c>
    </row>
    <row r="341" spans="1:14" x14ac:dyDescent="0.25">
      <c r="A341" s="36">
        <v>45719</v>
      </c>
      <c r="B341">
        <f t="shared" si="51"/>
        <v>1</v>
      </c>
      <c r="D341" s="28">
        <f t="shared" si="59"/>
        <v>0</v>
      </c>
      <c r="F341" s="28">
        <f t="shared" si="52"/>
        <v>0</v>
      </c>
      <c r="G341" s="27" t="str">
        <f t="shared" si="53"/>
        <v>Z</v>
      </c>
      <c r="H341" s="28">
        <f t="shared" si="54"/>
        <v>0</v>
      </c>
      <c r="I341" s="28">
        <f t="shared" si="55"/>
        <v>0</v>
      </c>
      <c r="J341" s="27">
        <v>45718</v>
      </c>
      <c r="L341" s="28">
        <f t="shared" si="56"/>
        <v>0</v>
      </c>
      <c r="M341" s="28">
        <f t="shared" si="57"/>
        <v>0</v>
      </c>
      <c r="N341" s="28">
        <f t="shared" si="58"/>
        <v>0</v>
      </c>
    </row>
    <row r="342" spans="1:14" x14ac:dyDescent="0.25">
      <c r="A342" s="36">
        <v>45720</v>
      </c>
      <c r="B342">
        <f t="shared" si="51"/>
        <v>1</v>
      </c>
      <c r="D342" s="28">
        <f t="shared" si="59"/>
        <v>0</v>
      </c>
      <c r="F342" s="28">
        <f t="shared" si="52"/>
        <v>0</v>
      </c>
      <c r="G342" s="27" t="str">
        <f t="shared" si="53"/>
        <v>Z</v>
      </c>
      <c r="H342" s="28">
        <f t="shared" si="54"/>
        <v>0</v>
      </c>
      <c r="I342" s="28">
        <f t="shared" si="55"/>
        <v>0</v>
      </c>
      <c r="J342" s="27">
        <v>45719</v>
      </c>
      <c r="L342" s="28">
        <f t="shared" si="56"/>
        <v>0</v>
      </c>
      <c r="M342" s="28">
        <f t="shared" si="57"/>
        <v>0</v>
      </c>
      <c r="N342" s="28">
        <f t="shared" si="58"/>
        <v>0</v>
      </c>
    </row>
    <row r="343" spans="1:14" x14ac:dyDescent="0.25">
      <c r="A343" s="36">
        <v>45721</v>
      </c>
      <c r="B343">
        <f t="shared" si="51"/>
        <v>1</v>
      </c>
      <c r="D343" s="28">
        <f t="shared" si="59"/>
        <v>0</v>
      </c>
      <c r="F343" s="28">
        <f t="shared" si="52"/>
        <v>0</v>
      </c>
      <c r="G343" s="27" t="str">
        <f t="shared" si="53"/>
        <v>Z</v>
      </c>
      <c r="H343" s="28">
        <f t="shared" si="54"/>
        <v>0</v>
      </c>
      <c r="I343" s="28">
        <f t="shared" si="55"/>
        <v>0</v>
      </c>
      <c r="J343" s="27">
        <v>45720</v>
      </c>
      <c r="L343" s="28">
        <f t="shared" si="56"/>
        <v>0</v>
      </c>
      <c r="M343" s="28">
        <f t="shared" si="57"/>
        <v>0</v>
      </c>
      <c r="N343" s="28">
        <f t="shared" si="58"/>
        <v>0</v>
      </c>
    </row>
    <row r="344" spans="1:14" x14ac:dyDescent="0.25">
      <c r="A344" s="36">
        <v>45722</v>
      </c>
      <c r="B344">
        <f t="shared" si="51"/>
        <v>1</v>
      </c>
      <c r="D344" s="28">
        <f t="shared" si="59"/>
        <v>0</v>
      </c>
      <c r="F344" s="28">
        <f t="shared" si="52"/>
        <v>0</v>
      </c>
      <c r="G344" s="27" t="str">
        <f t="shared" si="53"/>
        <v>Z</v>
      </c>
      <c r="H344" s="28">
        <f t="shared" si="54"/>
        <v>0</v>
      </c>
      <c r="I344" s="28">
        <f t="shared" si="55"/>
        <v>0</v>
      </c>
      <c r="J344" s="27">
        <v>45721</v>
      </c>
      <c r="L344" s="28">
        <f t="shared" si="56"/>
        <v>0</v>
      </c>
      <c r="M344" s="28">
        <f t="shared" si="57"/>
        <v>0</v>
      </c>
      <c r="N344" s="28">
        <f t="shared" si="58"/>
        <v>0</v>
      </c>
    </row>
    <row r="345" spans="1:14" x14ac:dyDescent="0.25">
      <c r="A345" s="36">
        <v>45723</v>
      </c>
      <c r="B345">
        <f t="shared" si="51"/>
        <v>1</v>
      </c>
      <c r="D345" s="28">
        <f t="shared" si="59"/>
        <v>0</v>
      </c>
      <c r="F345" s="28">
        <f t="shared" si="52"/>
        <v>0</v>
      </c>
      <c r="G345" s="27" t="str">
        <f t="shared" si="53"/>
        <v>Z</v>
      </c>
      <c r="H345" s="28">
        <f t="shared" si="54"/>
        <v>0</v>
      </c>
      <c r="I345" s="28">
        <f t="shared" si="55"/>
        <v>0</v>
      </c>
      <c r="J345" s="27">
        <v>45722</v>
      </c>
      <c r="L345" s="28">
        <f t="shared" si="56"/>
        <v>0</v>
      </c>
      <c r="M345" s="28">
        <f t="shared" si="57"/>
        <v>0</v>
      </c>
      <c r="N345" s="28">
        <f t="shared" si="58"/>
        <v>0</v>
      </c>
    </row>
    <row r="346" spans="1:14" x14ac:dyDescent="0.25">
      <c r="A346" s="36">
        <v>45724</v>
      </c>
      <c r="B346">
        <f t="shared" si="51"/>
        <v>1</v>
      </c>
      <c r="D346" s="28">
        <f t="shared" si="59"/>
        <v>0</v>
      </c>
      <c r="E346" s="27">
        <v>45724</v>
      </c>
      <c r="F346" s="28">
        <f t="shared" si="52"/>
        <v>1</v>
      </c>
      <c r="G346" s="27" t="str">
        <f t="shared" si="53"/>
        <v>Z</v>
      </c>
      <c r="H346" s="28">
        <f t="shared" si="54"/>
        <v>0</v>
      </c>
      <c r="I346" s="28">
        <f t="shared" si="55"/>
        <v>0</v>
      </c>
      <c r="J346" s="27">
        <v>45723</v>
      </c>
      <c r="L346" s="28">
        <f t="shared" si="56"/>
        <v>0</v>
      </c>
      <c r="M346" s="28">
        <f t="shared" si="57"/>
        <v>0</v>
      </c>
      <c r="N346" s="28">
        <f t="shared" si="58"/>
        <v>0</v>
      </c>
    </row>
    <row r="347" spans="1:14" x14ac:dyDescent="0.25">
      <c r="A347" s="36">
        <v>45725</v>
      </c>
      <c r="B347">
        <f t="shared" si="51"/>
        <v>1</v>
      </c>
      <c r="D347" s="28">
        <f t="shared" si="59"/>
        <v>0</v>
      </c>
      <c r="E347" s="27">
        <v>45725</v>
      </c>
      <c r="F347" s="28">
        <f t="shared" si="52"/>
        <v>1</v>
      </c>
      <c r="G347" s="27" t="str">
        <f t="shared" si="53"/>
        <v>Z</v>
      </c>
      <c r="H347" s="28">
        <f t="shared" si="54"/>
        <v>0</v>
      </c>
      <c r="I347" s="28">
        <f t="shared" si="55"/>
        <v>0</v>
      </c>
      <c r="J347" s="27">
        <v>45724</v>
      </c>
      <c r="L347" s="28">
        <f t="shared" si="56"/>
        <v>0</v>
      </c>
      <c r="M347" s="28">
        <f t="shared" si="57"/>
        <v>0</v>
      </c>
      <c r="N347" s="28">
        <f t="shared" si="58"/>
        <v>0</v>
      </c>
    </row>
    <row r="348" spans="1:14" x14ac:dyDescent="0.25">
      <c r="A348" s="36">
        <v>45726</v>
      </c>
      <c r="B348">
        <f t="shared" si="51"/>
        <v>1</v>
      </c>
      <c r="D348" s="28">
        <f t="shared" si="59"/>
        <v>0</v>
      </c>
      <c r="F348" s="28">
        <f t="shared" si="52"/>
        <v>0</v>
      </c>
      <c r="G348" s="27" t="str">
        <f t="shared" si="53"/>
        <v>Z</v>
      </c>
      <c r="H348" s="28">
        <f t="shared" si="54"/>
        <v>0</v>
      </c>
      <c r="I348" s="28">
        <f t="shared" si="55"/>
        <v>0</v>
      </c>
      <c r="J348" s="27">
        <v>45725</v>
      </c>
      <c r="L348" s="28">
        <f t="shared" si="56"/>
        <v>0</v>
      </c>
      <c r="M348" s="28">
        <f t="shared" si="57"/>
        <v>0</v>
      </c>
      <c r="N348" s="28">
        <f t="shared" si="58"/>
        <v>0</v>
      </c>
    </row>
    <row r="349" spans="1:14" x14ac:dyDescent="0.25">
      <c r="A349" s="36">
        <v>45727</v>
      </c>
      <c r="B349">
        <f t="shared" si="51"/>
        <v>1</v>
      </c>
      <c r="D349" s="28">
        <f t="shared" si="59"/>
        <v>0</v>
      </c>
      <c r="F349" s="28">
        <f t="shared" si="52"/>
        <v>0</v>
      </c>
      <c r="G349" s="27" t="str">
        <f t="shared" si="53"/>
        <v>Z</v>
      </c>
      <c r="H349" s="28">
        <f t="shared" si="54"/>
        <v>0</v>
      </c>
      <c r="I349" s="28">
        <f t="shared" si="55"/>
        <v>0</v>
      </c>
      <c r="J349" s="27">
        <v>45726</v>
      </c>
      <c r="L349" s="28">
        <f t="shared" si="56"/>
        <v>0</v>
      </c>
      <c r="M349" s="28">
        <f t="shared" si="57"/>
        <v>0</v>
      </c>
      <c r="N349" s="28">
        <f t="shared" si="58"/>
        <v>0</v>
      </c>
    </row>
    <row r="350" spans="1:14" x14ac:dyDescent="0.25">
      <c r="A350" s="36">
        <v>45728</v>
      </c>
      <c r="B350">
        <f t="shared" si="51"/>
        <v>1</v>
      </c>
      <c r="D350" s="28">
        <f t="shared" si="59"/>
        <v>0</v>
      </c>
      <c r="F350" s="28">
        <f t="shared" si="52"/>
        <v>0</v>
      </c>
      <c r="G350" s="27" t="str">
        <f t="shared" si="53"/>
        <v>Z</v>
      </c>
      <c r="H350" s="28">
        <f t="shared" si="54"/>
        <v>0</v>
      </c>
      <c r="I350" s="28">
        <f t="shared" si="55"/>
        <v>0</v>
      </c>
      <c r="J350" s="27">
        <v>45727</v>
      </c>
      <c r="L350" s="28">
        <f t="shared" si="56"/>
        <v>0</v>
      </c>
      <c r="M350" s="28">
        <f t="shared" si="57"/>
        <v>0</v>
      </c>
      <c r="N350" s="28">
        <f t="shared" si="58"/>
        <v>0</v>
      </c>
    </row>
    <row r="351" spans="1:14" x14ac:dyDescent="0.25">
      <c r="A351" s="36">
        <v>45729</v>
      </c>
      <c r="B351">
        <f t="shared" si="51"/>
        <v>1</v>
      </c>
      <c r="D351" s="28">
        <f t="shared" si="59"/>
        <v>0</v>
      </c>
      <c r="F351" s="28">
        <f t="shared" si="52"/>
        <v>0</v>
      </c>
      <c r="G351" s="27" t="str">
        <f t="shared" si="53"/>
        <v>Z</v>
      </c>
      <c r="H351" s="28">
        <f t="shared" si="54"/>
        <v>0</v>
      </c>
      <c r="I351" s="28">
        <f t="shared" si="55"/>
        <v>0</v>
      </c>
      <c r="J351" s="27">
        <v>45728</v>
      </c>
      <c r="L351" s="28">
        <f t="shared" si="56"/>
        <v>0</v>
      </c>
      <c r="M351" s="28">
        <f t="shared" si="57"/>
        <v>0</v>
      </c>
      <c r="N351" s="28">
        <f t="shared" si="58"/>
        <v>0</v>
      </c>
    </row>
    <row r="352" spans="1:14" x14ac:dyDescent="0.25">
      <c r="A352" s="36">
        <v>45730</v>
      </c>
      <c r="B352">
        <f t="shared" si="51"/>
        <v>1</v>
      </c>
      <c r="D352" s="28">
        <f t="shared" si="59"/>
        <v>0</v>
      </c>
      <c r="F352" s="28">
        <f t="shared" si="52"/>
        <v>0</v>
      </c>
      <c r="G352" s="27" t="str">
        <f t="shared" si="53"/>
        <v>Z</v>
      </c>
      <c r="H352" s="28">
        <f t="shared" si="54"/>
        <v>0</v>
      </c>
      <c r="I352" s="28">
        <f t="shared" si="55"/>
        <v>0</v>
      </c>
      <c r="J352" s="27">
        <v>45729</v>
      </c>
      <c r="L352" s="28">
        <f t="shared" si="56"/>
        <v>0</v>
      </c>
      <c r="M352" s="28">
        <f t="shared" si="57"/>
        <v>0</v>
      </c>
      <c r="N352" s="28">
        <f t="shared" si="58"/>
        <v>0</v>
      </c>
    </row>
    <row r="353" spans="1:14" x14ac:dyDescent="0.25">
      <c r="A353" s="36">
        <v>45731</v>
      </c>
      <c r="B353">
        <f t="shared" si="51"/>
        <v>1</v>
      </c>
      <c r="D353" s="28">
        <f t="shared" si="59"/>
        <v>0</v>
      </c>
      <c r="E353" s="27">
        <v>45731</v>
      </c>
      <c r="F353" s="28">
        <f t="shared" si="52"/>
        <v>1</v>
      </c>
      <c r="G353" s="27" t="str">
        <f t="shared" si="53"/>
        <v>Z</v>
      </c>
      <c r="H353" s="28">
        <f t="shared" si="54"/>
        <v>0</v>
      </c>
      <c r="I353" s="28">
        <f t="shared" si="55"/>
        <v>0</v>
      </c>
      <c r="J353" s="27">
        <v>45730</v>
      </c>
      <c r="L353" s="28">
        <f t="shared" si="56"/>
        <v>0</v>
      </c>
      <c r="M353" s="28">
        <f t="shared" si="57"/>
        <v>0</v>
      </c>
      <c r="N353" s="28">
        <f t="shared" si="58"/>
        <v>0</v>
      </c>
    </row>
    <row r="354" spans="1:14" x14ac:dyDescent="0.25">
      <c r="A354" s="36">
        <v>45732</v>
      </c>
      <c r="B354">
        <f t="shared" si="51"/>
        <v>1</v>
      </c>
      <c r="D354" s="28">
        <f t="shared" si="59"/>
        <v>0</v>
      </c>
      <c r="E354" s="27">
        <v>45732</v>
      </c>
      <c r="F354" s="28">
        <f t="shared" si="52"/>
        <v>1</v>
      </c>
      <c r="G354" s="27" t="str">
        <f t="shared" si="53"/>
        <v>Z</v>
      </c>
      <c r="H354" s="28">
        <f t="shared" si="54"/>
        <v>0</v>
      </c>
      <c r="I354" s="28">
        <f t="shared" si="55"/>
        <v>0</v>
      </c>
      <c r="J354" s="27">
        <v>45731</v>
      </c>
      <c r="L354" s="28">
        <f t="shared" si="56"/>
        <v>0</v>
      </c>
      <c r="M354" s="28">
        <f t="shared" si="57"/>
        <v>0</v>
      </c>
      <c r="N354" s="28">
        <f t="shared" si="58"/>
        <v>0</v>
      </c>
    </row>
    <row r="355" spans="1:14" x14ac:dyDescent="0.25">
      <c r="A355" s="36">
        <v>45733</v>
      </c>
      <c r="B355">
        <f t="shared" si="51"/>
        <v>1</v>
      </c>
      <c r="D355" s="28">
        <f t="shared" si="59"/>
        <v>0</v>
      </c>
      <c r="F355" s="28">
        <f t="shared" si="52"/>
        <v>0</v>
      </c>
      <c r="G355" s="27" t="str">
        <f t="shared" si="53"/>
        <v>Z</v>
      </c>
      <c r="H355" s="28">
        <f t="shared" si="54"/>
        <v>0</v>
      </c>
      <c r="I355" s="28">
        <f t="shared" si="55"/>
        <v>0</v>
      </c>
      <c r="J355" s="27">
        <v>45732</v>
      </c>
      <c r="L355" s="28">
        <f t="shared" si="56"/>
        <v>0</v>
      </c>
      <c r="M355" s="28">
        <f t="shared" si="57"/>
        <v>0</v>
      </c>
      <c r="N355" s="28">
        <f t="shared" si="58"/>
        <v>0</v>
      </c>
    </row>
    <row r="356" spans="1:14" x14ac:dyDescent="0.25">
      <c r="A356" s="36">
        <v>45734</v>
      </c>
      <c r="B356">
        <f t="shared" si="51"/>
        <v>1</v>
      </c>
      <c r="D356" s="28">
        <f t="shared" si="59"/>
        <v>0</v>
      </c>
      <c r="F356" s="28">
        <f t="shared" si="52"/>
        <v>0</v>
      </c>
      <c r="G356" s="27" t="str">
        <f t="shared" si="53"/>
        <v>Z</v>
      </c>
      <c r="H356" s="28">
        <f t="shared" si="54"/>
        <v>0</v>
      </c>
      <c r="I356" s="28">
        <f t="shared" si="55"/>
        <v>0</v>
      </c>
      <c r="J356" s="27">
        <v>45733</v>
      </c>
      <c r="L356" s="28">
        <f t="shared" si="56"/>
        <v>0</v>
      </c>
      <c r="M356" s="28">
        <f t="shared" si="57"/>
        <v>0</v>
      </c>
      <c r="N356" s="28">
        <f t="shared" si="58"/>
        <v>0</v>
      </c>
    </row>
    <row r="357" spans="1:14" x14ac:dyDescent="0.25">
      <c r="A357" s="36">
        <v>45735</v>
      </c>
      <c r="B357">
        <f t="shared" si="51"/>
        <v>1</v>
      </c>
      <c r="D357" s="28">
        <f t="shared" si="59"/>
        <v>0</v>
      </c>
      <c r="F357" s="28">
        <f t="shared" si="52"/>
        <v>0</v>
      </c>
      <c r="G357" s="27" t="str">
        <f t="shared" si="53"/>
        <v>Z</v>
      </c>
      <c r="H357" s="28">
        <f t="shared" si="54"/>
        <v>0</v>
      </c>
      <c r="I357" s="28">
        <f t="shared" si="55"/>
        <v>0</v>
      </c>
      <c r="J357" s="27">
        <v>45734</v>
      </c>
      <c r="L357" s="28">
        <f t="shared" si="56"/>
        <v>0</v>
      </c>
      <c r="M357" s="28">
        <f t="shared" si="57"/>
        <v>0</v>
      </c>
      <c r="N357" s="28">
        <f t="shared" si="58"/>
        <v>0</v>
      </c>
    </row>
    <row r="358" spans="1:14" x14ac:dyDescent="0.25">
      <c r="A358" s="36">
        <v>45736</v>
      </c>
      <c r="B358">
        <f t="shared" si="51"/>
        <v>1</v>
      </c>
      <c r="D358" s="28">
        <f t="shared" si="59"/>
        <v>0</v>
      </c>
      <c r="F358" s="28">
        <f t="shared" si="52"/>
        <v>0</v>
      </c>
      <c r="G358" s="27" t="str">
        <f t="shared" si="53"/>
        <v>Z</v>
      </c>
      <c r="H358" s="28">
        <f t="shared" si="54"/>
        <v>0</v>
      </c>
      <c r="I358" s="28">
        <f t="shared" si="55"/>
        <v>0</v>
      </c>
      <c r="J358" s="27">
        <v>45735</v>
      </c>
      <c r="L358" s="28">
        <f t="shared" si="56"/>
        <v>0</v>
      </c>
      <c r="M358" s="28">
        <f t="shared" si="57"/>
        <v>0</v>
      </c>
      <c r="N358" s="28">
        <f t="shared" si="58"/>
        <v>0</v>
      </c>
    </row>
    <row r="359" spans="1:14" x14ac:dyDescent="0.25">
      <c r="A359" s="36">
        <v>45737</v>
      </c>
      <c r="B359">
        <f t="shared" si="51"/>
        <v>1</v>
      </c>
      <c r="D359" s="28">
        <f t="shared" si="59"/>
        <v>0</v>
      </c>
      <c r="F359" s="28">
        <f t="shared" si="52"/>
        <v>0</v>
      </c>
      <c r="G359" s="27" t="str">
        <f t="shared" si="53"/>
        <v>Z</v>
      </c>
      <c r="H359" s="28">
        <f t="shared" si="54"/>
        <v>0</v>
      </c>
      <c r="I359" s="28">
        <f t="shared" si="55"/>
        <v>0</v>
      </c>
      <c r="J359" s="27">
        <v>45736</v>
      </c>
      <c r="L359" s="28">
        <f t="shared" si="56"/>
        <v>0</v>
      </c>
      <c r="M359" s="28">
        <f t="shared" si="57"/>
        <v>0</v>
      </c>
      <c r="N359" s="28">
        <f t="shared" si="58"/>
        <v>0</v>
      </c>
    </row>
    <row r="360" spans="1:14" x14ac:dyDescent="0.25">
      <c r="A360" s="36">
        <v>45738</v>
      </c>
      <c r="B360">
        <f t="shared" si="51"/>
        <v>1</v>
      </c>
      <c r="D360" s="28">
        <f t="shared" si="59"/>
        <v>0</v>
      </c>
      <c r="E360" s="27">
        <v>45738</v>
      </c>
      <c r="F360" s="28">
        <f t="shared" si="52"/>
        <v>1</v>
      </c>
      <c r="G360" s="27" t="str">
        <f t="shared" si="53"/>
        <v>Z</v>
      </c>
      <c r="H360" s="28">
        <f t="shared" si="54"/>
        <v>0</v>
      </c>
      <c r="I360" s="28">
        <f t="shared" si="55"/>
        <v>0</v>
      </c>
      <c r="J360" s="27">
        <v>45737</v>
      </c>
      <c r="L360" s="28">
        <f t="shared" si="56"/>
        <v>0</v>
      </c>
      <c r="M360" s="28">
        <f t="shared" si="57"/>
        <v>0</v>
      </c>
      <c r="N360" s="28">
        <f t="shared" si="58"/>
        <v>0</v>
      </c>
    </row>
    <row r="361" spans="1:14" x14ac:dyDescent="0.25">
      <c r="A361" s="36">
        <v>45739</v>
      </c>
      <c r="B361">
        <f t="shared" si="51"/>
        <v>1</v>
      </c>
      <c r="D361" s="28">
        <f t="shared" si="59"/>
        <v>0</v>
      </c>
      <c r="E361" s="27">
        <v>45739</v>
      </c>
      <c r="F361" s="28">
        <f t="shared" si="52"/>
        <v>1</v>
      </c>
      <c r="G361" s="27" t="str">
        <f t="shared" si="53"/>
        <v>Z</v>
      </c>
      <c r="H361" s="28">
        <f t="shared" si="54"/>
        <v>0</v>
      </c>
      <c r="I361" s="28">
        <f t="shared" si="55"/>
        <v>0</v>
      </c>
      <c r="J361" s="27">
        <v>45738</v>
      </c>
      <c r="L361" s="28">
        <f t="shared" si="56"/>
        <v>0</v>
      </c>
      <c r="M361" s="28">
        <f t="shared" si="57"/>
        <v>0</v>
      </c>
      <c r="N361" s="28">
        <f t="shared" si="58"/>
        <v>0</v>
      </c>
    </row>
    <row r="362" spans="1:14" x14ac:dyDescent="0.25">
      <c r="A362" s="36">
        <v>45740</v>
      </c>
      <c r="B362">
        <f t="shared" si="51"/>
        <v>1</v>
      </c>
      <c r="D362" s="28">
        <f t="shared" si="59"/>
        <v>0</v>
      </c>
      <c r="F362" s="28">
        <f t="shared" si="52"/>
        <v>0</v>
      </c>
      <c r="G362" s="27" t="str">
        <f t="shared" si="53"/>
        <v>Z</v>
      </c>
      <c r="H362" s="28">
        <f t="shared" si="54"/>
        <v>0</v>
      </c>
      <c r="I362" s="28">
        <f t="shared" si="55"/>
        <v>0</v>
      </c>
      <c r="J362" s="27">
        <v>45739</v>
      </c>
      <c r="L362" s="28">
        <f t="shared" si="56"/>
        <v>0</v>
      </c>
      <c r="M362" s="28">
        <f t="shared" si="57"/>
        <v>0</v>
      </c>
      <c r="N362" s="28">
        <f t="shared" si="58"/>
        <v>0</v>
      </c>
    </row>
    <row r="363" spans="1:14" x14ac:dyDescent="0.25">
      <c r="A363" s="36">
        <v>45741</v>
      </c>
      <c r="B363">
        <f t="shared" si="51"/>
        <v>1</v>
      </c>
      <c r="D363" s="28">
        <f t="shared" si="59"/>
        <v>0</v>
      </c>
      <c r="F363" s="28">
        <f t="shared" si="52"/>
        <v>0</v>
      </c>
      <c r="G363" s="27" t="str">
        <f t="shared" si="53"/>
        <v>Z</v>
      </c>
      <c r="H363" s="28">
        <f t="shared" si="54"/>
        <v>0</v>
      </c>
      <c r="I363" s="28">
        <f t="shared" si="55"/>
        <v>0</v>
      </c>
      <c r="J363" s="27">
        <v>45740</v>
      </c>
      <c r="L363" s="28">
        <f t="shared" si="56"/>
        <v>0</v>
      </c>
      <c r="M363" s="28">
        <f t="shared" si="57"/>
        <v>0</v>
      </c>
      <c r="N363" s="28">
        <f t="shared" si="58"/>
        <v>0</v>
      </c>
    </row>
    <row r="364" spans="1:14" x14ac:dyDescent="0.25">
      <c r="A364" s="36">
        <v>45742</v>
      </c>
      <c r="B364">
        <f t="shared" si="51"/>
        <v>1</v>
      </c>
      <c r="D364" s="28">
        <f t="shared" si="59"/>
        <v>0</v>
      </c>
      <c r="F364" s="28">
        <f t="shared" si="52"/>
        <v>0</v>
      </c>
      <c r="G364" s="27" t="str">
        <f t="shared" si="53"/>
        <v>Z</v>
      </c>
      <c r="H364" s="28">
        <f t="shared" si="54"/>
        <v>0</v>
      </c>
      <c r="I364" s="28">
        <f t="shared" si="55"/>
        <v>0</v>
      </c>
      <c r="J364" s="27">
        <v>45741</v>
      </c>
      <c r="L364" s="28">
        <f t="shared" si="56"/>
        <v>0</v>
      </c>
      <c r="M364" s="28">
        <f t="shared" si="57"/>
        <v>0</v>
      </c>
      <c r="N364" s="28">
        <f t="shared" si="58"/>
        <v>0</v>
      </c>
    </row>
    <row r="365" spans="1:14" x14ac:dyDescent="0.25">
      <c r="A365" s="36">
        <v>45743</v>
      </c>
      <c r="B365">
        <f t="shared" si="51"/>
        <v>1</v>
      </c>
      <c r="D365" s="28">
        <f t="shared" si="59"/>
        <v>0</v>
      </c>
      <c r="F365" s="28">
        <f t="shared" si="52"/>
        <v>0</v>
      </c>
      <c r="G365" s="27" t="str">
        <f t="shared" si="53"/>
        <v>Z</v>
      </c>
      <c r="H365" s="28">
        <f t="shared" si="54"/>
        <v>0</v>
      </c>
      <c r="I365" s="28">
        <f t="shared" si="55"/>
        <v>0</v>
      </c>
      <c r="J365" s="27">
        <v>45742</v>
      </c>
      <c r="L365" s="28">
        <f t="shared" si="56"/>
        <v>0</v>
      </c>
      <c r="M365" s="28">
        <f t="shared" si="57"/>
        <v>0</v>
      </c>
      <c r="N365" s="28">
        <f t="shared" si="58"/>
        <v>0</v>
      </c>
    </row>
    <row r="366" spans="1:14" x14ac:dyDescent="0.25">
      <c r="A366" s="36">
        <v>45744</v>
      </c>
      <c r="B366">
        <f t="shared" si="51"/>
        <v>1</v>
      </c>
      <c r="D366" s="28">
        <f t="shared" si="59"/>
        <v>0</v>
      </c>
      <c r="F366" s="28">
        <f t="shared" si="52"/>
        <v>0</v>
      </c>
      <c r="G366" s="27" t="str">
        <f t="shared" si="53"/>
        <v>Z</v>
      </c>
      <c r="H366" s="28">
        <f t="shared" si="54"/>
        <v>0</v>
      </c>
      <c r="I366" s="28">
        <f t="shared" si="55"/>
        <v>0</v>
      </c>
      <c r="J366" s="27">
        <v>45743</v>
      </c>
      <c r="L366" s="28">
        <f t="shared" si="56"/>
        <v>0</v>
      </c>
      <c r="M366" s="28">
        <f t="shared" si="57"/>
        <v>0</v>
      </c>
      <c r="N366" s="28">
        <f t="shared" si="58"/>
        <v>0</v>
      </c>
    </row>
    <row r="367" spans="1:14" x14ac:dyDescent="0.25">
      <c r="A367" s="36">
        <v>45745</v>
      </c>
      <c r="B367">
        <f t="shared" si="51"/>
        <v>1</v>
      </c>
      <c r="D367" s="28">
        <f t="shared" si="59"/>
        <v>0</v>
      </c>
      <c r="E367" s="27">
        <v>45745</v>
      </c>
      <c r="F367" s="28">
        <f t="shared" si="52"/>
        <v>1</v>
      </c>
      <c r="G367" s="27" t="str">
        <f t="shared" si="53"/>
        <v>Z</v>
      </c>
      <c r="H367" s="28">
        <f t="shared" si="54"/>
        <v>0</v>
      </c>
      <c r="I367" s="28">
        <f t="shared" si="55"/>
        <v>0</v>
      </c>
      <c r="J367" s="27">
        <v>45744</v>
      </c>
      <c r="L367" s="28">
        <f t="shared" si="56"/>
        <v>0</v>
      </c>
      <c r="M367" s="28">
        <f t="shared" si="57"/>
        <v>0</v>
      </c>
      <c r="N367" s="28">
        <f t="shared" si="58"/>
        <v>0</v>
      </c>
    </row>
    <row r="368" spans="1:14" x14ac:dyDescent="0.25">
      <c r="A368" s="36">
        <v>45746</v>
      </c>
      <c r="B368">
        <f t="shared" si="51"/>
        <v>1</v>
      </c>
      <c r="D368" s="28">
        <f t="shared" si="59"/>
        <v>0</v>
      </c>
      <c r="E368" s="27">
        <v>45746</v>
      </c>
      <c r="F368" s="28">
        <f t="shared" si="52"/>
        <v>1</v>
      </c>
      <c r="G368" s="27" t="str">
        <f t="shared" si="53"/>
        <v>Z</v>
      </c>
      <c r="H368" s="28">
        <f t="shared" si="54"/>
        <v>0</v>
      </c>
      <c r="I368" s="28">
        <f t="shared" si="55"/>
        <v>0</v>
      </c>
      <c r="J368" s="27">
        <v>45745</v>
      </c>
      <c r="L368" s="28">
        <f t="shared" si="56"/>
        <v>0</v>
      </c>
      <c r="M368" s="28">
        <f t="shared" si="57"/>
        <v>0</v>
      </c>
      <c r="N368" s="28">
        <f t="shared" si="58"/>
        <v>0</v>
      </c>
    </row>
    <row r="369" spans="1:14" x14ac:dyDescent="0.25">
      <c r="A369" s="36">
        <v>45747</v>
      </c>
      <c r="B369">
        <f t="shared" si="51"/>
        <v>1</v>
      </c>
      <c r="D369" s="28">
        <f t="shared" si="59"/>
        <v>0</v>
      </c>
      <c r="F369" s="28">
        <f t="shared" si="52"/>
        <v>0</v>
      </c>
      <c r="G369" s="27" t="str">
        <f t="shared" si="53"/>
        <v>Z</v>
      </c>
      <c r="H369" s="28">
        <f t="shared" si="54"/>
        <v>0</v>
      </c>
      <c r="I369" s="28">
        <f t="shared" si="55"/>
        <v>0</v>
      </c>
      <c r="J369" s="27">
        <v>45746</v>
      </c>
      <c r="L369" s="28">
        <f t="shared" si="56"/>
        <v>0</v>
      </c>
      <c r="M369" s="28">
        <f t="shared" si="57"/>
        <v>0</v>
      </c>
      <c r="N369" s="28">
        <f t="shared" si="58"/>
        <v>0</v>
      </c>
    </row>
    <row r="370" spans="1:14" x14ac:dyDescent="0.25">
      <c r="J370" s="27"/>
    </row>
    <row r="371" spans="1:14" x14ac:dyDescent="0.25">
      <c r="J371" s="27">
        <v>45747</v>
      </c>
      <c r="L371" s="28">
        <f t="shared" si="56"/>
        <v>0</v>
      </c>
      <c r="M371" s="28">
        <f t="shared" si="57"/>
        <v>0</v>
      </c>
      <c r="N371" s="28">
        <f t="shared" si="58"/>
        <v>0</v>
      </c>
    </row>
    <row r="372" spans="1:14" x14ac:dyDescent="0.25">
      <c r="I372" s="28">
        <f>SUM(I3:I371)</f>
        <v>0</v>
      </c>
      <c r="L372" s="28">
        <f>SUM(L3:L371)</f>
        <v>0</v>
      </c>
      <c r="M372" s="28">
        <f t="shared" ref="M372:N372" si="60">SUM(M3:M371)</f>
        <v>0</v>
      </c>
      <c r="N372" s="28">
        <f t="shared" si="60"/>
        <v>0</v>
      </c>
    </row>
  </sheetData>
  <sheetProtection algorithmName="SHA-512" hashValue="lZju1e+Xf15xF4g2HtLn059ozfWnQFKwWAWi8/SCTBIFx1hmpjOuJRZ23A0q5oM+7zjW8f9GIo8AkfTMCJ9REQ==" saltValue="YPWPI7GOMhflGQR5hmjICA==" spinCount="100000" sheet="1" objects="1" scenarios="1"/>
  <mergeCells count="12">
    <mergeCell ref="AD12:AD13"/>
    <mergeCell ref="Z26:AD29"/>
    <mergeCell ref="AH13:AI13"/>
    <mergeCell ref="AH19:AI19"/>
    <mergeCell ref="AJ19:AK19"/>
    <mergeCell ref="AJ20:AK20"/>
    <mergeCell ref="AH8:AI8"/>
    <mergeCell ref="AJ8:AK8"/>
    <mergeCell ref="AH10:AI10"/>
    <mergeCell ref="AJ10:AK10"/>
    <mergeCell ref="AH11:AI11"/>
    <mergeCell ref="AJ11:AK11"/>
  </mergeCells>
  <conditionalFormatting sqref="R22">
    <cfRule type="expression" dxfId="69" priority="6">
      <formula>$U$21&lt;&gt;"yes"</formula>
    </cfRule>
  </conditionalFormatting>
  <conditionalFormatting sqref="R23:R24">
    <cfRule type="expression" dxfId="68" priority="15">
      <formula>$U$21="yes"</formula>
    </cfRule>
  </conditionalFormatting>
  <conditionalFormatting sqref="U10:U11">
    <cfRule type="expression" dxfId="67" priority="3">
      <formula>$U$7=""</formula>
    </cfRule>
  </conditionalFormatting>
  <conditionalFormatting sqref="U13:U16">
    <cfRule type="expression" dxfId="66" priority="39">
      <formula>VALUE(T13)=1</formula>
    </cfRule>
  </conditionalFormatting>
  <conditionalFormatting sqref="U22">
    <cfRule type="expression" dxfId="65" priority="7">
      <formula>$U$21&lt;&gt;"yes"</formula>
    </cfRule>
    <cfRule type="expression" dxfId="64" priority="35">
      <formula>VALUE(V17)&gt;=1</formula>
    </cfRule>
  </conditionalFormatting>
  <conditionalFormatting sqref="U23">
    <cfRule type="expression" dxfId="63" priority="2">
      <formula>$U$21&lt;&gt;"yes"</formula>
    </cfRule>
  </conditionalFormatting>
  <conditionalFormatting sqref="U24">
    <cfRule type="expression" dxfId="62" priority="16">
      <formula>$U$21&lt;&gt;"yes"</formula>
    </cfRule>
    <cfRule type="expression" dxfId="61" priority="18">
      <formula>$V$21=1</formula>
    </cfRule>
    <cfRule type="expression" dxfId="60" priority="19">
      <formula>$W$21=1</formula>
    </cfRule>
    <cfRule type="expression" dxfId="59" priority="34">
      <formula>$U$21="no"</formula>
    </cfRule>
  </conditionalFormatting>
  <conditionalFormatting sqref="U26">
    <cfRule type="expression" dxfId="58" priority="33">
      <formula>VALUE(V17)&gt;=1</formula>
    </cfRule>
  </conditionalFormatting>
  <conditionalFormatting sqref="U27">
    <cfRule type="expression" dxfId="57" priority="32">
      <formula>VALUE(V17)&gt;=1</formula>
    </cfRule>
  </conditionalFormatting>
  <conditionalFormatting sqref="U28">
    <cfRule type="expression" dxfId="56" priority="31">
      <formula>VALUE(V17)&gt;=1</formula>
    </cfRule>
  </conditionalFormatting>
  <conditionalFormatting sqref="U30">
    <cfRule type="expression" dxfId="55" priority="30">
      <formula>VALUE(V17)&gt;=1</formula>
    </cfRule>
  </conditionalFormatting>
  <conditionalFormatting sqref="U32">
    <cfRule type="expression" dxfId="54" priority="29">
      <formula>VALUE(V17)&gt;=1</formula>
    </cfRule>
  </conditionalFormatting>
  <conditionalFormatting sqref="U33">
    <cfRule type="expression" dxfId="53" priority="28">
      <formula>VALUE(V17)&gt;=1</formula>
    </cfRule>
  </conditionalFormatting>
  <conditionalFormatting sqref="U34">
    <cfRule type="expression" dxfId="52" priority="27">
      <formula>VALUE(V17)&gt;=1</formula>
    </cfRule>
  </conditionalFormatting>
  <conditionalFormatting sqref="U36">
    <cfRule type="expression" dxfId="51" priority="14">
      <formula>$U$38&lt;&gt;"yes"</formula>
    </cfRule>
    <cfRule type="expression" dxfId="50" priority="36">
      <formula>VALUE(V17)&gt;=1</formula>
    </cfRule>
    <cfRule type="expression" dxfId="49" priority="38">
      <formula>VALUE(V17)&gt;=1</formula>
    </cfRule>
  </conditionalFormatting>
  <conditionalFormatting sqref="U38">
    <cfRule type="expression" dxfId="48" priority="13">
      <formula>$V$38=1</formula>
    </cfRule>
  </conditionalFormatting>
  <conditionalFormatting sqref="W23">
    <cfRule type="expression" dxfId="47" priority="21">
      <formula>$U$21="yes"</formula>
    </cfRule>
  </conditionalFormatting>
  <conditionalFormatting sqref="W24">
    <cfRule type="expression" dxfId="46" priority="17">
      <formula>U21="yes"</formula>
    </cfRule>
  </conditionalFormatting>
  <conditionalFormatting sqref="W38">
    <cfRule type="expression" dxfId="45" priority="4">
      <formula>$U$21="yes"</formula>
    </cfRule>
  </conditionalFormatting>
  <conditionalFormatting sqref="AD21">
    <cfRule type="expression" dxfId="44" priority="25">
      <formula>$AE$20=1</formula>
    </cfRule>
  </conditionalFormatting>
  <conditionalFormatting sqref="AI23:AI29">
    <cfRule type="expression" dxfId="43" priority="40" stopIfTrue="1">
      <formula>ISERROR(AI23)</formula>
    </cfRule>
    <cfRule type="expression" dxfId="42" priority="40" stopIfTrue="1">
      <formula>"iserr(F30)"</formula>
    </cfRule>
  </conditionalFormatting>
  <conditionalFormatting sqref="AI31:AI33">
    <cfRule type="expression" dxfId="41" priority="12" stopIfTrue="1">
      <formula>ISERROR(AI31)</formula>
    </cfRule>
  </conditionalFormatting>
  <conditionalFormatting sqref="AI35">
    <cfRule type="expression" dxfId="40" priority="11" stopIfTrue="1">
      <formula>ISERROR(AI35)</formula>
    </cfRule>
  </conditionalFormatting>
  <conditionalFormatting sqref="AK23:AK29">
    <cfRule type="expression" dxfId="39" priority="10" stopIfTrue="1">
      <formula>ISERROR(AK23)</formula>
    </cfRule>
  </conditionalFormatting>
  <conditionalFormatting sqref="AK31:AK36">
    <cfRule type="expression" dxfId="38" priority="1" stopIfTrue="1">
      <formula>ISERROR(AK31)</formula>
    </cfRule>
  </conditionalFormatting>
  <dataValidations count="1">
    <dataValidation type="custom" allowBlank="1" showInputMessage="1" showErrorMessage="1" sqref="AI23:AI29" xr:uid="{1DA2AB48-5C26-4C11-928F-54055C5A5F64}">
      <formula1>"&lt;=1"</formula1>
    </dataValidation>
  </dataValidations>
  <pageMargins left="0.7" right="0.7" top="0.75" bottom="0.75" header="0.3" footer="0.3"/>
  <pageSetup paperSize="9" orientation="portrait" horizontalDpi="300"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D8ED361-7C63-41A1-9CE9-85CBCE186C73}">
          <x14:formula1>
            <xm:f>Data!$A$1:$A$15</xm:f>
          </x14:formula1>
          <xm:sqref>AD12</xm:sqref>
        </x14:dataValidation>
        <x14:dataValidation type="list" allowBlank="1" showInputMessage="1" showErrorMessage="1" xr:uid="{6AEEE11B-F9E8-4A34-BCDE-5D936C6073D8}">
          <x14:formula1>
            <xm:f>Data!$A$28:$A$29</xm:f>
          </x14:formula1>
          <xm:sqref>U24 AD20 U21 AD15 AD17 U38</xm:sqref>
        </x14:dataValidation>
        <x14:dataValidation type="list" allowBlank="1" showInputMessage="1" showErrorMessage="1" xr:uid="{B1A352FA-4DCB-4F2A-9017-9C62E7895D2E}">
          <x14:formula1>
            <xm:f>Data!$A$30:$A$139</xm:f>
          </x14:formula1>
          <xm:sqref>U7</xm:sqref>
        </x14:dataValidation>
        <x14:dataValidation type="list" allowBlank="1" showInputMessage="1" showErrorMessage="1" xr:uid="{BD44BAD2-0D86-4621-A730-4F947FB028FE}">
          <x14:formula1>
            <xm:f>Data!$A$17:$A$20</xm:f>
          </x14:formula1>
          <xm:sqref>U12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42554-34D9-45FE-8590-7260FA56FBA8}">
  <sheetPr codeName="Sheet13"/>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36EA1-4F28-42D4-B65F-6CC11FFC7488}">
  <sheetPr codeName="Sheet8"/>
  <dimension ref="A1"/>
  <sheetViews>
    <sheetView workbookViewId="0">
      <selection activeCell="J6" sqref="J6"/>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63B1A-2FDC-4247-B0D2-50729801CE4E}">
  <sheetPr codeName="Sheet9"/>
  <dimension ref="A1:AK370"/>
  <sheetViews>
    <sheetView topLeftCell="Q1" workbookViewId="0">
      <selection activeCell="S17" sqref="S17"/>
    </sheetView>
  </sheetViews>
  <sheetFormatPr defaultRowHeight="15" x14ac:dyDescent="0.25"/>
  <cols>
    <col min="1" max="1" width="9.140625" style="36" hidden="1" customWidth="1"/>
    <col min="2" max="2" width="13" hidden="1" customWidth="1"/>
    <col min="3" max="3" width="9.140625" style="27" hidden="1" customWidth="1"/>
    <col min="4" max="4" width="9.140625" style="28" hidden="1" customWidth="1"/>
    <col min="5" max="5" width="12.140625" style="27" hidden="1" customWidth="1"/>
    <col min="6" max="6" width="9.140625" style="28" hidden="1" customWidth="1"/>
    <col min="7" max="7" width="9.5703125" style="27" hidden="1" customWidth="1"/>
    <col min="8" max="8" width="7.28515625" style="28" hidden="1" customWidth="1"/>
    <col min="9" max="14" width="9.140625" style="28" hidden="1" customWidth="1"/>
    <col min="15" max="15" width="4.85546875" style="28" hidden="1" customWidth="1"/>
    <col min="16" max="16" width="2.42578125" style="28" hidden="1" customWidth="1"/>
    <col min="17" max="17" width="1.28515625" style="28" customWidth="1"/>
    <col min="18" max="18" width="14.28515625" customWidth="1"/>
    <col min="19" max="19" width="21" customWidth="1"/>
    <col min="20" max="20" width="0.85546875" customWidth="1"/>
    <col min="21" max="21" width="41.85546875" customWidth="1"/>
    <col min="22" max="22" width="3.28515625" customWidth="1"/>
    <col min="23" max="23" width="2.28515625" customWidth="1"/>
    <col min="24" max="24" width="15.7109375" customWidth="1"/>
    <col min="25" max="25" width="2.28515625" customWidth="1"/>
    <col min="26" max="26" width="31.28515625" style="29" customWidth="1"/>
    <col min="27" max="27" width="2.42578125" customWidth="1"/>
    <col min="28" max="28" width="18.28515625" customWidth="1"/>
    <col min="29" max="29" width="4.28515625" customWidth="1"/>
    <col min="30" max="30" width="32" customWidth="1"/>
    <col min="31" max="31" width="4.140625" customWidth="1"/>
    <col min="32" max="32" width="9.28515625" customWidth="1"/>
    <col min="33" max="33" width="25.7109375" customWidth="1"/>
    <col min="34" max="34" width="13.28515625" customWidth="1"/>
    <col min="35" max="35" width="8.85546875" customWidth="1"/>
    <col min="36" max="37" width="6.5703125" customWidth="1"/>
  </cols>
  <sheetData>
    <row r="1" spans="1:37" ht="9" customHeight="1" thickBot="1" x14ac:dyDescent="0.3">
      <c r="A1" s="33"/>
      <c r="B1" s="34" t="s">
        <v>36</v>
      </c>
      <c r="C1" s="33" t="s">
        <v>37</v>
      </c>
      <c r="D1" s="35"/>
      <c r="E1" s="33" t="s">
        <v>38</v>
      </c>
      <c r="F1" s="35"/>
      <c r="G1" s="35" t="s">
        <v>39</v>
      </c>
      <c r="H1" s="35"/>
      <c r="I1" s="35" t="s">
        <v>40</v>
      </c>
      <c r="J1" s="36" t="s">
        <v>41</v>
      </c>
      <c r="K1" s="37"/>
      <c r="L1" s="37" t="s">
        <v>42</v>
      </c>
      <c r="M1" s="37" t="s">
        <v>43</v>
      </c>
      <c r="N1" s="37" t="s">
        <v>44</v>
      </c>
      <c r="O1" s="37"/>
      <c r="AF1" s="46"/>
      <c r="AG1" s="46"/>
      <c r="AH1" s="46"/>
      <c r="AI1" s="46"/>
    </row>
    <row r="2" spans="1:37" ht="20.25" customHeight="1" thickBot="1" x14ac:dyDescent="0.3">
      <c r="A2" s="33" t="s">
        <v>45</v>
      </c>
      <c r="B2" s="38" t="s">
        <v>46</v>
      </c>
      <c r="C2" s="33" t="s">
        <v>45</v>
      </c>
      <c r="D2" s="35"/>
      <c r="E2" s="33"/>
      <c r="F2" s="35"/>
      <c r="G2" s="33"/>
      <c r="H2" s="35"/>
      <c r="I2" s="35" t="s">
        <v>47</v>
      </c>
      <c r="J2" s="36"/>
      <c r="K2" s="37"/>
      <c r="L2" s="37"/>
      <c r="M2" s="37"/>
      <c r="N2" s="37"/>
      <c r="O2" s="37"/>
      <c r="R2" s="95" t="s">
        <v>54</v>
      </c>
      <c r="S2" s="95"/>
      <c r="T2" s="95"/>
      <c r="U2" s="76" t="str">
        <f>IF(Proforma!U7="","",Proforma!U7)</f>
        <v>Please select your School Name</v>
      </c>
      <c r="V2" s="95"/>
      <c r="W2" s="95"/>
      <c r="X2" s="95" t="s">
        <v>120</v>
      </c>
      <c r="Y2" s="95"/>
      <c r="Z2" s="76" t="str">
        <f>IF(Proforma!Z7="","",Proforma!Z7)</f>
        <v/>
      </c>
      <c r="AA2" s="43"/>
      <c r="AF2" s="2" t="s">
        <v>58</v>
      </c>
      <c r="AG2" s="3"/>
      <c r="AH2" s="3"/>
      <c r="AI2" s="3"/>
      <c r="AJ2" s="3"/>
      <c r="AK2" s="4"/>
    </row>
    <row r="3" spans="1:37" ht="16.5" thickBot="1" x14ac:dyDescent="0.3">
      <c r="A3" s="36">
        <v>45017</v>
      </c>
      <c r="B3">
        <f t="shared" ref="B3:B66" si="0">IF(A3&gt;=U$12,IF(A3&lt;=$U$13,0,1),1)</f>
        <v>1</v>
      </c>
      <c r="C3" s="27">
        <v>45017</v>
      </c>
      <c r="D3" s="28">
        <f>IF(ISBLANK(C3)=FALSE,1,0)</f>
        <v>1</v>
      </c>
      <c r="E3" s="27">
        <v>45017</v>
      </c>
      <c r="F3" s="28">
        <f>IF(ISBLANK(E3)=FALSE,1,0)</f>
        <v>1</v>
      </c>
      <c r="G3" s="27" t="str">
        <f t="shared" ref="G3:G66" si="1">_xlfn.IFNA(VLOOKUP(A3,$Z$6:$Z$15,1,FALSE),"Z")</f>
        <v>Z</v>
      </c>
      <c r="H3" s="28">
        <f>IF(G3="Z",0,1)</f>
        <v>0</v>
      </c>
      <c r="I3" s="28">
        <f>IF(B3+D3+F3+H3&gt;0,0,1)</f>
        <v>0</v>
      </c>
      <c r="J3" s="27">
        <v>45016</v>
      </c>
      <c r="L3" s="28">
        <f t="shared" ref="L3:L66" si="2">IF($I3=1,IF(AND($AD$11="yes", $A3&lt;$AD$12),1,IF(OR($AD$11="no", $AD$11=""),IF(AND(AD$14="yes", A3&lt;AD$15),1,IF(OR(AD$14="no", AD$14=""),1,0)),0)),0)</f>
        <v>0</v>
      </c>
      <c r="M3" s="28">
        <f t="shared" ref="M3:M66" si="3">IF($I3=1,IF(AND($AD$11="yes", $A3&gt;=$AD$12),IF(AND($AD$14="yes", $A3&gt;=$AD$15),0,1),0),0)</f>
        <v>0</v>
      </c>
      <c r="N3" s="28">
        <f t="shared" ref="N3:N66" si="4">IF($I3=1,IF(AND($AD$14="yes", $A3&gt;=$AD$15),1,0),0)</f>
        <v>0</v>
      </c>
      <c r="R3" s="95" t="s">
        <v>59</v>
      </c>
      <c r="S3" s="95"/>
      <c r="T3" s="95"/>
      <c r="U3" s="50" t="str">
        <f>IF(ISNA(VLOOKUP(U2,Data!A31:B139,2,FALSE)),"",VLOOKUP(U2,Data!A31:B139,2,FALSE))</f>
        <v/>
      </c>
      <c r="V3" s="95"/>
      <c r="W3" s="95"/>
      <c r="X3" s="95" t="s">
        <v>121</v>
      </c>
      <c r="Y3" s="95"/>
      <c r="Z3" s="76" t="str">
        <f>IF(Proforma!Z8="","",Proforma!Z8)</f>
        <v/>
      </c>
      <c r="AA3" s="43"/>
      <c r="AF3" s="6"/>
      <c r="AG3" s="7" t="s">
        <v>62</v>
      </c>
      <c r="AH3" s="193" t="str">
        <f>U6</f>
        <v/>
      </c>
      <c r="AI3" s="194"/>
      <c r="AJ3" s="175" t="s">
        <v>63</v>
      </c>
      <c r="AK3" s="176"/>
    </row>
    <row r="4" spans="1:37" ht="16.5" thickBot="1" x14ac:dyDescent="0.3">
      <c r="A4" s="36">
        <v>45018</v>
      </c>
      <c r="B4">
        <f t="shared" si="0"/>
        <v>1</v>
      </c>
      <c r="C4" s="27">
        <v>45018</v>
      </c>
      <c r="D4" s="28">
        <f t="shared" ref="D4:D67" si="5">IF(ISBLANK(C4)=FALSE,1,0)</f>
        <v>1</v>
      </c>
      <c r="E4" s="27">
        <v>45018</v>
      </c>
      <c r="F4" s="28">
        <f t="shared" ref="F4:F67" si="6">IF(ISBLANK(E4)=FALSE,1,0)</f>
        <v>1</v>
      </c>
      <c r="G4" s="27" t="str">
        <f t="shared" si="1"/>
        <v>Z</v>
      </c>
      <c r="H4" s="28">
        <f t="shared" ref="H4:H67" si="7">IF(G4="Z",0,1)</f>
        <v>0</v>
      </c>
      <c r="I4" s="28">
        <f t="shared" ref="I4:I67" si="8">IF(B4+D4+F4+H4&gt;0,0,1)</f>
        <v>0</v>
      </c>
      <c r="J4" s="27">
        <v>45017</v>
      </c>
      <c r="L4" s="28">
        <f t="shared" si="2"/>
        <v>0</v>
      </c>
      <c r="M4" s="28">
        <f t="shared" si="3"/>
        <v>0</v>
      </c>
      <c r="N4" s="28">
        <f t="shared" si="4"/>
        <v>0</v>
      </c>
      <c r="R4" s="57"/>
      <c r="S4" s="57"/>
      <c r="T4" s="57"/>
      <c r="U4" s="57"/>
      <c r="V4" s="57"/>
      <c r="W4" s="57"/>
      <c r="X4" s="57"/>
      <c r="Y4" s="57"/>
      <c r="Z4" s="57"/>
      <c r="AA4" s="57"/>
      <c r="AB4" s="57"/>
      <c r="AC4" s="57"/>
      <c r="AD4" s="57"/>
      <c r="AF4" s="6"/>
      <c r="AG4" s="7"/>
      <c r="AH4" s="7"/>
      <c r="AI4" s="7"/>
      <c r="AJ4" s="92"/>
      <c r="AK4" s="91"/>
    </row>
    <row r="5" spans="1:37" ht="16.5" thickBot="1" x14ac:dyDescent="0.3">
      <c r="A5" s="36">
        <v>45019</v>
      </c>
      <c r="B5">
        <f t="shared" si="0"/>
        <v>1</v>
      </c>
      <c r="C5" s="27">
        <v>45019</v>
      </c>
      <c r="D5" s="28">
        <f t="shared" si="5"/>
        <v>1</v>
      </c>
      <c r="F5" s="28">
        <f t="shared" si="6"/>
        <v>0</v>
      </c>
      <c r="G5" s="27" t="str">
        <f t="shared" si="1"/>
        <v>Z</v>
      </c>
      <c r="H5" s="28">
        <f t="shared" si="7"/>
        <v>0</v>
      </c>
      <c r="I5" s="28">
        <f t="shared" si="8"/>
        <v>0</v>
      </c>
      <c r="J5" s="27">
        <v>45018</v>
      </c>
      <c r="L5" s="28">
        <f t="shared" si="2"/>
        <v>0</v>
      </c>
      <c r="M5" s="28">
        <f t="shared" si="3"/>
        <v>0</v>
      </c>
      <c r="N5" s="28">
        <f t="shared" si="4"/>
        <v>0</v>
      </c>
      <c r="R5" s="57"/>
      <c r="S5" s="57"/>
      <c r="T5" s="57"/>
      <c r="U5" s="97" t="str">
        <f>IF(V11&gt;=1,"You have not bought into this claim type","")</f>
        <v/>
      </c>
      <c r="V5" s="57"/>
      <c r="W5" s="57"/>
      <c r="X5" s="57"/>
      <c r="Y5" s="57"/>
      <c r="Z5" s="98"/>
      <c r="AA5" s="57"/>
      <c r="AB5" s="57"/>
      <c r="AC5" s="57"/>
      <c r="AD5" s="57"/>
      <c r="AF5" s="6"/>
      <c r="AG5" s="10" t="s">
        <v>64</v>
      </c>
      <c r="AH5" s="205"/>
      <c r="AI5" s="206"/>
      <c r="AJ5" s="175" t="str">
        <f>IF(AH3&gt;"",IF(AH3="Teacher",25,IF(AH3="Teaching Assistant",32.5,37)),"")</f>
        <v/>
      </c>
      <c r="AK5" s="176"/>
    </row>
    <row r="6" spans="1:37" ht="16.5" thickBot="1" x14ac:dyDescent="0.3">
      <c r="A6" s="36">
        <v>45020</v>
      </c>
      <c r="B6">
        <f t="shared" si="0"/>
        <v>1</v>
      </c>
      <c r="C6" s="27">
        <v>45020</v>
      </c>
      <c r="D6" s="28">
        <f t="shared" si="5"/>
        <v>1</v>
      </c>
      <c r="F6" s="28">
        <f t="shared" si="6"/>
        <v>0</v>
      </c>
      <c r="G6" s="27" t="str">
        <f t="shared" si="1"/>
        <v>Z</v>
      </c>
      <c r="H6" s="28">
        <f t="shared" si="7"/>
        <v>0</v>
      </c>
      <c r="I6" s="28">
        <f t="shared" si="8"/>
        <v>0</v>
      </c>
      <c r="J6" s="27">
        <v>45019</v>
      </c>
      <c r="L6" s="28">
        <f t="shared" si="2"/>
        <v>0</v>
      </c>
      <c r="M6" s="28">
        <f t="shared" si="3"/>
        <v>0</v>
      </c>
      <c r="N6" s="28">
        <f t="shared" si="4"/>
        <v>0</v>
      </c>
      <c r="R6" s="86" t="s">
        <v>66</v>
      </c>
      <c r="S6" s="86"/>
      <c r="T6" s="57"/>
      <c r="U6" s="77" t="str">
        <f>IF(Proforma!U12="","",Proforma!U12)</f>
        <v/>
      </c>
      <c r="V6" s="57"/>
      <c r="W6" s="57"/>
      <c r="X6" s="86" t="s">
        <v>39</v>
      </c>
      <c r="Y6" s="57"/>
      <c r="Z6" s="70"/>
      <c r="AA6" s="57"/>
      <c r="AB6" s="86" t="s">
        <v>68</v>
      </c>
      <c r="AC6" s="57"/>
      <c r="AD6" s="207"/>
      <c r="AF6" s="6"/>
      <c r="AG6" s="10" t="s">
        <v>65</v>
      </c>
      <c r="AH6" s="205"/>
      <c r="AI6" s="206"/>
      <c r="AJ6" s="175">
        <v>52</v>
      </c>
      <c r="AK6" s="176"/>
    </row>
    <row r="7" spans="1:37" ht="16.5" thickBot="1" x14ac:dyDescent="0.3">
      <c r="A7" s="36">
        <v>45021</v>
      </c>
      <c r="B7">
        <f t="shared" si="0"/>
        <v>1</v>
      </c>
      <c r="C7" s="27">
        <v>45021</v>
      </c>
      <c r="D7" s="28">
        <f t="shared" si="5"/>
        <v>1</v>
      </c>
      <c r="F7" s="28">
        <f t="shared" si="6"/>
        <v>0</v>
      </c>
      <c r="G7" s="27" t="str">
        <f t="shared" si="1"/>
        <v>Z</v>
      </c>
      <c r="H7" s="28">
        <f t="shared" si="7"/>
        <v>0</v>
      </c>
      <c r="I7" s="28">
        <f t="shared" si="8"/>
        <v>0</v>
      </c>
      <c r="J7" s="27">
        <v>45020</v>
      </c>
      <c r="L7" s="28">
        <f t="shared" si="2"/>
        <v>0</v>
      </c>
      <c r="M7" s="28">
        <f t="shared" si="3"/>
        <v>0</v>
      </c>
      <c r="N7" s="28">
        <f t="shared" si="4"/>
        <v>0</v>
      </c>
      <c r="R7" s="86" t="s">
        <v>69</v>
      </c>
      <c r="S7" s="86" t="s">
        <v>67</v>
      </c>
      <c r="T7" s="96" t="str">
        <f>IF(S7=U6,VLOOKUP(CONCATENATE(U$3,"T"),Data!$L$31:$S$139,5,FALSE),"")</f>
        <v/>
      </c>
      <c r="U7" s="51" t="str">
        <f>IF(T7=1,"NOT AVAILABLE",IF(ISNA(VLOOKUP($U$2,Data!$A$31:$G$142,4,FALSE)),"",VLOOKUP($U$2,Data!$A$31:$G$142,4,FALSE)))</f>
        <v/>
      </c>
      <c r="V7" s="56" t="str">
        <f>T7</f>
        <v/>
      </c>
      <c r="W7" s="56"/>
      <c r="X7" s="57"/>
      <c r="Y7" s="57"/>
      <c r="Z7" s="70"/>
      <c r="AA7" s="57"/>
      <c r="AB7" s="86"/>
      <c r="AC7" s="57"/>
      <c r="AD7" s="208"/>
      <c r="AF7" s="6"/>
      <c r="AG7" s="7"/>
      <c r="AH7" s="11"/>
      <c r="AI7" s="11"/>
      <c r="AJ7" s="92"/>
      <c r="AK7" s="91"/>
    </row>
    <row r="8" spans="1:37" ht="16.5" thickBot="1" x14ac:dyDescent="0.3">
      <c r="A8" s="36">
        <v>45022</v>
      </c>
      <c r="B8">
        <f t="shared" si="0"/>
        <v>1</v>
      </c>
      <c r="C8" s="27">
        <v>45022</v>
      </c>
      <c r="D8" s="28">
        <f t="shared" si="5"/>
        <v>1</v>
      </c>
      <c r="F8" s="28">
        <f t="shared" si="6"/>
        <v>0</v>
      </c>
      <c r="G8" s="27" t="str">
        <f t="shared" si="1"/>
        <v>Z</v>
      </c>
      <c r="H8" s="28">
        <f t="shared" si="7"/>
        <v>0</v>
      </c>
      <c r="I8" s="28">
        <f t="shared" si="8"/>
        <v>0</v>
      </c>
      <c r="J8" s="27">
        <v>45021</v>
      </c>
      <c r="L8" s="28">
        <f t="shared" si="2"/>
        <v>0</v>
      </c>
      <c r="M8" s="28">
        <f t="shared" si="3"/>
        <v>0</v>
      </c>
      <c r="N8" s="28">
        <f t="shared" si="4"/>
        <v>0</v>
      </c>
      <c r="R8" s="86"/>
      <c r="S8" s="86" t="s">
        <v>71</v>
      </c>
      <c r="T8" s="96" t="str">
        <f>IF(S8=U6,VLOOKUP(CONCATENATE(U$3,"A"),Data!$M$31:$S$139,5,FALSE),"")</f>
        <v/>
      </c>
      <c r="U8" s="51" t="str">
        <f>IF(T8=1,"NOT AVAILABLE",IF(ISNA(VLOOKUP($U$2,Data!$A$31:$G$142,5,FALSE)),"",VLOOKUP($U$2,Data!$A$31:$G$142,5,FALSE)))</f>
        <v/>
      </c>
      <c r="V8" s="56" t="str">
        <f t="shared" ref="V8:V10" si="9">T8</f>
        <v/>
      </c>
      <c r="W8" s="56"/>
      <c r="X8" s="57"/>
      <c r="Y8" s="57"/>
      <c r="Z8" s="70"/>
      <c r="AA8" s="57"/>
      <c r="AB8" s="86"/>
      <c r="AC8" s="57"/>
      <c r="AF8" s="6"/>
      <c r="AG8" s="7" t="s">
        <v>70</v>
      </c>
      <c r="AH8" s="191" t="str">
        <f>(IF(AH5&gt;0,(AH5*AH6)/(AN6*52),""))</f>
        <v/>
      </c>
      <c r="AI8" s="192"/>
      <c r="AJ8" s="92"/>
      <c r="AK8" s="91"/>
    </row>
    <row r="9" spans="1:37" ht="16.5" thickBot="1" x14ac:dyDescent="0.3">
      <c r="A9" s="36">
        <v>45023</v>
      </c>
      <c r="B9">
        <f t="shared" si="0"/>
        <v>1</v>
      </c>
      <c r="C9" s="27">
        <v>45023</v>
      </c>
      <c r="D9" s="28">
        <f t="shared" si="5"/>
        <v>1</v>
      </c>
      <c r="F9" s="28">
        <f t="shared" si="6"/>
        <v>0</v>
      </c>
      <c r="G9" s="27" t="str">
        <f t="shared" si="1"/>
        <v>Z</v>
      </c>
      <c r="H9" s="28">
        <f t="shared" si="7"/>
        <v>0</v>
      </c>
      <c r="I9" s="28">
        <f t="shared" si="8"/>
        <v>0</v>
      </c>
      <c r="J9" s="27">
        <v>45022</v>
      </c>
      <c r="L9" s="28">
        <f t="shared" si="2"/>
        <v>0</v>
      </c>
      <c r="M9" s="28">
        <f t="shared" si="3"/>
        <v>0</v>
      </c>
      <c r="N9" s="28">
        <f t="shared" si="4"/>
        <v>0</v>
      </c>
      <c r="R9" s="86"/>
      <c r="S9" s="86" t="s">
        <v>72</v>
      </c>
      <c r="T9" s="96" t="str">
        <f>IF(S9=U6,VLOOKUP(CONCATENATE(U$3,"C"),Data!$N$31:$S$139,5,FALSE),"")</f>
        <v/>
      </c>
      <c r="U9" s="51" t="str">
        <f>IF(T9=1,"NOT AVAILABLE",IF(ISNA(VLOOKUP($U$2,Data!$A$31:$G$142,6,FALSE)),"",VLOOKUP($U$2,Data!$A$31:$G$142,6,FALSE)))</f>
        <v/>
      </c>
      <c r="V9" s="56" t="str">
        <f t="shared" si="9"/>
        <v/>
      </c>
      <c r="W9" s="56"/>
      <c r="X9" s="57"/>
      <c r="Y9" s="57"/>
      <c r="Z9" s="70"/>
      <c r="AA9" s="57"/>
      <c r="AB9" s="86" t="s">
        <v>73</v>
      </c>
      <c r="AC9" s="57"/>
      <c r="AD9" s="68"/>
      <c r="AF9" s="6"/>
      <c r="AG9" s="7"/>
      <c r="AH9" s="92"/>
      <c r="AI9" s="92"/>
      <c r="AJ9" s="92"/>
      <c r="AK9" s="91"/>
    </row>
    <row r="10" spans="1:37" ht="16.5" thickBot="1" x14ac:dyDescent="0.3">
      <c r="A10" s="36">
        <v>45024</v>
      </c>
      <c r="B10">
        <f t="shared" si="0"/>
        <v>1</v>
      </c>
      <c r="C10" s="27">
        <v>45024</v>
      </c>
      <c r="D10" s="28">
        <f t="shared" si="5"/>
        <v>1</v>
      </c>
      <c r="E10" s="27">
        <v>45024</v>
      </c>
      <c r="F10" s="28">
        <f t="shared" si="6"/>
        <v>1</v>
      </c>
      <c r="G10" s="27" t="str">
        <f t="shared" si="1"/>
        <v>Z</v>
      </c>
      <c r="H10" s="28">
        <f t="shared" si="7"/>
        <v>0</v>
      </c>
      <c r="I10" s="28">
        <f t="shared" si="8"/>
        <v>0</v>
      </c>
      <c r="J10" s="27">
        <v>45023</v>
      </c>
      <c r="L10" s="28">
        <f t="shared" si="2"/>
        <v>0</v>
      </c>
      <c r="M10" s="28">
        <f t="shared" si="3"/>
        <v>0</v>
      </c>
      <c r="N10" s="28">
        <f t="shared" si="4"/>
        <v>0</v>
      </c>
      <c r="R10" s="86"/>
      <c r="S10" s="86" t="s">
        <v>75</v>
      </c>
      <c r="T10" s="96" t="str">
        <f>IF(S10=U6,VLOOKUP(CONCATENATE(U$3,"O"),Data!$O$31:$S$139,5,FALSE),"")</f>
        <v/>
      </c>
      <c r="U10" s="51" t="str">
        <f>IF(T10=1,"NOT AVAILABLE",IF(ISNA(VLOOKUP($U$2,Data!$A$31:$G$142,7,FALSE)),"",VLOOKUP($U$2,Data!$A$31:$G$142,7,FALSE)))</f>
        <v/>
      </c>
      <c r="V10" s="56" t="str">
        <f t="shared" si="9"/>
        <v/>
      </c>
      <c r="W10" s="56"/>
      <c r="X10" s="57"/>
      <c r="Y10" s="57"/>
      <c r="Z10" s="70"/>
      <c r="AA10" s="57"/>
      <c r="AB10" s="86"/>
      <c r="AC10" s="57"/>
      <c r="AF10" s="12" t="s">
        <v>74</v>
      </c>
      <c r="AG10" s="80" t="s">
        <v>51</v>
      </c>
      <c r="AH10" s="92"/>
      <c r="AI10" s="92"/>
      <c r="AJ10" s="92"/>
      <c r="AK10" s="91"/>
    </row>
    <row r="11" spans="1:37" ht="16.5" thickBot="1" x14ac:dyDescent="0.3">
      <c r="A11" s="36">
        <v>45025</v>
      </c>
      <c r="B11">
        <f t="shared" si="0"/>
        <v>1</v>
      </c>
      <c r="C11" s="27">
        <v>45025</v>
      </c>
      <c r="D11" s="28">
        <f t="shared" si="5"/>
        <v>1</v>
      </c>
      <c r="E11" s="27">
        <v>45025</v>
      </c>
      <c r="F11" s="28">
        <f t="shared" si="6"/>
        <v>1</v>
      </c>
      <c r="G11" s="27" t="str">
        <f t="shared" si="1"/>
        <v>Z</v>
      </c>
      <c r="H11" s="28">
        <f t="shared" si="7"/>
        <v>0</v>
      </c>
      <c r="I11" s="28">
        <f t="shared" si="8"/>
        <v>0</v>
      </c>
      <c r="J11" s="27">
        <v>45024</v>
      </c>
      <c r="L11" s="28">
        <f t="shared" si="2"/>
        <v>0</v>
      </c>
      <c r="M11" s="28">
        <f t="shared" si="3"/>
        <v>0</v>
      </c>
      <c r="N11" s="28">
        <f t="shared" si="4"/>
        <v>0</v>
      </c>
      <c r="R11" s="86"/>
      <c r="S11" s="86"/>
      <c r="T11" s="57"/>
      <c r="U11" s="57"/>
      <c r="V11" s="56">
        <f>SUM(V7:V10)</f>
        <v>0</v>
      </c>
      <c r="W11" s="56"/>
      <c r="X11" s="57"/>
      <c r="Y11" s="57"/>
      <c r="Z11" s="70"/>
      <c r="AA11" s="57"/>
      <c r="AB11" s="86" t="s">
        <v>76</v>
      </c>
      <c r="AC11" s="57"/>
      <c r="AD11" s="68"/>
      <c r="AE11" s="42">
        <f>IF(AD11="yes",IF(AD12&lt;=U12,1,0),0)</f>
        <v>0</v>
      </c>
      <c r="AF11" s="14"/>
      <c r="AG11" s="79" t="s">
        <v>53</v>
      </c>
      <c r="AH11" s="93"/>
      <c r="AI11" s="93"/>
      <c r="AJ11" s="93"/>
      <c r="AK11" s="94"/>
    </row>
    <row r="12" spans="1:37" ht="15.75" thickBot="1" x14ac:dyDescent="0.3">
      <c r="A12" s="36">
        <v>45026</v>
      </c>
      <c r="B12">
        <f t="shared" si="0"/>
        <v>1</v>
      </c>
      <c r="C12" s="27">
        <v>45026</v>
      </c>
      <c r="D12" s="28">
        <f t="shared" si="5"/>
        <v>1</v>
      </c>
      <c r="F12" s="28">
        <f t="shared" si="6"/>
        <v>0</v>
      </c>
      <c r="G12" s="27" t="str">
        <f t="shared" si="1"/>
        <v>Z</v>
      </c>
      <c r="H12" s="28">
        <f t="shared" si="7"/>
        <v>0</v>
      </c>
      <c r="I12" s="28">
        <f t="shared" si="8"/>
        <v>0</v>
      </c>
      <c r="J12" s="27">
        <v>45025</v>
      </c>
      <c r="L12" s="28">
        <f t="shared" si="2"/>
        <v>0</v>
      </c>
      <c r="M12" s="28">
        <f t="shared" si="3"/>
        <v>0</v>
      </c>
      <c r="N12" s="28">
        <f t="shared" si="4"/>
        <v>0</v>
      </c>
      <c r="R12" s="86" t="s">
        <v>122</v>
      </c>
      <c r="S12" s="86"/>
      <c r="T12" s="57"/>
      <c r="U12" s="69"/>
      <c r="V12" s="57"/>
      <c r="W12" s="57"/>
      <c r="X12" s="57"/>
      <c r="Y12" s="57"/>
      <c r="Z12" s="70"/>
      <c r="AA12" s="57"/>
      <c r="AB12" s="86" t="s">
        <v>78</v>
      </c>
      <c r="AC12" s="57"/>
      <c r="AD12" s="69"/>
      <c r="AE12" s="42"/>
    </row>
    <row r="13" spans="1:37" ht="16.5" thickBot="1" x14ac:dyDescent="0.3">
      <c r="A13" s="36">
        <v>45027</v>
      </c>
      <c r="B13">
        <f t="shared" si="0"/>
        <v>1</v>
      </c>
      <c r="C13" s="27">
        <v>45027</v>
      </c>
      <c r="D13" s="28">
        <f t="shared" si="5"/>
        <v>1</v>
      </c>
      <c r="F13" s="28">
        <f t="shared" si="6"/>
        <v>0</v>
      </c>
      <c r="G13" s="27" t="str">
        <f t="shared" si="1"/>
        <v>Z</v>
      </c>
      <c r="H13" s="28">
        <f t="shared" si="7"/>
        <v>0</v>
      </c>
      <c r="I13" s="28">
        <f t="shared" si="8"/>
        <v>0</v>
      </c>
      <c r="J13" s="27">
        <v>45026</v>
      </c>
      <c r="L13" s="28">
        <f t="shared" si="2"/>
        <v>0</v>
      </c>
      <c r="M13" s="28">
        <f t="shared" si="3"/>
        <v>0</v>
      </c>
      <c r="N13" s="28">
        <f t="shared" si="4"/>
        <v>0</v>
      </c>
      <c r="R13" s="86" t="s">
        <v>123</v>
      </c>
      <c r="S13" s="86"/>
      <c r="T13" s="57"/>
      <c r="U13" s="69"/>
      <c r="V13" s="57"/>
      <c r="W13" s="57"/>
      <c r="X13" s="57"/>
      <c r="Y13" s="57"/>
      <c r="Z13" s="70"/>
      <c r="AA13" s="57"/>
      <c r="AB13" s="86"/>
      <c r="AC13" s="57"/>
      <c r="AE13" s="42"/>
      <c r="AF13" s="2" t="s">
        <v>79</v>
      </c>
      <c r="AG13" s="3"/>
      <c r="AH13" s="3"/>
      <c r="AI13" s="3"/>
      <c r="AJ13" s="3"/>
      <c r="AK13" s="4"/>
    </row>
    <row r="14" spans="1:37" ht="16.5" thickBot="1" x14ac:dyDescent="0.3">
      <c r="A14" s="36">
        <v>45028</v>
      </c>
      <c r="B14">
        <f t="shared" si="0"/>
        <v>1</v>
      </c>
      <c r="C14" s="27">
        <v>45028</v>
      </c>
      <c r="D14" s="28">
        <f t="shared" si="5"/>
        <v>1</v>
      </c>
      <c r="F14" s="28">
        <f t="shared" si="6"/>
        <v>0</v>
      </c>
      <c r="G14" s="27" t="str">
        <f t="shared" si="1"/>
        <v>Z</v>
      </c>
      <c r="H14" s="28">
        <f t="shared" si="7"/>
        <v>0</v>
      </c>
      <c r="I14" s="28">
        <f t="shared" si="8"/>
        <v>0</v>
      </c>
      <c r="J14" s="27">
        <v>45027</v>
      </c>
      <c r="L14" s="28">
        <f t="shared" si="2"/>
        <v>0</v>
      </c>
      <c r="M14" s="28">
        <f t="shared" si="3"/>
        <v>0</v>
      </c>
      <c r="N14" s="28">
        <f t="shared" si="4"/>
        <v>0</v>
      </c>
      <c r="R14" s="86"/>
      <c r="S14" s="86"/>
      <c r="T14" s="57"/>
      <c r="U14" s="57"/>
      <c r="V14" s="57"/>
      <c r="W14" s="57"/>
      <c r="X14" s="57"/>
      <c r="Y14" s="57"/>
      <c r="Z14" s="70"/>
      <c r="AA14" s="57"/>
      <c r="AB14" s="86" t="s">
        <v>81</v>
      </c>
      <c r="AC14" s="57"/>
      <c r="AD14" s="68"/>
      <c r="AE14" s="42">
        <f>IF(AD14="yes",IF(AD11="yes",IF(AD15&lt;=AD12,1,0),IF(AD15&lt;U12,1,0)),0)</f>
        <v>0</v>
      </c>
      <c r="AF14" s="6"/>
      <c r="AG14" s="7" t="s">
        <v>62</v>
      </c>
      <c r="AH14" s="193" t="str">
        <f>U6</f>
        <v/>
      </c>
      <c r="AI14" s="194"/>
      <c r="AJ14" s="171" t="s">
        <v>63</v>
      </c>
      <c r="AK14" s="172"/>
    </row>
    <row r="15" spans="1:37" ht="15.75" x14ac:dyDescent="0.25">
      <c r="A15" s="36">
        <v>45029</v>
      </c>
      <c r="B15">
        <f t="shared" si="0"/>
        <v>1</v>
      </c>
      <c r="C15" s="27">
        <v>45029</v>
      </c>
      <c r="D15" s="28">
        <f t="shared" si="5"/>
        <v>1</v>
      </c>
      <c r="F15" s="28">
        <f t="shared" si="6"/>
        <v>0</v>
      </c>
      <c r="G15" s="27" t="str">
        <f t="shared" si="1"/>
        <v>Z</v>
      </c>
      <c r="H15" s="28">
        <f t="shared" si="7"/>
        <v>0</v>
      </c>
      <c r="I15" s="28">
        <f t="shared" si="8"/>
        <v>0</v>
      </c>
      <c r="J15" s="27">
        <v>45028</v>
      </c>
      <c r="L15" s="28">
        <f t="shared" si="2"/>
        <v>0</v>
      </c>
      <c r="M15" s="28">
        <f t="shared" si="3"/>
        <v>0</v>
      </c>
      <c r="N15" s="28">
        <f t="shared" si="4"/>
        <v>0</v>
      </c>
      <c r="R15" s="86" t="s">
        <v>82</v>
      </c>
      <c r="S15" s="86"/>
      <c r="T15" s="57"/>
      <c r="U15" s="68"/>
      <c r="V15" s="58">
        <f>IF(U15="yes",IF(U18="",1,0),0)</f>
        <v>0</v>
      </c>
      <c r="W15" s="58">
        <f>IF(AND(U15="yes", V15=0),1,0)</f>
        <v>0</v>
      </c>
      <c r="X15" s="57"/>
      <c r="Y15" s="57"/>
      <c r="Z15" s="70"/>
      <c r="AA15" s="57"/>
      <c r="AB15" s="86" t="s">
        <v>84</v>
      </c>
      <c r="AC15" s="57"/>
      <c r="AD15" s="69"/>
      <c r="AE15" s="42"/>
      <c r="AF15" s="6"/>
      <c r="AG15" s="7"/>
      <c r="AH15" s="7"/>
      <c r="AI15" s="3"/>
      <c r="AJ15" s="195">
        <f>IF(AH$14="Teacher",25,IF(AH$14="Teaching Assistant",32.5,37))</f>
        <v>37</v>
      </c>
      <c r="AK15" s="172"/>
    </row>
    <row r="16" spans="1:37" ht="15.75" x14ac:dyDescent="0.25">
      <c r="A16" s="36">
        <v>45030</v>
      </c>
      <c r="B16">
        <f t="shared" si="0"/>
        <v>1</v>
      </c>
      <c r="C16" s="27">
        <v>45030</v>
      </c>
      <c r="D16" s="28">
        <f t="shared" si="5"/>
        <v>1</v>
      </c>
      <c r="F16" s="28">
        <f t="shared" si="6"/>
        <v>0</v>
      </c>
      <c r="G16" s="27" t="str">
        <f t="shared" si="1"/>
        <v>Z</v>
      </c>
      <c r="H16" s="28">
        <f t="shared" si="7"/>
        <v>0</v>
      </c>
      <c r="I16" s="28">
        <f t="shared" si="8"/>
        <v>0</v>
      </c>
      <c r="J16" s="27">
        <v>45029</v>
      </c>
      <c r="L16" s="28">
        <f t="shared" si="2"/>
        <v>0</v>
      </c>
      <c r="M16" s="28">
        <f t="shared" si="3"/>
        <v>0</v>
      </c>
      <c r="N16" s="28">
        <f t="shared" si="4"/>
        <v>0</v>
      </c>
      <c r="R16" s="86" t="s">
        <v>87</v>
      </c>
      <c r="S16" s="86"/>
      <c r="T16" s="57"/>
      <c r="U16" s="52" t="str">
        <f>IF(U15="yes",VLOOKUP(U12,A3:J368,10,FALSE),"")</f>
        <v/>
      </c>
      <c r="V16" s="59"/>
      <c r="W16" s="59"/>
      <c r="X16" s="60"/>
      <c r="Y16" s="59"/>
      <c r="Z16" s="59"/>
      <c r="AA16" s="59"/>
      <c r="AB16" s="59"/>
      <c r="AC16" s="58">
        <f>IF(S9=U6,IF(LEN(U9)=5,0,10),10)</f>
        <v>10</v>
      </c>
      <c r="AD16" s="59"/>
      <c r="AE16" s="45"/>
      <c r="AF16" s="6"/>
      <c r="AG16" s="11" t="s">
        <v>85</v>
      </c>
      <c r="AH16" s="11" t="s">
        <v>86</v>
      </c>
      <c r="AI16" s="11" t="s">
        <v>70</v>
      </c>
      <c r="AJ16" s="11"/>
      <c r="AK16" s="9"/>
    </row>
    <row r="17" spans="1:37" ht="16.5" thickBot="1" x14ac:dyDescent="0.3">
      <c r="A17" s="36">
        <v>45031</v>
      </c>
      <c r="B17">
        <f t="shared" si="0"/>
        <v>1</v>
      </c>
      <c r="C17" s="27">
        <v>45031</v>
      </c>
      <c r="D17" s="28">
        <f t="shared" si="5"/>
        <v>1</v>
      </c>
      <c r="E17" s="27">
        <v>45031</v>
      </c>
      <c r="F17" s="28">
        <f t="shared" si="6"/>
        <v>1</v>
      </c>
      <c r="G17" s="27" t="str">
        <f t="shared" si="1"/>
        <v>Z</v>
      </c>
      <c r="H17" s="28">
        <f t="shared" si="7"/>
        <v>0</v>
      </c>
      <c r="I17" s="28">
        <f t="shared" si="8"/>
        <v>0</v>
      </c>
      <c r="J17" s="27">
        <v>45030</v>
      </c>
      <c r="L17" s="28">
        <f t="shared" si="2"/>
        <v>0</v>
      </c>
      <c r="M17" s="28">
        <f t="shared" si="3"/>
        <v>0</v>
      </c>
      <c r="N17" s="28">
        <f t="shared" si="4"/>
        <v>0</v>
      </c>
      <c r="R17" s="56" t="s">
        <v>90</v>
      </c>
      <c r="S17" s="86"/>
      <c r="T17" s="57"/>
      <c r="U17" s="48"/>
      <c r="V17" s="59"/>
      <c r="W17" s="61" t="s">
        <v>91</v>
      </c>
      <c r="X17" s="60"/>
      <c r="Y17" s="59"/>
      <c r="Z17" s="63"/>
      <c r="AA17" s="59"/>
      <c r="AB17" s="59"/>
      <c r="AC17" s="59"/>
      <c r="AD17" s="59"/>
      <c r="AE17" s="45"/>
      <c r="AF17" s="6"/>
      <c r="AG17" s="11" t="s">
        <v>88</v>
      </c>
      <c r="AH17" s="11" t="s">
        <v>89</v>
      </c>
      <c r="AK17" s="10"/>
    </row>
    <row r="18" spans="1:37" ht="16.5" thickBot="1" x14ac:dyDescent="0.3">
      <c r="A18" s="36">
        <v>45032</v>
      </c>
      <c r="B18">
        <f t="shared" si="0"/>
        <v>1</v>
      </c>
      <c r="C18" s="27">
        <v>45032</v>
      </c>
      <c r="D18" s="28">
        <f t="shared" si="5"/>
        <v>1</v>
      </c>
      <c r="E18" s="27">
        <v>45032</v>
      </c>
      <c r="F18" s="28">
        <f t="shared" si="6"/>
        <v>1</v>
      </c>
      <c r="G18" s="27" t="str">
        <f t="shared" si="1"/>
        <v>Z</v>
      </c>
      <c r="H18" s="28">
        <f t="shared" si="7"/>
        <v>0</v>
      </c>
      <c r="I18" s="28">
        <f t="shared" si="8"/>
        <v>0</v>
      </c>
      <c r="J18" s="27">
        <v>45031</v>
      </c>
      <c r="L18" s="28">
        <f t="shared" si="2"/>
        <v>0</v>
      </c>
      <c r="M18" s="28">
        <f t="shared" si="3"/>
        <v>0</v>
      </c>
      <c r="N18" s="28">
        <f t="shared" si="4"/>
        <v>0</v>
      </c>
      <c r="R18" s="61" t="s">
        <v>93</v>
      </c>
      <c r="S18" s="86"/>
      <c r="T18" s="57"/>
      <c r="U18" s="49"/>
      <c r="V18" s="57"/>
      <c r="W18" s="61" t="s">
        <v>124</v>
      </c>
      <c r="X18" s="59"/>
      <c r="Y18" s="59"/>
      <c r="Z18" s="60"/>
      <c r="AA18" s="59"/>
      <c r="AB18" s="59"/>
      <c r="AC18" s="59"/>
      <c r="AD18" s="59"/>
      <c r="AE18" s="45"/>
      <c r="AF18" s="6" t="s">
        <v>92</v>
      </c>
      <c r="AG18" s="72"/>
      <c r="AH18" s="72"/>
      <c r="AI18" s="81" t="str">
        <f t="shared" ref="AI18:AI24" si="10">(IF(AG18&gt;0,(AG18*AH18)/(AJ18*AH18),""))</f>
        <v/>
      </c>
      <c r="AJ18" s="89">
        <f>IF(AH$14="Teacher",25,IF(AH$14="Teaching Assistant",32.5,37))</f>
        <v>37</v>
      </c>
      <c r="AK18" s="90" t="str">
        <f>IF(AG18&lt;&gt;"",IF(AI18&gt;1,"Check",""),"")</f>
        <v/>
      </c>
    </row>
    <row r="19" spans="1:37" ht="16.5" thickBot="1" x14ac:dyDescent="0.3">
      <c r="A19" s="36">
        <v>45033</v>
      </c>
      <c r="B19">
        <f t="shared" si="0"/>
        <v>1</v>
      </c>
      <c r="D19" s="28">
        <f t="shared" si="5"/>
        <v>0</v>
      </c>
      <c r="F19" s="28">
        <f t="shared" si="6"/>
        <v>0</v>
      </c>
      <c r="G19" s="27" t="str">
        <f t="shared" si="1"/>
        <v>Z</v>
      </c>
      <c r="H19" s="28">
        <f t="shared" si="7"/>
        <v>0</v>
      </c>
      <c r="I19" s="28">
        <f t="shared" si="8"/>
        <v>0</v>
      </c>
      <c r="J19" s="27">
        <v>45032</v>
      </c>
      <c r="L19" s="28">
        <f t="shared" si="2"/>
        <v>0</v>
      </c>
      <c r="M19" s="28">
        <f t="shared" si="3"/>
        <v>0</v>
      </c>
      <c r="N19" s="28">
        <f t="shared" si="4"/>
        <v>0</v>
      </c>
      <c r="R19" s="86"/>
      <c r="S19" s="86"/>
      <c r="T19" s="57"/>
      <c r="U19" s="57"/>
      <c r="V19" s="59"/>
      <c r="W19" s="58" t="s">
        <v>96</v>
      </c>
      <c r="X19" s="58"/>
      <c r="Y19" s="62" t="str">
        <f>IF(OR(U15="no", U15=""),"yes",IF(U18="yes","yes","no"))</f>
        <v>yes</v>
      </c>
      <c r="Z19" s="58"/>
      <c r="AA19" s="59"/>
      <c r="AB19" s="59"/>
      <c r="AC19" s="59"/>
      <c r="AD19" s="59"/>
      <c r="AE19" s="47"/>
      <c r="AF19" s="6" t="s">
        <v>95</v>
      </c>
      <c r="AG19" s="72"/>
      <c r="AH19" s="72"/>
      <c r="AI19" s="81" t="str">
        <f t="shared" si="10"/>
        <v/>
      </c>
      <c r="AJ19" s="89">
        <f t="shared" ref="AJ19:AJ26" si="11">IF(AH$14="Teacher",25,IF(AH$14="Teaching Assistant",32.5,37))</f>
        <v>37</v>
      </c>
      <c r="AK19" s="90" t="str">
        <f t="shared" ref="AK19:AK24" si="12">IF(AG19&lt;&gt;"",IF(AI19&gt;1,"Check",""),"")</f>
        <v/>
      </c>
    </row>
    <row r="20" spans="1:37" ht="16.5" thickBot="1" x14ac:dyDescent="0.3">
      <c r="A20" s="36">
        <v>45034</v>
      </c>
      <c r="B20">
        <f t="shared" si="0"/>
        <v>1</v>
      </c>
      <c r="D20" s="28">
        <f t="shared" si="5"/>
        <v>0</v>
      </c>
      <c r="F20" s="28">
        <f t="shared" si="6"/>
        <v>0</v>
      </c>
      <c r="G20" s="27" t="str">
        <f t="shared" si="1"/>
        <v>Z</v>
      </c>
      <c r="H20" s="28">
        <f t="shared" si="7"/>
        <v>0</v>
      </c>
      <c r="I20" s="28">
        <f t="shared" si="8"/>
        <v>0</v>
      </c>
      <c r="J20" s="27">
        <v>45033</v>
      </c>
      <c r="L20" s="28">
        <f t="shared" si="2"/>
        <v>0</v>
      </c>
      <c r="M20" s="28">
        <f t="shared" si="3"/>
        <v>0</v>
      </c>
      <c r="N20" s="28">
        <f t="shared" si="4"/>
        <v>0</v>
      </c>
      <c r="R20" s="86" t="s">
        <v>98</v>
      </c>
      <c r="S20" s="86"/>
      <c r="T20" s="57"/>
      <c r="U20" s="53">
        <f>I370</f>
        <v>0</v>
      </c>
      <c r="V20" s="59"/>
      <c r="W20" s="59"/>
      <c r="X20" s="74" t="s">
        <v>57</v>
      </c>
      <c r="Y20" s="59"/>
      <c r="Z20" s="71"/>
      <c r="AA20" s="59"/>
      <c r="AB20" s="75" t="s">
        <v>61</v>
      </c>
      <c r="AC20" s="59"/>
      <c r="AD20" s="78">
        <f>IF(AG18="",Z20,AH30)</f>
        <v>0</v>
      </c>
      <c r="AE20" s="46"/>
      <c r="AF20" s="6" t="s">
        <v>97</v>
      </c>
      <c r="AG20" s="72"/>
      <c r="AH20" s="72"/>
      <c r="AI20" s="81" t="str">
        <f t="shared" si="10"/>
        <v/>
      </c>
      <c r="AJ20" s="89">
        <f t="shared" si="11"/>
        <v>37</v>
      </c>
      <c r="AK20" s="90" t="str">
        <f t="shared" si="12"/>
        <v/>
      </c>
    </row>
    <row r="21" spans="1:37" ht="16.5" thickBot="1" x14ac:dyDescent="0.3">
      <c r="A21" s="36">
        <v>45035</v>
      </c>
      <c r="B21">
        <f t="shared" si="0"/>
        <v>1</v>
      </c>
      <c r="D21" s="28">
        <f t="shared" si="5"/>
        <v>0</v>
      </c>
      <c r="F21" s="28">
        <f t="shared" si="6"/>
        <v>0</v>
      </c>
      <c r="G21" s="27" t="str">
        <f t="shared" si="1"/>
        <v>Z</v>
      </c>
      <c r="H21" s="28">
        <f t="shared" si="7"/>
        <v>0</v>
      </c>
      <c r="I21" s="28">
        <f t="shared" si="8"/>
        <v>0</v>
      </c>
      <c r="J21" s="27">
        <v>45034</v>
      </c>
      <c r="L21" s="28">
        <f t="shared" si="2"/>
        <v>0</v>
      </c>
      <c r="M21" s="28">
        <f t="shared" si="3"/>
        <v>0</v>
      </c>
      <c r="N21" s="28">
        <f t="shared" si="4"/>
        <v>0</v>
      </c>
      <c r="R21" s="86" t="s">
        <v>101</v>
      </c>
      <c r="S21" s="86"/>
      <c r="T21" s="57"/>
      <c r="U21" s="53">
        <f>IF(Y19="yes",IF(U20&gt;AC16,AC16,U20),0)</f>
        <v>0</v>
      </c>
      <c r="V21" s="59"/>
      <c r="W21" s="59"/>
      <c r="X21" s="63"/>
      <c r="Y21" s="59"/>
      <c r="Z21" s="58"/>
      <c r="AA21" s="59"/>
      <c r="AB21" s="59"/>
      <c r="AC21" s="59"/>
      <c r="AD21" s="59"/>
      <c r="AF21" s="6" t="s">
        <v>100</v>
      </c>
      <c r="AG21" s="72"/>
      <c r="AH21" s="72"/>
      <c r="AI21" s="81" t="str">
        <f t="shared" si="10"/>
        <v/>
      </c>
      <c r="AJ21" s="89">
        <f t="shared" si="11"/>
        <v>37</v>
      </c>
      <c r="AK21" s="90" t="str">
        <f t="shared" si="12"/>
        <v/>
      </c>
    </row>
    <row r="22" spans="1:37" ht="16.5" thickBot="1" x14ac:dyDescent="0.3">
      <c r="A22" s="36">
        <v>45036</v>
      </c>
      <c r="B22">
        <f t="shared" si="0"/>
        <v>1</v>
      </c>
      <c r="D22" s="28">
        <f t="shared" si="5"/>
        <v>0</v>
      </c>
      <c r="F22" s="28">
        <f t="shared" si="6"/>
        <v>0</v>
      </c>
      <c r="G22" s="27" t="str">
        <f t="shared" si="1"/>
        <v>Z</v>
      </c>
      <c r="H22" s="28">
        <f t="shared" si="7"/>
        <v>0</v>
      </c>
      <c r="I22" s="28">
        <f t="shared" si="8"/>
        <v>0</v>
      </c>
      <c r="J22" s="27">
        <v>45035</v>
      </c>
      <c r="L22" s="28">
        <f t="shared" si="2"/>
        <v>0</v>
      </c>
      <c r="M22" s="28">
        <f t="shared" si="3"/>
        <v>0</v>
      </c>
      <c r="N22" s="28">
        <f t="shared" si="4"/>
        <v>0</v>
      </c>
      <c r="R22" s="86" t="s">
        <v>103</v>
      </c>
      <c r="S22" s="86"/>
      <c r="T22" s="57"/>
      <c r="U22" s="53">
        <f>IF(U21="",U20,U20-U21)</f>
        <v>0</v>
      </c>
      <c r="V22" s="59"/>
      <c r="W22" s="64">
        <f>I370</f>
        <v>0</v>
      </c>
      <c r="X22" s="65"/>
      <c r="Y22" s="58"/>
      <c r="Z22" s="58"/>
      <c r="AA22" s="59"/>
      <c r="AB22" s="59"/>
      <c r="AC22" s="59"/>
      <c r="AD22" s="59"/>
      <c r="AF22" s="6" t="s">
        <v>102</v>
      </c>
      <c r="AG22" s="72"/>
      <c r="AH22" s="72"/>
      <c r="AI22" s="81" t="str">
        <f t="shared" si="10"/>
        <v/>
      </c>
      <c r="AJ22" s="89">
        <f t="shared" si="11"/>
        <v>37</v>
      </c>
      <c r="AK22" s="90" t="str">
        <f t="shared" si="12"/>
        <v/>
      </c>
    </row>
    <row r="23" spans="1:37" ht="16.5" thickBot="1" x14ac:dyDescent="0.3">
      <c r="A23" s="36">
        <v>45037</v>
      </c>
      <c r="B23">
        <f t="shared" si="0"/>
        <v>1</v>
      </c>
      <c r="D23" s="28">
        <f t="shared" si="5"/>
        <v>0</v>
      </c>
      <c r="F23" s="28">
        <f t="shared" si="6"/>
        <v>0</v>
      </c>
      <c r="G23" s="27" t="str">
        <f t="shared" si="1"/>
        <v>Z</v>
      </c>
      <c r="H23" s="28">
        <f t="shared" si="7"/>
        <v>0</v>
      </c>
      <c r="I23" s="28">
        <f t="shared" si="8"/>
        <v>0</v>
      </c>
      <c r="J23" s="27">
        <v>45036</v>
      </c>
      <c r="L23" s="28">
        <f t="shared" si="2"/>
        <v>0</v>
      </c>
      <c r="M23" s="28">
        <f t="shared" si="3"/>
        <v>0</v>
      </c>
      <c r="N23" s="28">
        <f t="shared" si="4"/>
        <v>0</v>
      </c>
      <c r="R23" s="86"/>
      <c r="S23" s="86"/>
      <c r="T23" s="57"/>
      <c r="U23" s="57"/>
      <c r="V23" s="59"/>
      <c r="W23" s="64"/>
      <c r="X23" s="65"/>
      <c r="Y23" s="58"/>
      <c r="Z23" s="75" t="s">
        <v>99</v>
      </c>
      <c r="AA23" s="59"/>
      <c r="AB23" s="59"/>
      <c r="AC23" s="59"/>
      <c r="AD23" s="60"/>
      <c r="AF23" s="6" t="s">
        <v>104</v>
      </c>
      <c r="AG23" s="72"/>
      <c r="AH23" s="72"/>
      <c r="AI23" s="81" t="str">
        <f t="shared" si="10"/>
        <v/>
      </c>
      <c r="AJ23" s="89">
        <f t="shared" si="11"/>
        <v>37</v>
      </c>
      <c r="AK23" s="90" t="str">
        <f t="shared" si="12"/>
        <v/>
      </c>
    </row>
    <row r="24" spans="1:37" ht="16.5" thickBot="1" x14ac:dyDescent="0.3">
      <c r="A24" s="36">
        <v>45038</v>
      </c>
      <c r="B24">
        <f t="shared" si="0"/>
        <v>1</v>
      </c>
      <c r="D24" s="28">
        <f t="shared" si="5"/>
        <v>0</v>
      </c>
      <c r="E24" s="27">
        <v>45038</v>
      </c>
      <c r="F24" s="28">
        <f t="shared" si="6"/>
        <v>1</v>
      </c>
      <c r="G24" s="27" t="str">
        <f t="shared" si="1"/>
        <v>Z</v>
      </c>
      <c r="H24" s="28">
        <f t="shared" si="7"/>
        <v>0</v>
      </c>
      <c r="I24" s="28">
        <f t="shared" si="8"/>
        <v>0</v>
      </c>
      <c r="J24" s="27">
        <v>45037</v>
      </c>
      <c r="L24" s="28">
        <f t="shared" si="2"/>
        <v>0</v>
      </c>
      <c r="M24" s="28">
        <f t="shared" si="3"/>
        <v>0</v>
      </c>
      <c r="N24" s="28">
        <f t="shared" si="4"/>
        <v>0</v>
      </c>
      <c r="R24" s="86" t="s">
        <v>106</v>
      </c>
      <c r="S24" s="86"/>
      <c r="T24" s="57"/>
      <c r="U24" s="54" t="str">
        <f>_xlfn.IFNA(VLOOKUP(U6,Data!A17:B20,2,FALSE),"")</f>
        <v/>
      </c>
      <c r="V24" s="58"/>
      <c r="W24" s="58"/>
      <c r="X24" s="65"/>
      <c r="Y24" s="58"/>
      <c r="Z24" s="196"/>
      <c r="AA24" s="197"/>
      <c r="AB24" s="197"/>
      <c r="AC24" s="197"/>
      <c r="AD24" s="198"/>
      <c r="AF24" s="6" t="s">
        <v>105</v>
      </c>
      <c r="AG24" s="73"/>
      <c r="AH24" s="73"/>
      <c r="AI24" s="81" t="str">
        <f t="shared" si="10"/>
        <v/>
      </c>
      <c r="AJ24" s="89">
        <f t="shared" si="11"/>
        <v>37</v>
      </c>
      <c r="AK24" s="90" t="str">
        <f t="shared" si="12"/>
        <v/>
      </c>
    </row>
    <row r="25" spans="1:37" ht="16.5" thickBot="1" x14ac:dyDescent="0.3">
      <c r="A25" s="36">
        <v>45039</v>
      </c>
      <c r="B25">
        <f t="shared" si="0"/>
        <v>1</v>
      </c>
      <c r="D25" s="28">
        <f t="shared" si="5"/>
        <v>0</v>
      </c>
      <c r="E25" s="27">
        <v>45039</v>
      </c>
      <c r="F25" s="28">
        <f t="shared" si="6"/>
        <v>1</v>
      </c>
      <c r="G25" s="27" t="str">
        <f t="shared" si="1"/>
        <v>Z</v>
      </c>
      <c r="H25" s="28">
        <f t="shared" si="7"/>
        <v>0</v>
      </c>
      <c r="I25" s="28">
        <f t="shared" si="8"/>
        <v>0</v>
      </c>
      <c r="J25" s="27">
        <v>45038</v>
      </c>
      <c r="L25" s="28">
        <f t="shared" si="2"/>
        <v>0</v>
      </c>
      <c r="M25" s="28">
        <f t="shared" si="3"/>
        <v>0</v>
      </c>
      <c r="N25" s="28">
        <f t="shared" si="4"/>
        <v>0</v>
      </c>
      <c r="R25" s="86"/>
      <c r="S25" s="86"/>
      <c r="T25" s="57"/>
      <c r="U25" s="57"/>
      <c r="V25" s="58"/>
      <c r="W25" s="58"/>
      <c r="X25" s="65" t="s">
        <v>107</v>
      </c>
      <c r="Y25" s="66" t="s">
        <v>108</v>
      </c>
      <c r="Z25" s="199"/>
      <c r="AA25" s="200"/>
      <c r="AB25" s="200"/>
      <c r="AC25" s="200"/>
      <c r="AD25" s="201"/>
      <c r="AF25" s="6"/>
      <c r="AG25" s="7"/>
      <c r="AI25" s="57"/>
      <c r="AJ25" s="89"/>
      <c r="AK25" s="88"/>
    </row>
    <row r="26" spans="1:37" ht="16.5" thickBot="1" x14ac:dyDescent="0.3">
      <c r="A26" s="36">
        <v>45040</v>
      </c>
      <c r="B26">
        <f t="shared" si="0"/>
        <v>1</v>
      </c>
      <c r="D26" s="28">
        <f t="shared" si="5"/>
        <v>0</v>
      </c>
      <c r="F26" s="28">
        <f t="shared" si="6"/>
        <v>0</v>
      </c>
      <c r="G26" s="27" t="str">
        <f t="shared" si="1"/>
        <v>Z</v>
      </c>
      <c r="H26" s="28">
        <f t="shared" si="7"/>
        <v>0</v>
      </c>
      <c r="I26" s="28">
        <f t="shared" si="8"/>
        <v>0</v>
      </c>
      <c r="J26" s="27">
        <v>45039</v>
      </c>
      <c r="L26" s="28">
        <f t="shared" si="2"/>
        <v>0</v>
      </c>
      <c r="M26" s="28">
        <f t="shared" si="3"/>
        <v>0</v>
      </c>
      <c r="N26" s="28">
        <f t="shared" si="4"/>
        <v>0</v>
      </c>
      <c r="R26" s="86" t="s">
        <v>110</v>
      </c>
      <c r="S26" s="86"/>
      <c r="T26" s="57"/>
      <c r="U26" s="53">
        <f>W26-X26</f>
        <v>0</v>
      </c>
      <c r="V26" s="58"/>
      <c r="W26" s="64">
        <f>L370</f>
        <v>0</v>
      </c>
      <c r="X26" s="64">
        <f>IF(W26&lt;U21,W26,U21)</f>
        <v>0</v>
      </c>
      <c r="Y26" s="64">
        <f>U21-X26</f>
        <v>0</v>
      </c>
      <c r="Z26" s="199"/>
      <c r="AA26" s="200"/>
      <c r="AB26" s="200"/>
      <c r="AC26" s="200"/>
      <c r="AD26" s="201"/>
      <c r="AF26" s="6"/>
      <c r="AG26" s="7" t="s">
        <v>109</v>
      </c>
      <c r="AH26" s="81" t="str">
        <f>IF(AG18="","",((AG18*AH18)+(AG19*AH19)+(AG20*AH20)+(AG21*AH21)+(AG22*AH22)+(AG23*AH23)+(AG24*AH24))/AH27)</f>
        <v/>
      </c>
      <c r="AI26" s="57"/>
      <c r="AJ26" s="89">
        <f t="shared" si="11"/>
        <v>37</v>
      </c>
      <c r="AK26" s="88"/>
    </row>
    <row r="27" spans="1:37" ht="16.5" thickBot="1" x14ac:dyDescent="0.3">
      <c r="A27" s="36">
        <v>45041</v>
      </c>
      <c r="B27">
        <f t="shared" si="0"/>
        <v>1</v>
      </c>
      <c r="D27" s="28">
        <f t="shared" si="5"/>
        <v>0</v>
      </c>
      <c r="F27" s="28">
        <f t="shared" si="6"/>
        <v>0</v>
      </c>
      <c r="G27" s="27" t="str">
        <f t="shared" si="1"/>
        <v>Z</v>
      </c>
      <c r="H27" s="28">
        <f t="shared" si="7"/>
        <v>0</v>
      </c>
      <c r="I27" s="28">
        <f t="shared" si="8"/>
        <v>0</v>
      </c>
      <c r="J27" s="27">
        <v>45040</v>
      </c>
      <c r="L27" s="28">
        <f t="shared" si="2"/>
        <v>0</v>
      </c>
      <c r="M27" s="28">
        <f t="shared" si="3"/>
        <v>0</v>
      </c>
      <c r="N27" s="28">
        <f t="shared" si="4"/>
        <v>0</v>
      </c>
      <c r="R27" s="86" t="s">
        <v>112</v>
      </c>
      <c r="S27" s="86"/>
      <c r="T27" s="57"/>
      <c r="U27" s="53">
        <f>W27-X27</f>
        <v>0</v>
      </c>
      <c r="V27" s="58"/>
      <c r="W27" s="64">
        <f>M370</f>
        <v>0</v>
      </c>
      <c r="X27" s="64">
        <f>IF(W27&lt;=Y26,W27,Y26)</f>
        <v>0</v>
      </c>
      <c r="Y27" s="64">
        <f>Y26-X27</f>
        <v>0</v>
      </c>
      <c r="Z27" s="202"/>
      <c r="AA27" s="203"/>
      <c r="AB27" s="203"/>
      <c r="AC27" s="203"/>
      <c r="AD27" s="204"/>
      <c r="AF27" s="6"/>
      <c r="AG27" s="7" t="s">
        <v>111</v>
      </c>
      <c r="AH27" s="81" t="str">
        <f>IF(AH18="","",SUM(AH18:AH24))</f>
        <v/>
      </c>
      <c r="AI27" s="57"/>
      <c r="AJ27" s="57"/>
      <c r="AK27" s="91"/>
    </row>
    <row r="28" spans="1:37" ht="16.5" thickBot="1" x14ac:dyDescent="0.3">
      <c r="A28" s="36">
        <v>45042</v>
      </c>
      <c r="B28">
        <f t="shared" si="0"/>
        <v>1</v>
      </c>
      <c r="D28" s="28">
        <f t="shared" si="5"/>
        <v>0</v>
      </c>
      <c r="F28" s="28">
        <f t="shared" si="6"/>
        <v>0</v>
      </c>
      <c r="G28" s="27" t="str">
        <f t="shared" si="1"/>
        <v>Z</v>
      </c>
      <c r="H28" s="28">
        <f t="shared" si="7"/>
        <v>0</v>
      </c>
      <c r="I28" s="28">
        <f t="shared" si="8"/>
        <v>0</v>
      </c>
      <c r="J28" s="27">
        <v>45041</v>
      </c>
      <c r="L28" s="28">
        <f t="shared" si="2"/>
        <v>0</v>
      </c>
      <c r="M28" s="28">
        <f t="shared" si="3"/>
        <v>0</v>
      </c>
      <c r="N28" s="28">
        <f t="shared" si="4"/>
        <v>0</v>
      </c>
      <c r="R28" s="86" t="s">
        <v>114</v>
      </c>
      <c r="S28" s="86"/>
      <c r="T28" s="57"/>
      <c r="U28" s="53">
        <f>W28-X28</f>
        <v>0</v>
      </c>
      <c r="V28" s="64">
        <f>SUM(U26:U28)</f>
        <v>0</v>
      </c>
      <c r="W28" s="64">
        <f>N370</f>
        <v>0</v>
      </c>
      <c r="X28" s="64">
        <f>IF(W28&lt;=Y27,W28,Y27)</f>
        <v>0</v>
      </c>
      <c r="Y28" s="64">
        <f>Y27-X28</f>
        <v>0</v>
      </c>
      <c r="Z28" s="59"/>
      <c r="AA28" s="59"/>
      <c r="AB28" s="59"/>
      <c r="AC28" s="59"/>
      <c r="AD28" s="59"/>
      <c r="AF28" s="6"/>
      <c r="AG28" s="7" t="s">
        <v>113</v>
      </c>
      <c r="AH28" s="81" t="str">
        <f>IF(AH18="","",(IF(AH26&gt;0,(AH26*AH27)/(AJ26*AH27),"")))</f>
        <v/>
      </c>
      <c r="AI28" s="57"/>
      <c r="AJ28" s="57"/>
      <c r="AK28" s="91"/>
    </row>
    <row r="29" spans="1:37" ht="16.5" thickBot="1" x14ac:dyDescent="0.3">
      <c r="A29" s="36">
        <v>45043</v>
      </c>
      <c r="B29">
        <f t="shared" si="0"/>
        <v>1</v>
      </c>
      <c r="D29" s="28">
        <f t="shared" si="5"/>
        <v>0</v>
      </c>
      <c r="F29" s="28">
        <f t="shared" si="6"/>
        <v>0</v>
      </c>
      <c r="G29" s="27" t="str">
        <f t="shared" si="1"/>
        <v>Z</v>
      </c>
      <c r="H29" s="28">
        <f t="shared" si="7"/>
        <v>0</v>
      </c>
      <c r="I29" s="28">
        <f t="shared" si="8"/>
        <v>0</v>
      </c>
      <c r="J29" s="27">
        <v>45042</v>
      </c>
      <c r="L29" s="28">
        <f t="shared" si="2"/>
        <v>0</v>
      </c>
      <c r="M29" s="28">
        <f t="shared" si="3"/>
        <v>0</v>
      </c>
      <c r="N29" s="28">
        <f t="shared" si="4"/>
        <v>0</v>
      </c>
      <c r="R29" s="86"/>
      <c r="S29" s="86"/>
      <c r="T29" s="57"/>
      <c r="U29" s="57"/>
      <c r="V29" s="58"/>
      <c r="W29" s="58"/>
      <c r="X29" s="65"/>
      <c r="Y29" s="58"/>
      <c r="Z29" s="59"/>
      <c r="AA29" s="59"/>
      <c r="AB29" s="59"/>
      <c r="AC29" s="59"/>
      <c r="AD29" s="59"/>
      <c r="AF29" s="6"/>
      <c r="AG29" s="7" t="s">
        <v>115</v>
      </c>
      <c r="AH29" s="82">
        <f>Z20</f>
        <v>0</v>
      </c>
      <c r="AI29" s="57"/>
      <c r="AJ29" s="57"/>
      <c r="AK29" s="91"/>
    </row>
    <row r="30" spans="1:37" ht="16.5" thickBot="1" x14ac:dyDescent="0.3">
      <c r="A30" s="36">
        <v>45044</v>
      </c>
      <c r="B30">
        <f t="shared" si="0"/>
        <v>1</v>
      </c>
      <c r="D30" s="28">
        <f t="shared" si="5"/>
        <v>0</v>
      </c>
      <c r="F30" s="28">
        <f t="shared" si="6"/>
        <v>0</v>
      </c>
      <c r="G30" s="27" t="str">
        <f t="shared" si="1"/>
        <v>Z</v>
      </c>
      <c r="H30" s="28">
        <f t="shared" si="7"/>
        <v>0</v>
      </c>
      <c r="I30" s="28">
        <f t="shared" si="8"/>
        <v>0</v>
      </c>
      <c r="J30" s="27">
        <v>45043</v>
      </c>
      <c r="L30" s="28">
        <f t="shared" si="2"/>
        <v>0</v>
      </c>
      <c r="M30" s="28">
        <f t="shared" si="3"/>
        <v>0</v>
      </c>
      <c r="N30" s="28">
        <f t="shared" si="4"/>
        <v>0</v>
      </c>
      <c r="R30" s="86" t="s">
        <v>125</v>
      </c>
      <c r="S30" s="86"/>
      <c r="T30" s="57"/>
      <c r="U30" s="55">
        <f>IF(V11&gt;=1,"CAN NOT CLAIM",W34)</f>
        <v>0</v>
      </c>
      <c r="V30" s="58"/>
      <c r="W30" s="67">
        <f>IF(AD20=0,0,U24*U26*AD20)</f>
        <v>0</v>
      </c>
      <c r="X30" s="65"/>
      <c r="Y30" s="58"/>
      <c r="Z30" s="59"/>
      <c r="AA30" s="59"/>
      <c r="AB30" s="59"/>
      <c r="AC30" s="59"/>
      <c r="AD30" s="59"/>
      <c r="AF30" s="6"/>
      <c r="AG30" s="26" t="s">
        <v>116</v>
      </c>
      <c r="AH30" s="81" t="e">
        <f>AH29-AH28</f>
        <v>#VALUE!</v>
      </c>
      <c r="AI30" s="57"/>
      <c r="AJ30" s="57"/>
      <c r="AK30" s="91"/>
    </row>
    <row r="31" spans="1:37" ht="16.5" thickBot="1" x14ac:dyDescent="0.3">
      <c r="A31" s="36">
        <v>45045</v>
      </c>
      <c r="B31">
        <f t="shared" si="0"/>
        <v>1</v>
      </c>
      <c r="D31" s="28">
        <f t="shared" si="5"/>
        <v>0</v>
      </c>
      <c r="E31" s="27">
        <v>45045</v>
      </c>
      <c r="F31" s="28">
        <f t="shared" si="6"/>
        <v>1</v>
      </c>
      <c r="G31" s="27" t="str">
        <f t="shared" si="1"/>
        <v>Z</v>
      </c>
      <c r="H31" s="28">
        <f t="shared" si="7"/>
        <v>0</v>
      </c>
      <c r="I31" s="28">
        <f t="shared" si="8"/>
        <v>0</v>
      </c>
      <c r="J31" s="27">
        <v>45044</v>
      </c>
      <c r="L31" s="28">
        <f t="shared" si="2"/>
        <v>0</v>
      </c>
      <c r="M31" s="28">
        <f t="shared" si="3"/>
        <v>0</v>
      </c>
      <c r="N31" s="28">
        <f t="shared" si="4"/>
        <v>0</v>
      </c>
      <c r="R31" s="57"/>
      <c r="S31" s="57"/>
      <c r="T31" s="57"/>
      <c r="U31" s="57"/>
      <c r="V31" s="58"/>
      <c r="W31" s="67">
        <f>IF(AD20=0,0,U24*U27*AD20*0.5)</f>
        <v>0</v>
      </c>
      <c r="X31" s="65"/>
      <c r="Y31" s="58"/>
      <c r="Z31" s="59"/>
      <c r="AA31" s="59"/>
      <c r="AB31" s="59"/>
      <c r="AC31" s="59"/>
      <c r="AD31" s="59"/>
      <c r="AF31" s="8"/>
      <c r="AG31" s="26"/>
      <c r="AH31" s="57"/>
      <c r="AI31" s="57"/>
      <c r="AJ31" s="57"/>
      <c r="AK31" s="91"/>
    </row>
    <row r="32" spans="1:37" ht="16.5" thickBot="1" x14ac:dyDescent="0.3">
      <c r="A32" s="36">
        <v>45046</v>
      </c>
      <c r="B32">
        <f t="shared" si="0"/>
        <v>1</v>
      </c>
      <c r="D32" s="28">
        <f t="shared" si="5"/>
        <v>0</v>
      </c>
      <c r="E32" s="27">
        <v>45046</v>
      </c>
      <c r="F32" s="28">
        <f t="shared" si="6"/>
        <v>1</v>
      </c>
      <c r="G32" s="27" t="str">
        <f t="shared" si="1"/>
        <v>Z</v>
      </c>
      <c r="H32" s="28">
        <f t="shared" si="7"/>
        <v>0</v>
      </c>
      <c r="I32" s="28">
        <f t="shared" si="8"/>
        <v>0</v>
      </c>
      <c r="J32" s="27">
        <v>45045</v>
      </c>
      <c r="L32" s="28">
        <f t="shared" si="2"/>
        <v>0</v>
      </c>
      <c r="M32" s="28">
        <f t="shared" si="3"/>
        <v>0</v>
      </c>
      <c r="N32" s="28">
        <f t="shared" si="4"/>
        <v>0</v>
      </c>
      <c r="R32" s="86" t="s">
        <v>118</v>
      </c>
      <c r="S32" s="57"/>
      <c r="T32" s="57"/>
      <c r="U32" s="83"/>
      <c r="V32" s="58">
        <f>IF(U32="",1,0)</f>
        <v>1</v>
      </c>
      <c r="W32" s="87" t="s">
        <v>126</v>
      </c>
      <c r="X32" s="65"/>
      <c r="Y32" s="58"/>
      <c r="Z32" s="59"/>
      <c r="AA32" s="59"/>
      <c r="AB32" s="59"/>
      <c r="AC32" s="59"/>
      <c r="AD32" s="59"/>
      <c r="AF32" s="12" t="s">
        <v>74</v>
      </c>
      <c r="AG32" s="80" t="s">
        <v>51</v>
      </c>
      <c r="AH32" s="92"/>
      <c r="AI32" s="92"/>
      <c r="AJ32" s="92"/>
      <c r="AK32" s="91"/>
    </row>
    <row r="33" spans="1:37" ht="16.5" thickBot="1" x14ac:dyDescent="0.3">
      <c r="A33" s="36">
        <v>45047</v>
      </c>
      <c r="B33">
        <f t="shared" si="0"/>
        <v>1</v>
      </c>
      <c r="C33" s="27">
        <v>45047</v>
      </c>
      <c r="D33" s="28">
        <f t="shared" si="5"/>
        <v>1</v>
      </c>
      <c r="F33" s="28">
        <f t="shared" si="6"/>
        <v>0</v>
      </c>
      <c r="G33" s="27" t="str">
        <f t="shared" si="1"/>
        <v>Z</v>
      </c>
      <c r="H33" s="28">
        <f t="shared" si="7"/>
        <v>0</v>
      </c>
      <c r="I33" s="28">
        <f t="shared" si="8"/>
        <v>0</v>
      </c>
      <c r="J33" s="27">
        <v>45046</v>
      </c>
      <c r="L33" s="28">
        <f t="shared" si="2"/>
        <v>0</v>
      </c>
      <c r="M33" s="28">
        <f t="shared" si="3"/>
        <v>0</v>
      </c>
      <c r="N33" s="28">
        <f t="shared" si="4"/>
        <v>0</v>
      </c>
      <c r="V33" s="59"/>
      <c r="W33" s="59"/>
      <c r="X33" s="63"/>
      <c r="Y33" s="59"/>
      <c r="Z33" s="59"/>
      <c r="AA33" s="59"/>
      <c r="AB33" s="59"/>
      <c r="AC33" s="59"/>
      <c r="AD33" s="59"/>
      <c r="AF33" s="14"/>
      <c r="AG33" s="79" t="s">
        <v>53</v>
      </c>
      <c r="AH33" s="93"/>
      <c r="AI33" s="93"/>
      <c r="AJ33" s="93"/>
      <c r="AK33" s="94"/>
    </row>
    <row r="34" spans="1:37" x14ac:dyDescent="0.25">
      <c r="A34" s="36">
        <v>45048</v>
      </c>
      <c r="B34">
        <f t="shared" si="0"/>
        <v>1</v>
      </c>
      <c r="D34" s="28">
        <f t="shared" si="5"/>
        <v>0</v>
      </c>
      <c r="F34" s="28">
        <f t="shared" si="6"/>
        <v>0</v>
      </c>
      <c r="G34" s="27" t="str">
        <f t="shared" si="1"/>
        <v>Z</v>
      </c>
      <c r="H34" s="28">
        <f t="shared" si="7"/>
        <v>0</v>
      </c>
      <c r="I34" s="28">
        <f t="shared" si="8"/>
        <v>0</v>
      </c>
      <c r="J34" s="27">
        <v>45047</v>
      </c>
      <c r="L34" s="28">
        <f t="shared" si="2"/>
        <v>0</v>
      </c>
      <c r="M34" s="28">
        <f t="shared" si="3"/>
        <v>0</v>
      </c>
      <c r="N34" s="28">
        <f t="shared" si="4"/>
        <v>0</v>
      </c>
      <c r="V34" s="59"/>
      <c r="W34" s="67">
        <f>SUM(W30:W31)</f>
        <v>0</v>
      </c>
      <c r="X34" s="65"/>
      <c r="Y34" s="58"/>
      <c r="Z34" s="59"/>
      <c r="AA34" s="59"/>
      <c r="AB34" s="59"/>
      <c r="AC34" s="59"/>
      <c r="AD34" s="59"/>
    </row>
    <row r="35" spans="1:37" x14ac:dyDescent="0.25">
      <c r="A35" s="36">
        <v>45049</v>
      </c>
      <c r="B35">
        <f t="shared" si="0"/>
        <v>1</v>
      </c>
      <c r="D35" s="28">
        <f t="shared" si="5"/>
        <v>0</v>
      </c>
      <c r="F35" s="28">
        <f t="shared" si="6"/>
        <v>0</v>
      </c>
      <c r="G35" s="27" t="str">
        <f t="shared" si="1"/>
        <v>Z</v>
      </c>
      <c r="H35" s="28">
        <f t="shared" si="7"/>
        <v>0</v>
      </c>
      <c r="I35" s="28">
        <f t="shared" si="8"/>
        <v>0</v>
      </c>
      <c r="J35" s="27">
        <v>45048</v>
      </c>
      <c r="L35" s="28">
        <f t="shared" si="2"/>
        <v>0</v>
      </c>
      <c r="M35" s="28">
        <f t="shared" si="3"/>
        <v>0</v>
      </c>
      <c r="N35" s="28">
        <f t="shared" si="4"/>
        <v>0</v>
      </c>
      <c r="V35" s="59"/>
      <c r="W35" s="59"/>
      <c r="X35" s="59"/>
      <c r="Y35" s="59"/>
      <c r="Z35" s="59"/>
      <c r="AA35" s="59"/>
      <c r="AB35" s="59"/>
      <c r="AC35" s="59"/>
      <c r="AD35" s="59"/>
      <c r="AE35" s="45"/>
    </row>
    <row r="36" spans="1:37" x14ac:dyDescent="0.25">
      <c r="A36" s="36">
        <v>45050</v>
      </c>
      <c r="B36">
        <f t="shared" si="0"/>
        <v>1</v>
      </c>
      <c r="D36" s="28">
        <f t="shared" si="5"/>
        <v>0</v>
      </c>
      <c r="F36" s="28">
        <f t="shared" si="6"/>
        <v>0</v>
      </c>
      <c r="G36" s="27" t="str">
        <f t="shared" si="1"/>
        <v>Z</v>
      </c>
      <c r="H36" s="28">
        <f t="shared" si="7"/>
        <v>0</v>
      </c>
      <c r="I36" s="28">
        <f t="shared" si="8"/>
        <v>0</v>
      </c>
      <c r="J36" s="27">
        <v>45049</v>
      </c>
      <c r="L36" s="28">
        <f t="shared" si="2"/>
        <v>0</v>
      </c>
      <c r="M36" s="28">
        <f t="shared" si="3"/>
        <v>0</v>
      </c>
      <c r="N36" s="28">
        <f t="shared" si="4"/>
        <v>0</v>
      </c>
      <c r="V36" s="59"/>
      <c r="W36" s="59"/>
      <c r="X36" s="59"/>
      <c r="Y36" s="59"/>
      <c r="Z36" s="59"/>
      <c r="AA36" s="59"/>
      <c r="AB36" s="59"/>
      <c r="AC36" s="59"/>
      <c r="AD36" s="59"/>
      <c r="AE36" s="45"/>
    </row>
    <row r="37" spans="1:37" x14ac:dyDescent="0.25">
      <c r="A37" s="36">
        <v>45051</v>
      </c>
      <c r="B37">
        <f t="shared" si="0"/>
        <v>1</v>
      </c>
      <c r="D37" s="28">
        <f t="shared" si="5"/>
        <v>0</v>
      </c>
      <c r="F37" s="28">
        <f t="shared" si="6"/>
        <v>0</v>
      </c>
      <c r="G37" s="27" t="str">
        <f t="shared" si="1"/>
        <v>Z</v>
      </c>
      <c r="H37" s="28">
        <f t="shared" si="7"/>
        <v>0</v>
      </c>
      <c r="I37" s="28">
        <f t="shared" si="8"/>
        <v>0</v>
      </c>
      <c r="J37" s="27">
        <v>45050</v>
      </c>
      <c r="L37" s="28">
        <f t="shared" si="2"/>
        <v>0</v>
      </c>
      <c r="M37" s="28">
        <f t="shared" si="3"/>
        <v>0</v>
      </c>
      <c r="N37" s="28">
        <f t="shared" si="4"/>
        <v>0</v>
      </c>
      <c r="V37" s="59"/>
      <c r="W37" s="59"/>
      <c r="X37" s="59"/>
      <c r="Y37" s="59"/>
      <c r="Z37" s="59"/>
      <c r="AA37" s="59"/>
      <c r="AB37" s="59"/>
      <c r="AC37" s="59"/>
      <c r="AD37" s="59"/>
      <c r="AE37" s="45"/>
    </row>
    <row r="38" spans="1:37" x14ac:dyDescent="0.25">
      <c r="A38" s="36">
        <v>45052</v>
      </c>
      <c r="B38">
        <f t="shared" si="0"/>
        <v>1</v>
      </c>
      <c r="D38" s="28">
        <f t="shared" si="5"/>
        <v>0</v>
      </c>
      <c r="E38" s="27">
        <v>45052</v>
      </c>
      <c r="F38" s="28">
        <f t="shared" si="6"/>
        <v>1</v>
      </c>
      <c r="G38" s="27" t="str">
        <f t="shared" si="1"/>
        <v>Z</v>
      </c>
      <c r="H38" s="28">
        <f t="shared" si="7"/>
        <v>0</v>
      </c>
      <c r="I38" s="28">
        <f t="shared" si="8"/>
        <v>0</v>
      </c>
      <c r="J38" s="27">
        <v>45051</v>
      </c>
      <c r="L38" s="28">
        <f t="shared" si="2"/>
        <v>0</v>
      </c>
      <c r="M38" s="28">
        <f t="shared" si="3"/>
        <v>0</v>
      </c>
      <c r="N38" s="28">
        <f t="shared" si="4"/>
        <v>0</v>
      </c>
      <c r="V38" s="59"/>
      <c r="W38" s="59"/>
      <c r="X38" s="57"/>
      <c r="Y38" s="57"/>
      <c r="Z38" s="63"/>
      <c r="AA38" s="59"/>
      <c r="AB38" s="59"/>
      <c r="AC38" s="59"/>
      <c r="AD38" s="59"/>
    </row>
    <row r="39" spans="1:37" x14ac:dyDescent="0.25">
      <c r="A39" s="36">
        <v>45053</v>
      </c>
      <c r="B39">
        <f t="shared" si="0"/>
        <v>1</v>
      </c>
      <c r="D39" s="28">
        <f t="shared" si="5"/>
        <v>0</v>
      </c>
      <c r="E39" s="27">
        <v>45053</v>
      </c>
      <c r="F39" s="28">
        <f t="shared" si="6"/>
        <v>1</v>
      </c>
      <c r="G39" s="27" t="str">
        <f t="shared" si="1"/>
        <v>Z</v>
      </c>
      <c r="H39" s="28">
        <f t="shared" si="7"/>
        <v>0</v>
      </c>
      <c r="I39" s="28">
        <f t="shared" si="8"/>
        <v>0</v>
      </c>
      <c r="J39" s="27">
        <v>45052</v>
      </c>
      <c r="L39" s="28">
        <f t="shared" si="2"/>
        <v>0</v>
      </c>
      <c r="M39" s="28">
        <f t="shared" si="3"/>
        <v>0</v>
      </c>
      <c r="N39" s="28">
        <f t="shared" si="4"/>
        <v>0</v>
      </c>
      <c r="V39" s="45"/>
      <c r="W39" s="45"/>
      <c r="Z39" s="63"/>
      <c r="AA39" s="59"/>
      <c r="AB39" s="59"/>
      <c r="AC39" s="59"/>
      <c r="AD39" s="59"/>
    </row>
    <row r="40" spans="1:37" x14ac:dyDescent="0.25">
      <c r="A40" s="36">
        <v>45054</v>
      </c>
      <c r="B40">
        <f t="shared" si="0"/>
        <v>1</v>
      </c>
      <c r="C40" s="27">
        <v>45054</v>
      </c>
      <c r="D40" s="28">
        <f t="shared" si="5"/>
        <v>1</v>
      </c>
      <c r="F40" s="28">
        <f t="shared" si="6"/>
        <v>0</v>
      </c>
      <c r="G40" s="27" t="str">
        <f t="shared" si="1"/>
        <v>Z</v>
      </c>
      <c r="H40" s="28">
        <f t="shared" si="7"/>
        <v>0</v>
      </c>
      <c r="I40" s="28">
        <f t="shared" si="8"/>
        <v>0</v>
      </c>
      <c r="J40" s="27">
        <v>45053</v>
      </c>
      <c r="L40" s="28">
        <f t="shared" si="2"/>
        <v>0</v>
      </c>
      <c r="M40" s="28">
        <f t="shared" si="3"/>
        <v>0</v>
      </c>
      <c r="N40" s="28">
        <f t="shared" si="4"/>
        <v>0</v>
      </c>
      <c r="Z40" s="63"/>
      <c r="AA40" s="59"/>
      <c r="AB40" s="59"/>
      <c r="AC40" s="59"/>
      <c r="AD40" s="59"/>
    </row>
    <row r="41" spans="1:37" x14ac:dyDescent="0.25">
      <c r="A41" s="36">
        <v>45055</v>
      </c>
      <c r="B41">
        <f t="shared" si="0"/>
        <v>1</v>
      </c>
      <c r="D41" s="28">
        <f t="shared" si="5"/>
        <v>0</v>
      </c>
      <c r="F41" s="28">
        <f t="shared" si="6"/>
        <v>0</v>
      </c>
      <c r="G41" s="27" t="str">
        <f t="shared" si="1"/>
        <v>Z</v>
      </c>
      <c r="H41" s="28">
        <f t="shared" si="7"/>
        <v>0</v>
      </c>
      <c r="I41" s="28">
        <f t="shared" si="8"/>
        <v>0</v>
      </c>
      <c r="J41" s="27">
        <v>45054</v>
      </c>
      <c r="L41" s="28">
        <f t="shared" si="2"/>
        <v>0</v>
      </c>
      <c r="M41" s="28">
        <f t="shared" si="3"/>
        <v>0</v>
      </c>
      <c r="N41" s="28">
        <f t="shared" si="4"/>
        <v>0</v>
      </c>
    </row>
    <row r="42" spans="1:37" x14ac:dyDescent="0.25">
      <c r="A42" s="36">
        <v>45056</v>
      </c>
      <c r="B42">
        <f t="shared" si="0"/>
        <v>1</v>
      </c>
      <c r="D42" s="28">
        <f t="shared" si="5"/>
        <v>0</v>
      </c>
      <c r="F42" s="28">
        <f t="shared" si="6"/>
        <v>0</v>
      </c>
      <c r="G42" s="27" t="str">
        <f t="shared" si="1"/>
        <v>Z</v>
      </c>
      <c r="H42" s="28">
        <f t="shared" si="7"/>
        <v>0</v>
      </c>
      <c r="I42" s="28">
        <f t="shared" si="8"/>
        <v>0</v>
      </c>
      <c r="J42" s="27">
        <v>45055</v>
      </c>
      <c r="L42" s="28">
        <f t="shared" si="2"/>
        <v>0</v>
      </c>
      <c r="M42" s="28">
        <f t="shared" si="3"/>
        <v>0</v>
      </c>
      <c r="N42" s="28">
        <f t="shared" si="4"/>
        <v>0</v>
      </c>
    </row>
    <row r="43" spans="1:37" x14ac:dyDescent="0.25">
      <c r="A43" s="36">
        <v>45057</v>
      </c>
      <c r="B43">
        <f t="shared" si="0"/>
        <v>1</v>
      </c>
      <c r="D43" s="28">
        <f t="shared" si="5"/>
        <v>0</v>
      </c>
      <c r="F43" s="28">
        <f t="shared" si="6"/>
        <v>0</v>
      </c>
      <c r="G43" s="27" t="str">
        <f t="shared" si="1"/>
        <v>Z</v>
      </c>
      <c r="H43" s="28">
        <f t="shared" si="7"/>
        <v>0</v>
      </c>
      <c r="I43" s="28">
        <f t="shared" si="8"/>
        <v>0</v>
      </c>
      <c r="J43" s="27">
        <v>45056</v>
      </c>
      <c r="L43" s="28">
        <f t="shared" si="2"/>
        <v>0</v>
      </c>
      <c r="M43" s="28">
        <f t="shared" si="3"/>
        <v>0</v>
      </c>
      <c r="N43" s="28">
        <f t="shared" si="4"/>
        <v>0</v>
      </c>
    </row>
    <row r="44" spans="1:37" x14ac:dyDescent="0.25">
      <c r="A44" s="36">
        <v>45058</v>
      </c>
      <c r="B44">
        <f t="shared" si="0"/>
        <v>1</v>
      </c>
      <c r="D44" s="28">
        <f t="shared" si="5"/>
        <v>0</v>
      </c>
      <c r="F44" s="28">
        <f t="shared" si="6"/>
        <v>0</v>
      </c>
      <c r="G44" s="27" t="str">
        <f t="shared" si="1"/>
        <v>Z</v>
      </c>
      <c r="H44" s="28">
        <f t="shared" si="7"/>
        <v>0</v>
      </c>
      <c r="I44" s="28">
        <f t="shared" si="8"/>
        <v>0</v>
      </c>
      <c r="J44" s="27">
        <v>45057</v>
      </c>
      <c r="L44" s="28">
        <f t="shared" si="2"/>
        <v>0</v>
      </c>
      <c r="M44" s="28">
        <f t="shared" si="3"/>
        <v>0</v>
      </c>
      <c r="N44" s="28">
        <f t="shared" si="4"/>
        <v>0</v>
      </c>
    </row>
    <row r="45" spans="1:37" x14ac:dyDescent="0.25">
      <c r="A45" s="36">
        <v>45059</v>
      </c>
      <c r="B45">
        <f t="shared" si="0"/>
        <v>1</v>
      </c>
      <c r="D45" s="28">
        <f t="shared" si="5"/>
        <v>0</v>
      </c>
      <c r="E45" s="27">
        <v>45059</v>
      </c>
      <c r="F45" s="28">
        <f t="shared" si="6"/>
        <v>1</v>
      </c>
      <c r="G45" s="27" t="str">
        <f t="shared" si="1"/>
        <v>Z</v>
      </c>
      <c r="H45" s="28">
        <f t="shared" si="7"/>
        <v>0</v>
      </c>
      <c r="I45" s="28">
        <f t="shared" si="8"/>
        <v>0</v>
      </c>
      <c r="J45" s="27">
        <v>45058</v>
      </c>
      <c r="L45" s="28">
        <f t="shared" si="2"/>
        <v>0</v>
      </c>
      <c r="M45" s="28">
        <f t="shared" si="3"/>
        <v>0</v>
      </c>
      <c r="N45" s="28">
        <f t="shared" si="4"/>
        <v>0</v>
      </c>
    </row>
    <row r="46" spans="1:37" x14ac:dyDescent="0.25">
      <c r="A46" s="36">
        <v>45060</v>
      </c>
      <c r="B46">
        <f t="shared" si="0"/>
        <v>1</v>
      </c>
      <c r="D46" s="28">
        <f t="shared" si="5"/>
        <v>0</v>
      </c>
      <c r="E46" s="27">
        <v>45060</v>
      </c>
      <c r="F46" s="28">
        <f t="shared" si="6"/>
        <v>1</v>
      </c>
      <c r="G46" s="27" t="str">
        <f t="shared" si="1"/>
        <v>Z</v>
      </c>
      <c r="H46" s="28">
        <f t="shared" si="7"/>
        <v>0</v>
      </c>
      <c r="I46" s="28">
        <f t="shared" si="8"/>
        <v>0</v>
      </c>
      <c r="J46" s="27">
        <v>45059</v>
      </c>
      <c r="L46" s="28">
        <f t="shared" si="2"/>
        <v>0</v>
      </c>
      <c r="M46" s="28">
        <f t="shared" si="3"/>
        <v>0</v>
      </c>
      <c r="N46" s="28">
        <f t="shared" si="4"/>
        <v>0</v>
      </c>
    </row>
    <row r="47" spans="1:37" x14ac:dyDescent="0.25">
      <c r="A47" s="36">
        <v>45061</v>
      </c>
      <c r="B47">
        <f t="shared" si="0"/>
        <v>1</v>
      </c>
      <c r="D47" s="28">
        <f t="shared" si="5"/>
        <v>0</v>
      </c>
      <c r="F47" s="28">
        <f t="shared" si="6"/>
        <v>0</v>
      </c>
      <c r="G47" s="27" t="str">
        <f t="shared" si="1"/>
        <v>Z</v>
      </c>
      <c r="H47" s="28">
        <f t="shared" si="7"/>
        <v>0</v>
      </c>
      <c r="I47" s="28">
        <f t="shared" si="8"/>
        <v>0</v>
      </c>
      <c r="J47" s="27">
        <v>45060</v>
      </c>
      <c r="L47" s="28">
        <f t="shared" si="2"/>
        <v>0</v>
      </c>
      <c r="M47" s="28">
        <f t="shared" si="3"/>
        <v>0</v>
      </c>
      <c r="N47" s="28">
        <f t="shared" si="4"/>
        <v>0</v>
      </c>
    </row>
    <row r="48" spans="1:37" x14ac:dyDescent="0.25">
      <c r="A48" s="36">
        <v>45062</v>
      </c>
      <c r="B48">
        <f t="shared" si="0"/>
        <v>1</v>
      </c>
      <c r="D48" s="28">
        <f t="shared" si="5"/>
        <v>0</v>
      </c>
      <c r="F48" s="28">
        <f t="shared" si="6"/>
        <v>0</v>
      </c>
      <c r="G48" s="27" t="str">
        <f t="shared" si="1"/>
        <v>Z</v>
      </c>
      <c r="H48" s="28">
        <f t="shared" si="7"/>
        <v>0</v>
      </c>
      <c r="I48" s="28">
        <f t="shared" si="8"/>
        <v>0</v>
      </c>
      <c r="J48" s="27">
        <v>45061</v>
      </c>
      <c r="L48" s="28">
        <f t="shared" si="2"/>
        <v>0</v>
      </c>
      <c r="M48" s="28">
        <f t="shared" si="3"/>
        <v>0</v>
      </c>
      <c r="N48" s="28">
        <f t="shared" si="4"/>
        <v>0</v>
      </c>
    </row>
    <row r="49" spans="1:14" x14ac:dyDescent="0.25">
      <c r="A49" s="36">
        <v>45063</v>
      </c>
      <c r="B49">
        <f t="shared" si="0"/>
        <v>1</v>
      </c>
      <c r="D49" s="28">
        <f t="shared" si="5"/>
        <v>0</v>
      </c>
      <c r="F49" s="28">
        <f t="shared" si="6"/>
        <v>0</v>
      </c>
      <c r="G49" s="27" t="str">
        <f t="shared" si="1"/>
        <v>Z</v>
      </c>
      <c r="H49" s="28">
        <f t="shared" si="7"/>
        <v>0</v>
      </c>
      <c r="I49" s="28">
        <f t="shared" si="8"/>
        <v>0</v>
      </c>
      <c r="J49" s="27">
        <v>45062</v>
      </c>
      <c r="L49" s="28">
        <f t="shared" si="2"/>
        <v>0</v>
      </c>
      <c r="M49" s="28">
        <f t="shared" si="3"/>
        <v>0</v>
      </c>
      <c r="N49" s="28">
        <f t="shared" si="4"/>
        <v>0</v>
      </c>
    </row>
    <row r="50" spans="1:14" x14ac:dyDescent="0.25">
      <c r="A50" s="36">
        <v>45064</v>
      </c>
      <c r="B50">
        <f t="shared" si="0"/>
        <v>1</v>
      </c>
      <c r="D50" s="28">
        <f t="shared" si="5"/>
        <v>0</v>
      </c>
      <c r="F50" s="28">
        <f t="shared" si="6"/>
        <v>0</v>
      </c>
      <c r="G50" s="27" t="str">
        <f t="shared" si="1"/>
        <v>Z</v>
      </c>
      <c r="H50" s="28">
        <f t="shared" si="7"/>
        <v>0</v>
      </c>
      <c r="I50" s="28">
        <f t="shared" si="8"/>
        <v>0</v>
      </c>
      <c r="J50" s="27">
        <v>45063</v>
      </c>
      <c r="L50" s="28">
        <f t="shared" si="2"/>
        <v>0</v>
      </c>
      <c r="M50" s="28">
        <f t="shared" si="3"/>
        <v>0</v>
      </c>
      <c r="N50" s="28">
        <f t="shared" si="4"/>
        <v>0</v>
      </c>
    </row>
    <row r="51" spans="1:14" x14ac:dyDescent="0.25">
      <c r="A51" s="36">
        <v>45065</v>
      </c>
      <c r="B51">
        <f t="shared" si="0"/>
        <v>1</v>
      </c>
      <c r="D51" s="28">
        <f t="shared" si="5"/>
        <v>0</v>
      </c>
      <c r="F51" s="28">
        <f t="shared" si="6"/>
        <v>0</v>
      </c>
      <c r="G51" s="27" t="str">
        <f t="shared" si="1"/>
        <v>Z</v>
      </c>
      <c r="H51" s="28">
        <f t="shared" si="7"/>
        <v>0</v>
      </c>
      <c r="I51" s="28">
        <f t="shared" si="8"/>
        <v>0</v>
      </c>
      <c r="J51" s="27">
        <v>45064</v>
      </c>
      <c r="L51" s="28">
        <f t="shared" si="2"/>
        <v>0</v>
      </c>
      <c r="M51" s="28">
        <f t="shared" si="3"/>
        <v>0</v>
      </c>
      <c r="N51" s="28">
        <f t="shared" si="4"/>
        <v>0</v>
      </c>
    </row>
    <row r="52" spans="1:14" x14ac:dyDescent="0.25">
      <c r="A52" s="36">
        <v>45066</v>
      </c>
      <c r="B52">
        <f t="shared" si="0"/>
        <v>1</v>
      </c>
      <c r="D52" s="28">
        <f t="shared" si="5"/>
        <v>0</v>
      </c>
      <c r="E52" s="27">
        <v>45066</v>
      </c>
      <c r="F52" s="28">
        <f t="shared" si="6"/>
        <v>1</v>
      </c>
      <c r="G52" s="27" t="str">
        <f t="shared" si="1"/>
        <v>Z</v>
      </c>
      <c r="H52" s="28">
        <f t="shared" si="7"/>
        <v>0</v>
      </c>
      <c r="I52" s="28">
        <f t="shared" si="8"/>
        <v>0</v>
      </c>
      <c r="J52" s="27">
        <v>45065</v>
      </c>
      <c r="L52" s="28">
        <f t="shared" si="2"/>
        <v>0</v>
      </c>
      <c r="M52" s="28">
        <f t="shared" si="3"/>
        <v>0</v>
      </c>
      <c r="N52" s="28">
        <f t="shared" si="4"/>
        <v>0</v>
      </c>
    </row>
    <row r="53" spans="1:14" x14ac:dyDescent="0.25">
      <c r="A53" s="36">
        <v>45067</v>
      </c>
      <c r="B53">
        <f t="shared" si="0"/>
        <v>1</v>
      </c>
      <c r="D53" s="28">
        <f t="shared" si="5"/>
        <v>0</v>
      </c>
      <c r="E53" s="27">
        <v>45067</v>
      </c>
      <c r="F53" s="28">
        <f t="shared" si="6"/>
        <v>1</v>
      </c>
      <c r="G53" s="27" t="str">
        <f t="shared" si="1"/>
        <v>Z</v>
      </c>
      <c r="H53" s="28">
        <f t="shared" si="7"/>
        <v>0</v>
      </c>
      <c r="I53" s="28">
        <f t="shared" si="8"/>
        <v>0</v>
      </c>
      <c r="J53" s="27">
        <v>45066</v>
      </c>
      <c r="L53" s="28">
        <f t="shared" si="2"/>
        <v>0</v>
      </c>
      <c r="M53" s="28">
        <f t="shared" si="3"/>
        <v>0</v>
      </c>
      <c r="N53" s="28">
        <f t="shared" si="4"/>
        <v>0</v>
      </c>
    </row>
    <row r="54" spans="1:14" x14ac:dyDescent="0.25">
      <c r="A54" s="36">
        <v>45068</v>
      </c>
      <c r="B54">
        <f t="shared" si="0"/>
        <v>1</v>
      </c>
      <c r="D54" s="28">
        <f t="shared" si="5"/>
        <v>0</v>
      </c>
      <c r="F54" s="28">
        <f t="shared" si="6"/>
        <v>0</v>
      </c>
      <c r="G54" s="27" t="str">
        <f t="shared" si="1"/>
        <v>Z</v>
      </c>
      <c r="H54" s="28">
        <f t="shared" si="7"/>
        <v>0</v>
      </c>
      <c r="I54" s="28">
        <f t="shared" si="8"/>
        <v>0</v>
      </c>
      <c r="J54" s="27">
        <v>45067</v>
      </c>
      <c r="L54" s="28">
        <f t="shared" si="2"/>
        <v>0</v>
      </c>
      <c r="M54" s="28">
        <f t="shared" si="3"/>
        <v>0</v>
      </c>
      <c r="N54" s="28">
        <f t="shared" si="4"/>
        <v>0</v>
      </c>
    </row>
    <row r="55" spans="1:14" x14ac:dyDescent="0.25">
      <c r="A55" s="36">
        <v>45069</v>
      </c>
      <c r="B55">
        <f t="shared" si="0"/>
        <v>1</v>
      </c>
      <c r="D55" s="28">
        <f t="shared" si="5"/>
        <v>0</v>
      </c>
      <c r="F55" s="28">
        <f t="shared" si="6"/>
        <v>0</v>
      </c>
      <c r="G55" s="27" t="str">
        <f t="shared" si="1"/>
        <v>Z</v>
      </c>
      <c r="H55" s="28">
        <f t="shared" si="7"/>
        <v>0</v>
      </c>
      <c r="I55" s="28">
        <f t="shared" si="8"/>
        <v>0</v>
      </c>
      <c r="J55" s="27">
        <v>45068</v>
      </c>
      <c r="L55" s="28">
        <f t="shared" si="2"/>
        <v>0</v>
      </c>
      <c r="M55" s="28">
        <f t="shared" si="3"/>
        <v>0</v>
      </c>
      <c r="N55" s="28">
        <f t="shared" si="4"/>
        <v>0</v>
      </c>
    </row>
    <row r="56" spans="1:14" x14ac:dyDescent="0.25">
      <c r="A56" s="36">
        <v>45070</v>
      </c>
      <c r="B56">
        <f t="shared" si="0"/>
        <v>1</v>
      </c>
      <c r="D56" s="28">
        <f t="shared" si="5"/>
        <v>0</v>
      </c>
      <c r="F56" s="28">
        <f t="shared" si="6"/>
        <v>0</v>
      </c>
      <c r="G56" s="27" t="str">
        <f t="shared" si="1"/>
        <v>Z</v>
      </c>
      <c r="H56" s="28">
        <f t="shared" si="7"/>
        <v>0</v>
      </c>
      <c r="I56" s="28">
        <f t="shared" si="8"/>
        <v>0</v>
      </c>
      <c r="J56" s="27">
        <v>45069</v>
      </c>
      <c r="L56" s="28">
        <f t="shared" si="2"/>
        <v>0</v>
      </c>
      <c r="M56" s="28">
        <f t="shared" si="3"/>
        <v>0</v>
      </c>
      <c r="N56" s="28">
        <f t="shared" si="4"/>
        <v>0</v>
      </c>
    </row>
    <row r="57" spans="1:14" x14ac:dyDescent="0.25">
      <c r="A57" s="36">
        <v>45071</v>
      </c>
      <c r="B57">
        <f t="shared" si="0"/>
        <v>1</v>
      </c>
      <c r="D57" s="28">
        <f t="shared" si="5"/>
        <v>0</v>
      </c>
      <c r="F57" s="28">
        <f t="shared" si="6"/>
        <v>0</v>
      </c>
      <c r="G57" s="27" t="str">
        <f t="shared" si="1"/>
        <v>Z</v>
      </c>
      <c r="H57" s="28">
        <f t="shared" si="7"/>
        <v>0</v>
      </c>
      <c r="I57" s="28">
        <f t="shared" si="8"/>
        <v>0</v>
      </c>
      <c r="J57" s="27">
        <v>45070</v>
      </c>
      <c r="L57" s="28">
        <f t="shared" si="2"/>
        <v>0</v>
      </c>
      <c r="M57" s="28">
        <f t="shared" si="3"/>
        <v>0</v>
      </c>
      <c r="N57" s="28">
        <f t="shared" si="4"/>
        <v>0</v>
      </c>
    </row>
    <row r="58" spans="1:14" x14ac:dyDescent="0.25">
      <c r="A58" s="36">
        <v>45072</v>
      </c>
      <c r="B58">
        <f t="shared" si="0"/>
        <v>1</v>
      </c>
      <c r="D58" s="28">
        <f t="shared" si="5"/>
        <v>0</v>
      </c>
      <c r="F58" s="28">
        <f t="shared" si="6"/>
        <v>0</v>
      </c>
      <c r="G58" s="27" t="str">
        <f t="shared" si="1"/>
        <v>Z</v>
      </c>
      <c r="H58" s="28">
        <f t="shared" si="7"/>
        <v>0</v>
      </c>
      <c r="I58" s="28">
        <f t="shared" si="8"/>
        <v>0</v>
      </c>
      <c r="J58" s="27">
        <v>45071</v>
      </c>
      <c r="L58" s="28">
        <f t="shared" si="2"/>
        <v>0</v>
      </c>
      <c r="M58" s="28">
        <f t="shared" si="3"/>
        <v>0</v>
      </c>
      <c r="N58" s="28">
        <f t="shared" si="4"/>
        <v>0</v>
      </c>
    </row>
    <row r="59" spans="1:14" x14ac:dyDescent="0.25">
      <c r="A59" s="36">
        <v>45073</v>
      </c>
      <c r="B59">
        <f t="shared" si="0"/>
        <v>1</v>
      </c>
      <c r="D59" s="28">
        <f t="shared" si="5"/>
        <v>0</v>
      </c>
      <c r="E59" s="27">
        <v>45073</v>
      </c>
      <c r="F59" s="28">
        <f t="shared" si="6"/>
        <v>1</v>
      </c>
      <c r="G59" s="27" t="str">
        <f t="shared" si="1"/>
        <v>Z</v>
      </c>
      <c r="H59" s="28">
        <f t="shared" si="7"/>
        <v>0</v>
      </c>
      <c r="I59" s="28">
        <f t="shared" si="8"/>
        <v>0</v>
      </c>
      <c r="J59" s="27">
        <v>45072</v>
      </c>
      <c r="L59" s="28">
        <f t="shared" si="2"/>
        <v>0</v>
      </c>
      <c r="M59" s="28">
        <f t="shared" si="3"/>
        <v>0</v>
      </c>
      <c r="N59" s="28">
        <f t="shared" si="4"/>
        <v>0</v>
      </c>
    </row>
    <row r="60" spans="1:14" x14ac:dyDescent="0.25">
      <c r="A60" s="36">
        <v>45074</v>
      </c>
      <c r="B60">
        <f t="shared" si="0"/>
        <v>1</v>
      </c>
      <c r="D60" s="28">
        <f t="shared" si="5"/>
        <v>0</v>
      </c>
      <c r="E60" s="27">
        <v>45074</v>
      </c>
      <c r="F60" s="28">
        <f t="shared" si="6"/>
        <v>1</v>
      </c>
      <c r="G60" s="27" t="str">
        <f t="shared" si="1"/>
        <v>Z</v>
      </c>
      <c r="H60" s="28">
        <f t="shared" si="7"/>
        <v>0</v>
      </c>
      <c r="I60" s="28">
        <f t="shared" si="8"/>
        <v>0</v>
      </c>
      <c r="J60" s="27">
        <v>45073</v>
      </c>
      <c r="L60" s="28">
        <f t="shared" si="2"/>
        <v>0</v>
      </c>
      <c r="M60" s="28">
        <f t="shared" si="3"/>
        <v>0</v>
      </c>
      <c r="N60" s="28">
        <f t="shared" si="4"/>
        <v>0</v>
      </c>
    </row>
    <row r="61" spans="1:14" x14ac:dyDescent="0.25">
      <c r="A61" s="36">
        <v>45075</v>
      </c>
      <c r="B61">
        <f t="shared" si="0"/>
        <v>1</v>
      </c>
      <c r="C61" s="27">
        <v>45075</v>
      </c>
      <c r="D61" s="28">
        <f t="shared" si="5"/>
        <v>1</v>
      </c>
      <c r="F61" s="28">
        <f t="shared" si="6"/>
        <v>0</v>
      </c>
      <c r="G61" s="27" t="str">
        <f t="shared" si="1"/>
        <v>Z</v>
      </c>
      <c r="H61" s="28">
        <f t="shared" si="7"/>
        <v>0</v>
      </c>
      <c r="I61" s="28">
        <f t="shared" si="8"/>
        <v>0</v>
      </c>
      <c r="J61" s="27">
        <v>45074</v>
      </c>
      <c r="L61" s="28">
        <f t="shared" si="2"/>
        <v>0</v>
      </c>
      <c r="M61" s="28">
        <f t="shared" si="3"/>
        <v>0</v>
      </c>
      <c r="N61" s="28">
        <f t="shared" si="4"/>
        <v>0</v>
      </c>
    </row>
    <row r="62" spans="1:14" x14ac:dyDescent="0.25">
      <c r="A62" s="36">
        <v>45076</v>
      </c>
      <c r="B62">
        <f t="shared" si="0"/>
        <v>1</v>
      </c>
      <c r="C62" s="27">
        <v>45076</v>
      </c>
      <c r="D62" s="28">
        <f t="shared" si="5"/>
        <v>1</v>
      </c>
      <c r="F62" s="28">
        <f t="shared" si="6"/>
        <v>0</v>
      </c>
      <c r="G62" s="27" t="str">
        <f t="shared" si="1"/>
        <v>Z</v>
      </c>
      <c r="H62" s="28">
        <f t="shared" si="7"/>
        <v>0</v>
      </c>
      <c r="I62" s="28">
        <f t="shared" si="8"/>
        <v>0</v>
      </c>
      <c r="J62" s="27">
        <v>45075</v>
      </c>
      <c r="L62" s="28">
        <f t="shared" si="2"/>
        <v>0</v>
      </c>
      <c r="M62" s="28">
        <f t="shared" si="3"/>
        <v>0</v>
      </c>
      <c r="N62" s="28">
        <f t="shared" si="4"/>
        <v>0</v>
      </c>
    </row>
    <row r="63" spans="1:14" x14ac:dyDescent="0.25">
      <c r="A63" s="36">
        <v>45077</v>
      </c>
      <c r="B63">
        <f t="shared" si="0"/>
        <v>1</v>
      </c>
      <c r="C63" s="27">
        <v>45077</v>
      </c>
      <c r="D63" s="28">
        <f t="shared" si="5"/>
        <v>1</v>
      </c>
      <c r="F63" s="28">
        <f t="shared" si="6"/>
        <v>0</v>
      </c>
      <c r="G63" s="27" t="str">
        <f t="shared" si="1"/>
        <v>Z</v>
      </c>
      <c r="H63" s="28">
        <f t="shared" si="7"/>
        <v>0</v>
      </c>
      <c r="I63" s="28">
        <f t="shared" si="8"/>
        <v>0</v>
      </c>
      <c r="J63" s="27">
        <v>45076</v>
      </c>
      <c r="L63" s="28">
        <f t="shared" si="2"/>
        <v>0</v>
      </c>
      <c r="M63" s="28">
        <f t="shared" si="3"/>
        <v>0</v>
      </c>
      <c r="N63" s="28">
        <f t="shared" si="4"/>
        <v>0</v>
      </c>
    </row>
    <row r="64" spans="1:14" x14ac:dyDescent="0.25">
      <c r="A64" s="36">
        <v>45078</v>
      </c>
      <c r="B64">
        <f t="shared" si="0"/>
        <v>1</v>
      </c>
      <c r="C64" s="27">
        <v>45078</v>
      </c>
      <c r="D64" s="28">
        <f t="shared" si="5"/>
        <v>1</v>
      </c>
      <c r="F64" s="28">
        <f t="shared" si="6"/>
        <v>0</v>
      </c>
      <c r="G64" s="27" t="str">
        <f t="shared" si="1"/>
        <v>Z</v>
      </c>
      <c r="H64" s="28">
        <f t="shared" si="7"/>
        <v>0</v>
      </c>
      <c r="I64" s="28">
        <f t="shared" si="8"/>
        <v>0</v>
      </c>
      <c r="J64" s="27">
        <v>45077</v>
      </c>
      <c r="L64" s="28">
        <f t="shared" si="2"/>
        <v>0</v>
      </c>
      <c r="M64" s="28">
        <f t="shared" si="3"/>
        <v>0</v>
      </c>
      <c r="N64" s="28">
        <f t="shared" si="4"/>
        <v>0</v>
      </c>
    </row>
    <row r="65" spans="1:14" x14ac:dyDescent="0.25">
      <c r="A65" s="36">
        <v>45079</v>
      </c>
      <c r="B65">
        <f t="shared" si="0"/>
        <v>1</v>
      </c>
      <c r="C65" s="27">
        <v>45079</v>
      </c>
      <c r="D65" s="28">
        <f t="shared" si="5"/>
        <v>1</v>
      </c>
      <c r="F65" s="28">
        <f t="shared" si="6"/>
        <v>0</v>
      </c>
      <c r="G65" s="27" t="str">
        <f t="shared" si="1"/>
        <v>Z</v>
      </c>
      <c r="H65" s="28">
        <f t="shared" si="7"/>
        <v>0</v>
      </c>
      <c r="I65" s="28">
        <f t="shared" si="8"/>
        <v>0</v>
      </c>
      <c r="J65" s="27">
        <v>45078</v>
      </c>
      <c r="L65" s="28">
        <f t="shared" si="2"/>
        <v>0</v>
      </c>
      <c r="M65" s="28">
        <f t="shared" si="3"/>
        <v>0</v>
      </c>
      <c r="N65" s="28">
        <f t="shared" si="4"/>
        <v>0</v>
      </c>
    </row>
    <row r="66" spans="1:14" x14ac:dyDescent="0.25">
      <c r="A66" s="36">
        <v>45080</v>
      </c>
      <c r="B66">
        <f t="shared" si="0"/>
        <v>1</v>
      </c>
      <c r="C66" s="27">
        <v>45080</v>
      </c>
      <c r="D66" s="28">
        <f t="shared" si="5"/>
        <v>1</v>
      </c>
      <c r="E66" s="27">
        <v>45080</v>
      </c>
      <c r="F66" s="28">
        <f t="shared" si="6"/>
        <v>1</v>
      </c>
      <c r="G66" s="27" t="str">
        <f t="shared" si="1"/>
        <v>Z</v>
      </c>
      <c r="H66" s="28">
        <f t="shared" si="7"/>
        <v>0</v>
      </c>
      <c r="I66" s="28">
        <f t="shared" si="8"/>
        <v>0</v>
      </c>
      <c r="J66" s="27">
        <v>45079</v>
      </c>
      <c r="L66" s="28">
        <f t="shared" si="2"/>
        <v>0</v>
      </c>
      <c r="M66" s="28">
        <f t="shared" si="3"/>
        <v>0</v>
      </c>
      <c r="N66" s="28">
        <f t="shared" si="4"/>
        <v>0</v>
      </c>
    </row>
    <row r="67" spans="1:14" x14ac:dyDescent="0.25">
      <c r="A67" s="36">
        <v>45081</v>
      </c>
      <c r="B67">
        <f t="shared" ref="B67:B130" si="13">IF(A67&gt;=U$12,IF(A67&lt;=$U$13,0,1),1)</f>
        <v>1</v>
      </c>
      <c r="C67" s="27">
        <v>45081</v>
      </c>
      <c r="D67" s="28">
        <f t="shared" si="5"/>
        <v>1</v>
      </c>
      <c r="E67" s="27">
        <v>45081</v>
      </c>
      <c r="F67" s="28">
        <f t="shared" si="6"/>
        <v>1</v>
      </c>
      <c r="G67" s="27" t="str">
        <f t="shared" ref="G67:G130" si="14">_xlfn.IFNA(VLOOKUP(A67,$Z$6:$Z$15,1,FALSE),"Z")</f>
        <v>Z</v>
      </c>
      <c r="H67" s="28">
        <f t="shared" si="7"/>
        <v>0</v>
      </c>
      <c r="I67" s="28">
        <f t="shared" si="8"/>
        <v>0</v>
      </c>
      <c r="J67" s="27">
        <v>45080</v>
      </c>
      <c r="L67" s="28">
        <f t="shared" ref="L67:L130" si="15">IF($I67=1,IF(AND($AD$11="yes", $A67&lt;$AD$12),1,IF(OR($AD$11="no", $AD$11=""),IF(AND(AD$14="yes", A67&lt;AD$15),1,IF(OR(AD$14="no", AD$14=""),1,0)),0)),0)</f>
        <v>0</v>
      </c>
      <c r="M67" s="28">
        <f t="shared" ref="M67:M130" si="16">IF($I67=1,IF(AND($AD$11="yes", $A67&gt;=$AD$12),IF(AND($AD$14="yes", $A67&gt;=$AD$15),0,1),0),0)</f>
        <v>0</v>
      </c>
      <c r="N67" s="28">
        <f t="shared" ref="N67:N130" si="17">IF($I67=1,IF(AND($AD$14="yes", $A67&gt;=$AD$15),1,0),0)</f>
        <v>0</v>
      </c>
    </row>
    <row r="68" spans="1:14" x14ac:dyDescent="0.25">
      <c r="A68" s="36">
        <v>45082</v>
      </c>
      <c r="B68">
        <f t="shared" si="13"/>
        <v>1</v>
      </c>
      <c r="D68" s="28">
        <f t="shared" ref="D68:D131" si="18">IF(ISBLANK(C68)=FALSE,1,0)</f>
        <v>0</v>
      </c>
      <c r="F68" s="28">
        <f t="shared" ref="F68:F131" si="19">IF(ISBLANK(E68)=FALSE,1,0)</f>
        <v>0</v>
      </c>
      <c r="G68" s="27" t="str">
        <f t="shared" si="14"/>
        <v>Z</v>
      </c>
      <c r="H68" s="28">
        <f t="shared" ref="H68:H131" si="20">IF(G68="Z",0,1)</f>
        <v>0</v>
      </c>
      <c r="I68" s="28">
        <f t="shared" ref="I68:I131" si="21">IF(B68+D68+F68+H68&gt;0,0,1)</f>
        <v>0</v>
      </c>
      <c r="J68" s="27">
        <v>45081</v>
      </c>
      <c r="L68" s="28">
        <f t="shared" si="15"/>
        <v>0</v>
      </c>
      <c r="M68" s="28">
        <f t="shared" si="16"/>
        <v>0</v>
      </c>
      <c r="N68" s="28">
        <f t="shared" si="17"/>
        <v>0</v>
      </c>
    </row>
    <row r="69" spans="1:14" x14ac:dyDescent="0.25">
      <c r="A69" s="36">
        <v>45083</v>
      </c>
      <c r="B69">
        <f t="shared" si="13"/>
        <v>1</v>
      </c>
      <c r="D69" s="28">
        <f t="shared" si="18"/>
        <v>0</v>
      </c>
      <c r="F69" s="28">
        <f t="shared" si="19"/>
        <v>0</v>
      </c>
      <c r="G69" s="27" t="str">
        <f t="shared" si="14"/>
        <v>Z</v>
      </c>
      <c r="H69" s="28">
        <f t="shared" si="20"/>
        <v>0</v>
      </c>
      <c r="I69" s="28">
        <f t="shared" si="21"/>
        <v>0</v>
      </c>
      <c r="J69" s="27">
        <v>45082</v>
      </c>
      <c r="L69" s="28">
        <f t="shared" si="15"/>
        <v>0</v>
      </c>
      <c r="M69" s="28">
        <f t="shared" si="16"/>
        <v>0</v>
      </c>
      <c r="N69" s="28">
        <f t="shared" si="17"/>
        <v>0</v>
      </c>
    </row>
    <row r="70" spans="1:14" x14ac:dyDescent="0.25">
      <c r="A70" s="36">
        <v>45084</v>
      </c>
      <c r="B70">
        <f t="shared" si="13"/>
        <v>1</v>
      </c>
      <c r="D70" s="28">
        <f t="shared" si="18"/>
        <v>0</v>
      </c>
      <c r="F70" s="28">
        <f t="shared" si="19"/>
        <v>0</v>
      </c>
      <c r="G70" s="27" t="str">
        <f t="shared" si="14"/>
        <v>Z</v>
      </c>
      <c r="H70" s="28">
        <f t="shared" si="20"/>
        <v>0</v>
      </c>
      <c r="I70" s="28">
        <f t="shared" si="21"/>
        <v>0</v>
      </c>
      <c r="J70" s="27">
        <v>45083</v>
      </c>
      <c r="L70" s="28">
        <f t="shared" si="15"/>
        <v>0</v>
      </c>
      <c r="M70" s="28">
        <f t="shared" si="16"/>
        <v>0</v>
      </c>
      <c r="N70" s="28">
        <f t="shared" si="17"/>
        <v>0</v>
      </c>
    </row>
    <row r="71" spans="1:14" x14ac:dyDescent="0.25">
      <c r="A71" s="36">
        <v>45085</v>
      </c>
      <c r="B71">
        <f t="shared" si="13"/>
        <v>1</v>
      </c>
      <c r="D71" s="28">
        <f t="shared" si="18"/>
        <v>0</v>
      </c>
      <c r="F71" s="28">
        <f t="shared" si="19"/>
        <v>0</v>
      </c>
      <c r="G71" s="27" t="str">
        <f t="shared" si="14"/>
        <v>Z</v>
      </c>
      <c r="H71" s="28">
        <f t="shared" si="20"/>
        <v>0</v>
      </c>
      <c r="I71" s="28">
        <f t="shared" si="21"/>
        <v>0</v>
      </c>
      <c r="J71" s="27">
        <v>45084</v>
      </c>
      <c r="L71" s="28">
        <f t="shared" si="15"/>
        <v>0</v>
      </c>
      <c r="M71" s="28">
        <f t="shared" si="16"/>
        <v>0</v>
      </c>
      <c r="N71" s="28">
        <f t="shared" si="17"/>
        <v>0</v>
      </c>
    </row>
    <row r="72" spans="1:14" x14ac:dyDescent="0.25">
      <c r="A72" s="36">
        <v>45086</v>
      </c>
      <c r="B72">
        <f t="shared" si="13"/>
        <v>1</v>
      </c>
      <c r="D72" s="28">
        <f t="shared" si="18"/>
        <v>0</v>
      </c>
      <c r="F72" s="28">
        <f t="shared" si="19"/>
        <v>0</v>
      </c>
      <c r="G72" s="27" t="str">
        <f t="shared" si="14"/>
        <v>Z</v>
      </c>
      <c r="H72" s="28">
        <f t="shared" si="20"/>
        <v>0</v>
      </c>
      <c r="I72" s="28">
        <f t="shared" si="21"/>
        <v>0</v>
      </c>
      <c r="J72" s="27">
        <v>45085</v>
      </c>
      <c r="L72" s="28">
        <f t="shared" si="15"/>
        <v>0</v>
      </c>
      <c r="M72" s="28">
        <f t="shared" si="16"/>
        <v>0</v>
      </c>
      <c r="N72" s="28">
        <f t="shared" si="17"/>
        <v>0</v>
      </c>
    </row>
    <row r="73" spans="1:14" x14ac:dyDescent="0.25">
      <c r="A73" s="36">
        <v>45087</v>
      </c>
      <c r="B73">
        <f t="shared" si="13"/>
        <v>1</v>
      </c>
      <c r="D73" s="28">
        <f t="shared" si="18"/>
        <v>0</v>
      </c>
      <c r="E73" s="27">
        <v>45087</v>
      </c>
      <c r="F73" s="28">
        <f t="shared" si="19"/>
        <v>1</v>
      </c>
      <c r="G73" s="27" t="str">
        <f t="shared" si="14"/>
        <v>Z</v>
      </c>
      <c r="H73" s="28">
        <f t="shared" si="20"/>
        <v>0</v>
      </c>
      <c r="I73" s="28">
        <f t="shared" si="21"/>
        <v>0</v>
      </c>
      <c r="J73" s="27">
        <v>45086</v>
      </c>
      <c r="L73" s="28">
        <f t="shared" si="15"/>
        <v>0</v>
      </c>
      <c r="M73" s="28">
        <f t="shared" si="16"/>
        <v>0</v>
      </c>
      <c r="N73" s="28">
        <f t="shared" si="17"/>
        <v>0</v>
      </c>
    </row>
    <row r="74" spans="1:14" x14ac:dyDescent="0.25">
      <c r="A74" s="36">
        <v>45088</v>
      </c>
      <c r="B74">
        <f t="shared" si="13"/>
        <v>1</v>
      </c>
      <c r="D74" s="28">
        <f t="shared" si="18"/>
        <v>0</v>
      </c>
      <c r="E74" s="27">
        <v>45088</v>
      </c>
      <c r="F74" s="28">
        <f t="shared" si="19"/>
        <v>1</v>
      </c>
      <c r="G74" s="27" t="str">
        <f t="shared" si="14"/>
        <v>Z</v>
      </c>
      <c r="H74" s="28">
        <f t="shared" si="20"/>
        <v>0</v>
      </c>
      <c r="I74" s="28">
        <f t="shared" si="21"/>
        <v>0</v>
      </c>
      <c r="J74" s="27">
        <v>45087</v>
      </c>
      <c r="L74" s="28">
        <f t="shared" si="15"/>
        <v>0</v>
      </c>
      <c r="M74" s="28">
        <f t="shared" si="16"/>
        <v>0</v>
      </c>
      <c r="N74" s="28">
        <f t="shared" si="17"/>
        <v>0</v>
      </c>
    </row>
    <row r="75" spans="1:14" x14ac:dyDescent="0.25">
      <c r="A75" s="36">
        <v>45089</v>
      </c>
      <c r="B75">
        <f t="shared" si="13"/>
        <v>1</v>
      </c>
      <c r="D75" s="28">
        <f t="shared" si="18"/>
        <v>0</v>
      </c>
      <c r="F75" s="28">
        <f t="shared" si="19"/>
        <v>0</v>
      </c>
      <c r="G75" s="27" t="str">
        <f t="shared" si="14"/>
        <v>Z</v>
      </c>
      <c r="H75" s="28">
        <f t="shared" si="20"/>
        <v>0</v>
      </c>
      <c r="I75" s="28">
        <f t="shared" si="21"/>
        <v>0</v>
      </c>
      <c r="J75" s="27">
        <v>45088</v>
      </c>
      <c r="L75" s="28">
        <f t="shared" si="15"/>
        <v>0</v>
      </c>
      <c r="M75" s="28">
        <f t="shared" si="16"/>
        <v>0</v>
      </c>
      <c r="N75" s="28">
        <f t="shared" si="17"/>
        <v>0</v>
      </c>
    </row>
    <row r="76" spans="1:14" x14ac:dyDescent="0.25">
      <c r="A76" s="36">
        <v>45090</v>
      </c>
      <c r="B76">
        <f t="shared" si="13"/>
        <v>1</v>
      </c>
      <c r="D76" s="28">
        <f t="shared" si="18"/>
        <v>0</v>
      </c>
      <c r="F76" s="28">
        <f t="shared" si="19"/>
        <v>0</v>
      </c>
      <c r="G76" s="27" t="str">
        <f t="shared" si="14"/>
        <v>Z</v>
      </c>
      <c r="H76" s="28">
        <f t="shared" si="20"/>
        <v>0</v>
      </c>
      <c r="I76" s="28">
        <f t="shared" si="21"/>
        <v>0</v>
      </c>
      <c r="J76" s="27">
        <v>45089</v>
      </c>
      <c r="L76" s="28">
        <f t="shared" si="15"/>
        <v>0</v>
      </c>
      <c r="M76" s="28">
        <f t="shared" si="16"/>
        <v>0</v>
      </c>
      <c r="N76" s="28">
        <f t="shared" si="17"/>
        <v>0</v>
      </c>
    </row>
    <row r="77" spans="1:14" x14ac:dyDescent="0.25">
      <c r="A77" s="36">
        <v>45091</v>
      </c>
      <c r="B77">
        <f t="shared" si="13"/>
        <v>1</v>
      </c>
      <c r="D77" s="28">
        <f t="shared" si="18"/>
        <v>0</v>
      </c>
      <c r="F77" s="28">
        <f t="shared" si="19"/>
        <v>0</v>
      </c>
      <c r="G77" s="27" t="str">
        <f t="shared" si="14"/>
        <v>Z</v>
      </c>
      <c r="H77" s="28">
        <f t="shared" si="20"/>
        <v>0</v>
      </c>
      <c r="I77" s="28">
        <f t="shared" si="21"/>
        <v>0</v>
      </c>
      <c r="J77" s="27">
        <v>45090</v>
      </c>
      <c r="L77" s="28">
        <f t="shared" si="15"/>
        <v>0</v>
      </c>
      <c r="M77" s="28">
        <f t="shared" si="16"/>
        <v>0</v>
      </c>
      <c r="N77" s="28">
        <f t="shared" si="17"/>
        <v>0</v>
      </c>
    </row>
    <row r="78" spans="1:14" x14ac:dyDescent="0.25">
      <c r="A78" s="36">
        <v>45092</v>
      </c>
      <c r="B78">
        <f t="shared" si="13"/>
        <v>1</v>
      </c>
      <c r="D78" s="28">
        <f t="shared" si="18"/>
        <v>0</v>
      </c>
      <c r="F78" s="28">
        <f t="shared" si="19"/>
        <v>0</v>
      </c>
      <c r="G78" s="27" t="str">
        <f t="shared" si="14"/>
        <v>Z</v>
      </c>
      <c r="H78" s="28">
        <f t="shared" si="20"/>
        <v>0</v>
      </c>
      <c r="I78" s="28">
        <f t="shared" si="21"/>
        <v>0</v>
      </c>
      <c r="J78" s="27">
        <v>45091</v>
      </c>
      <c r="L78" s="28">
        <f t="shared" si="15"/>
        <v>0</v>
      </c>
      <c r="M78" s="28">
        <f t="shared" si="16"/>
        <v>0</v>
      </c>
      <c r="N78" s="28">
        <f t="shared" si="17"/>
        <v>0</v>
      </c>
    </row>
    <row r="79" spans="1:14" x14ac:dyDescent="0.25">
      <c r="A79" s="36">
        <v>45093</v>
      </c>
      <c r="B79">
        <f t="shared" si="13"/>
        <v>1</v>
      </c>
      <c r="D79" s="28">
        <f t="shared" si="18"/>
        <v>0</v>
      </c>
      <c r="F79" s="28">
        <f t="shared" si="19"/>
        <v>0</v>
      </c>
      <c r="G79" s="27" t="str">
        <f t="shared" si="14"/>
        <v>Z</v>
      </c>
      <c r="H79" s="28">
        <f t="shared" si="20"/>
        <v>0</v>
      </c>
      <c r="I79" s="28">
        <f t="shared" si="21"/>
        <v>0</v>
      </c>
      <c r="J79" s="27">
        <v>45092</v>
      </c>
      <c r="L79" s="28">
        <f t="shared" si="15"/>
        <v>0</v>
      </c>
      <c r="M79" s="28">
        <f t="shared" si="16"/>
        <v>0</v>
      </c>
      <c r="N79" s="28">
        <f t="shared" si="17"/>
        <v>0</v>
      </c>
    </row>
    <row r="80" spans="1:14" x14ac:dyDescent="0.25">
      <c r="A80" s="36">
        <v>45094</v>
      </c>
      <c r="B80">
        <f t="shared" si="13"/>
        <v>1</v>
      </c>
      <c r="D80" s="28">
        <f t="shared" si="18"/>
        <v>0</v>
      </c>
      <c r="E80" s="27">
        <v>45094</v>
      </c>
      <c r="F80" s="28">
        <f t="shared" si="19"/>
        <v>1</v>
      </c>
      <c r="G80" s="27" t="str">
        <f t="shared" si="14"/>
        <v>Z</v>
      </c>
      <c r="H80" s="28">
        <f t="shared" si="20"/>
        <v>0</v>
      </c>
      <c r="I80" s="28">
        <f t="shared" si="21"/>
        <v>0</v>
      </c>
      <c r="J80" s="27">
        <v>45093</v>
      </c>
      <c r="L80" s="28">
        <f t="shared" si="15"/>
        <v>0</v>
      </c>
      <c r="M80" s="28">
        <f t="shared" si="16"/>
        <v>0</v>
      </c>
      <c r="N80" s="28">
        <f t="shared" si="17"/>
        <v>0</v>
      </c>
    </row>
    <row r="81" spans="1:14" x14ac:dyDescent="0.25">
      <c r="A81" s="36">
        <v>45095</v>
      </c>
      <c r="B81">
        <f t="shared" si="13"/>
        <v>1</v>
      </c>
      <c r="D81" s="28">
        <f t="shared" si="18"/>
        <v>0</v>
      </c>
      <c r="E81" s="27">
        <v>45095</v>
      </c>
      <c r="F81" s="28">
        <f t="shared" si="19"/>
        <v>1</v>
      </c>
      <c r="G81" s="27" t="str">
        <f t="shared" si="14"/>
        <v>Z</v>
      </c>
      <c r="H81" s="28">
        <f t="shared" si="20"/>
        <v>0</v>
      </c>
      <c r="I81" s="28">
        <f t="shared" si="21"/>
        <v>0</v>
      </c>
      <c r="J81" s="27">
        <v>45094</v>
      </c>
      <c r="L81" s="28">
        <f t="shared" si="15"/>
        <v>0</v>
      </c>
      <c r="M81" s="28">
        <f t="shared" si="16"/>
        <v>0</v>
      </c>
      <c r="N81" s="28">
        <f t="shared" si="17"/>
        <v>0</v>
      </c>
    </row>
    <row r="82" spans="1:14" x14ac:dyDescent="0.25">
      <c r="A82" s="36">
        <v>45096</v>
      </c>
      <c r="B82">
        <f t="shared" si="13"/>
        <v>1</v>
      </c>
      <c r="D82" s="28">
        <f t="shared" si="18"/>
        <v>0</v>
      </c>
      <c r="F82" s="28">
        <f t="shared" si="19"/>
        <v>0</v>
      </c>
      <c r="G82" s="27" t="str">
        <f t="shared" si="14"/>
        <v>Z</v>
      </c>
      <c r="H82" s="28">
        <f t="shared" si="20"/>
        <v>0</v>
      </c>
      <c r="I82" s="28">
        <f t="shared" si="21"/>
        <v>0</v>
      </c>
      <c r="J82" s="27">
        <v>45095</v>
      </c>
      <c r="L82" s="28">
        <f t="shared" si="15"/>
        <v>0</v>
      </c>
      <c r="M82" s="28">
        <f t="shared" si="16"/>
        <v>0</v>
      </c>
      <c r="N82" s="28">
        <f t="shared" si="17"/>
        <v>0</v>
      </c>
    </row>
    <row r="83" spans="1:14" x14ac:dyDescent="0.25">
      <c r="A83" s="36">
        <v>45097</v>
      </c>
      <c r="B83">
        <f t="shared" si="13"/>
        <v>1</v>
      </c>
      <c r="D83" s="28">
        <f t="shared" si="18"/>
        <v>0</v>
      </c>
      <c r="F83" s="28">
        <f t="shared" si="19"/>
        <v>0</v>
      </c>
      <c r="G83" s="27" t="str">
        <f t="shared" si="14"/>
        <v>Z</v>
      </c>
      <c r="H83" s="28">
        <f t="shared" si="20"/>
        <v>0</v>
      </c>
      <c r="I83" s="28">
        <f t="shared" si="21"/>
        <v>0</v>
      </c>
      <c r="J83" s="27">
        <v>45096</v>
      </c>
      <c r="L83" s="28">
        <f t="shared" si="15"/>
        <v>0</v>
      </c>
      <c r="M83" s="28">
        <f t="shared" si="16"/>
        <v>0</v>
      </c>
      <c r="N83" s="28">
        <f t="shared" si="17"/>
        <v>0</v>
      </c>
    </row>
    <row r="84" spans="1:14" x14ac:dyDescent="0.25">
      <c r="A84" s="36">
        <v>45098</v>
      </c>
      <c r="B84">
        <f t="shared" si="13"/>
        <v>1</v>
      </c>
      <c r="D84" s="28">
        <f t="shared" si="18"/>
        <v>0</v>
      </c>
      <c r="F84" s="28">
        <f t="shared" si="19"/>
        <v>0</v>
      </c>
      <c r="G84" s="27" t="str">
        <f t="shared" si="14"/>
        <v>Z</v>
      </c>
      <c r="H84" s="28">
        <f t="shared" si="20"/>
        <v>0</v>
      </c>
      <c r="I84" s="28">
        <f t="shared" si="21"/>
        <v>0</v>
      </c>
      <c r="J84" s="27">
        <v>45097</v>
      </c>
      <c r="L84" s="28">
        <f t="shared" si="15"/>
        <v>0</v>
      </c>
      <c r="M84" s="28">
        <f t="shared" si="16"/>
        <v>0</v>
      </c>
      <c r="N84" s="28">
        <f t="shared" si="17"/>
        <v>0</v>
      </c>
    </row>
    <row r="85" spans="1:14" x14ac:dyDescent="0.25">
      <c r="A85" s="36">
        <v>45099</v>
      </c>
      <c r="B85">
        <f t="shared" si="13"/>
        <v>1</v>
      </c>
      <c r="D85" s="28">
        <f t="shared" si="18"/>
        <v>0</v>
      </c>
      <c r="F85" s="28">
        <f t="shared" si="19"/>
        <v>0</v>
      </c>
      <c r="G85" s="27" t="str">
        <f t="shared" si="14"/>
        <v>Z</v>
      </c>
      <c r="H85" s="28">
        <f t="shared" si="20"/>
        <v>0</v>
      </c>
      <c r="I85" s="28">
        <f t="shared" si="21"/>
        <v>0</v>
      </c>
      <c r="J85" s="27">
        <v>45098</v>
      </c>
      <c r="L85" s="28">
        <f t="shared" si="15"/>
        <v>0</v>
      </c>
      <c r="M85" s="28">
        <f t="shared" si="16"/>
        <v>0</v>
      </c>
      <c r="N85" s="28">
        <f t="shared" si="17"/>
        <v>0</v>
      </c>
    </row>
    <row r="86" spans="1:14" x14ac:dyDescent="0.25">
      <c r="A86" s="36">
        <v>45100</v>
      </c>
      <c r="B86">
        <f t="shared" si="13"/>
        <v>1</v>
      </c>
      <c r="D86" s="28">
        <f t="shared" si="18"/>
        <v>0</v>
      </c>
      <c r="F86" s="28">
        <f t="shared" si="19"/>
        <v>0</v>
      </c>
      <c r="G86" s="27" t="str">
        <f t="shared" si="14"/>
        <v>Z</v>
      </c>
      <c r="H86" s="28">
        <f t="shared" si="20"/>
        <v>0</v>
      </c>
      <c r="I86" s="28">
        <f t="shared" si="21"/>
        <v>0</v>
      </c>
      <c r="J86" s="27">
        <v>45099</v>
      </c>
      <c r="L86" s="28">
        <f t="shared" si="15"/>
        <v>0</v>
      </c>
      <c r="M86" s="28">
        <f t="shared" si="16"/>
        <v>0</v>
      </c>
      <c r="N86" s="28">
        <f t="shared" si="17"/>
        <v>0</v>
      </c>
    </row>
    <row r="87" spans="1:14" x14ac:dyDescent="0.25">
      <c r="A87" s="36">
        <v>45101</v>
      </c>
      <c r="B87">
        <f t="shared" si="13"/>
        <v>1</v>
      </c>
      <c r="D87" s="28">
        <f t="shared" si="18"/>
        <v>0</v>
      </c>
      <c r="E87" s="27">
        <v>45101</v>
      </c>
      <c r="F87" s="28">
        <f t="shared" si="19"/>
        <v>1</v>
      </c>
      <c r="G87" s="27" t="str">
        <f t="shared" si="14"/>
        <v>Z</v>
      </c>
      <c r="H87" s="28">
        <f t="shared" si="20"/>
        <v>0</v>
      </c>
      <c r="I87" s="28">
        <f t="shared" si="21"/>
        <v>0</v>
      </c>
      <c r="J87" s="27">
        <v>45100</v>
      </c>
      <c r="L87" s="28">
        <f t="shared" si="15"/>
        <v>0</v>
      </c>
      <c r="M87" s="28">
        <f t="shared" si="16"/>
        <v>0</v>
      </c>
      <c r="N87" s="28">
        <f t="shared" si="17"/>
        <v>0</v>
      </c>
    </row>
    <row r="88" spans="1:14" x14ac:dyDescent="0.25">
      <c r="A88" s="36">
        <v>45102</v>
      </c>
      <c r="B88">
        <f t="shared" si="13"/>
        <v>1</v>
      </c>
      <c r="D88" s="28">
        <f t="shared" si="18"/>
        <v>0</v>
      </c>
      <c r="E88" s="27">
        <v>45102</v>
      </c>
      <c r="F88" s="28">
        <f t="shared" si="19"/>
        <v>1</v>
      </c>
      <c r="G88" s="27" t="str">
        <f t="shared" si="14"/>
        <v>Z</v>
      </c>
      <c r="H88" s="28">
        <f t="shared" si="20"/>
        <v>0</v>
      </c>
      <c r="I88" s="28">
        <f t="shared" si="21"/>
        <v>0</v>
      </c>
      <c r="J88" s="27">
        <v>45101</v>
      </c>
      <c r="L88" s="28">
        <f t="shared" si="15"/>
        <v>0</v>
      </c>
      <c r="M88" s="28">
        <f t="shared" si="16"/>
        <v>0</v>
      </c>
      <c r="N88" s="28">
        <f t="shared" si="17"/>
        <v>0</v>
      </c>
    </row>
    <row r="89" spans="1:14" x14ac:dyDescent="0.25">
      <c r="A89" s="36">
        <v>45103</v>
      </c>
      <c r="B89">
        <f t="shared" si="13"/>
        <v>1</v>
      </c>
      <c r="D89" s="28">
        <f t="shared" si="18"/>
        <v>0</v>
      </c>
      <c r="F89" s="28">
        <f t="shared" si="19"/>
        <v>0</v>
      </c>
      <c r="G89" s="27" t="str">
        <f t="shared" si="14"/>
        <v>Z</v>
      </c>
      <c r="H89" s="28">
        <f t="shared" si="20"/>
        <v>0</v>
      </c>
      <c r="I89" s="28">
        <f t="shared" si="21"/>
        <v>0</v>
      </c>
      <c r="J89" s="27">
        <v>45102</v>
      </c>
      <c r="L89" s="28">
        <f t="shared" si="15"/>
        <v>0</v>
      </c>
      <c r="M89" s="28">
        <f t="shared" si="16"/>
        <v>0</v>
      </c>
      <c r="N89" s="28">
        <f t="shared" si="17"/>
        <v>0</v>
      </c>
    </row>
    <row r="90" spans="1:14" x14ac:dyDescent="0.25">
      <c r="A90" s="36">
        <v>45104</v>
      </c>
      <c r="B90">
        <f t="shared" si="13"/>
        <v>1</v>
      </c>
      <c r="D90" s="28">
        <f t="shared" si="18"/>
        <v>0</v>
      </c>
      <c r="F90" s="28">
        <f t="shared" si="19"/>
        <v>0</v>
      </c>
      <c r="G90" s="27" t="str">
        <f t="shared" si="14"/>
        <v>Z</v>
      </c>
      <c r="H90" s="28">
        <f t="shared" si="20"/>
        <v>0</v>
      </c>
      <c r="I90" s="28">
        <f t="shared" si="21"/>
        <v>0</v>
      </c>
      <c r="J90" s="27">
        <v>45103</v>
      </c>
      <c r="L90" s="28">
        <f t="shared" si="15"/>
        <v>0</v>
      </c>
      <c r="M90" s="28">
        <f t="shared" si="16"/>
        <v>0</v>
      </c>
      <c r="N90" s="28">
        <f t="shared" si="17"/>
        <v>0</v>
      </c>
    </row>
    <row r="91" spans="1:14" x14ac:dyDescent="0.25">
      <c r="A91" s="36">
        <v>45105</v>
      </c>
      <c r="B91">
        <f t="shared" si="13"/>
        <v>1</v>
      </c>
      <c r="D91" s="28">
        <f t="shared" si="18"/>
        <v>0</v>
      </c>
      <c r="F91" s="28">
        <f t="shared" si="19"/>
        <v>0</v>
      </c>
      <c r="G91" s="27" t="str">
        <f t="shared" si="14"/>
        <v>Z</v>
      </c>
      <c r="H91" s="28">
        <f t="shared" si="20"/>
        <v>0</v>
      </c>
      <c r="I91" s="28">
        <f t="shared" si="21"/>
        <v>0</v>
      </c>
      <c r="J91" s="27">
        <v>45104</v>
      </c>
      <c r="L91" s="28">
        <f t="shared" si="15"/>
        <v>0</v>
      </c>
      <c r="M91" s="28">
        <f t="shared" si="16"/>
        <v>0</v>
      </c>
      <c r="N91" s="28">
        <f t="shared" si="17"/>
        <v>0</v>
      </c>
    </row>
    <row r="92" spans="1:14" x14ac:dyDescent="0.25">
      <c r="A92" s="36">
        <v>45106</v>
      </c>
      <c r="B92">
        <f t="shared" si="13"/>
        <v>1</v>
      </c>
      <c r="D92" s="28">
        <f t="shared" si="18"/>
        <v>0</v>
      </c>
      <c r="F92" s="28">
        <f t="shared" si="19"/>
        <v>0</v>
      </c>
      <c r="G92" s="27" t="str">
        <f t="shared" si="14"/>
        <v>Z</v>
      </c>
      <c r="H92" s="28">
        <f t="shared" si="20"/>
        <v>0</v>
      </c>
      <c r="I92" s="28">
        <f t="shared" si="21"/>
        <v>0</v>
      </c>
      <c r="J92" s="27">
        <v>45105</v>
      </c>
      <c r="L92" s="28">
        <f t="shared" si="15"/>
        <v>0</v>
      </c>
      <c r="M92" s="28">
        <f t="shared" si="16"/>
        <v>0</v>
      </c>
      <c r="N92" s="28">
        <f t="shared" si="17"/>
        <v>0</v>
      </c>
    </row>
    <row r="93" spans="1:14" x14ac:dyDescent="0.25">
      <c r="A93" s="36">
        <v>45107</v>
      </c>
      <c r="B93">
        <f t="shared" si="13"/>
        <v>1</v>
      </c>
      <c r="D93" s="28">
        <f t="shared" si="18"/>
        <v>0</v>
      </c>
      <c r="F93" s="28">
        <f t="shared" si="19"/>
        <v>0</v>
      </c>
      <c r="G93" s="27" t="str">
        <f t="shared" si="14"/>
        <v>Z</v>
      </c>
      <c r="H93" s="28">
        <f t="shared" si="20"/>
        <v>0</v>
      </c>
      <c r="I93" s="28">
        <f t="shared" si="21"/>
        <v>0</v>
      </c>
      <c r="J93" s="27">
        <v>45106</v>
      </c>
      <c r="L93" s="28">
        <f t="shared" si="15"/>
        <v>0</v>
      </c>
      <c r="M93" s="28">
        <f t="shared" si="16"/>
        <v>0</v>
      </c>
      <c r="N93" s="28">
        <f t="shared" si="17"/>
        <v>0</v>
      </c>
    </row>
    <row r="94" spans="1:14" x14ac:dyDescent="0.25">
      <c r="A94" s="36">
        <v>45108</v>
      </c>
      <c r="B94">
        <f t="shared" si="13"/>
        <v>1</v>
      </c>
      <c r="D94" s="28">
        <f t="shared" si="18"/>
        <v>0</v>
      </c>
      <c r="E94" s="27">
        <v>45108</v>
      </c>
      <c r="F94" s="28">
        <f t="shared" si="19"/>
        <v>1</v>
      </c>
      <c r="G94" s="27" t="str">
        <f t="shared" si="14"/>
        <v>Z</v>
      </c>
      <c r="H94" s="28">
        <f t="shared" si="20"/>
        <v>0</v>
      </c>
      <c r="I94" s="28">
        <f t="shared" si="21"/>
        <v>0</v>
      </c>
      <c r="J94" s="27">
        <v>45107</v>
      </c>
      <c r="L94" s="28">
        <f t="shared" si="15"/>
        <v>0</v>
      </c>
      <c r="M94" s="28">
        <f t="shared" si="16"/>
        <v>0</v>
      </c>
      <c r="N94" s="28">
        <f t="shared" si="17"/>
        <v>0</v>
      </c>
    </row>
    <row r="95" spans="1:14" x14ac:dyDescent="0.25">
      <c r="A95" s="36">
        <v>45109</v>
      </c>
      <c r="B95">
        <f t="shared" si="13"/>
        <v>1</v>
      </c>
      <c r="D95" s="28">
        <f t="shared" si="18"/>
        <v>0</v>
      </c>
      <c r="E95" s="27">
        <v>45109</v>
      </c>
      <c r="F95" s="28">
        <f t="shared" si="19"/>
        <v>1</v>
      </c>
      <c r="G95" s="27" t="str">
        <f t="shared" si="14"/>
        <v>Z</v>
      </c>
      <c r="H95" s="28">
        <f t="shared" si="20"/>
        <v>0</v>
      </c>
      <c r="I95" s="28">
        <f t="shared" si="21"/>
        <v>0</v>
      </c>
      <c r="J95" s="27">
        <v>45108</v>
      </c>
      <c r="L95" s="28">
        <f t="shared" si="15"/>
        <v>0</v>
      </c>
      <c r="M95" s="28">
        <f t="shared" si="16"/>
        <v>0</v>
      </c>
      <c r="N95" s="28">
        <f t="shared" si="17"/>
        <v>0</v>
      </c>
    </row>
    <row r="96" spans="1:14" x14ac:dyDescent="0.25">
      <c r="A96" s="36">
        <v>45110</v>
      </c>
      <c r="B96">
        <f t="shared" si="13"/>
        <v>1</v>
      </c>
      <c r="D96" s="28">
        <f t="shared" si="18"/>
        <v>0</v>
      </c>
      <c r="F96" s="28">
        <f t="shared" si="19"/>
        <v>0</v>
      </c>
      <c r="G96" s="27" t="str">
        <f t="shared" si="14"/>
        <v>Z</v>
      </c>
      <c r="H96" s="28">
        <f t="shared" si="20"/>
        <v>0</v>
      </c>
      <c r="I96" s="28">
        <f t="shared" si="21"/>
        <v>0</v>
      </c>
      <c r="J96" s="27">
        <v>45109</v>
      </c>
      <c r="L96" s="28">
        <f t="shared" si="15"/>
        <v>0</v>
      </c>
      <c r="M96" s="28">
        <f t="shared" si="16"/>
        <v>0</v>
      </c>
      <c r="N96" s="28">
        <f t="shared" si="17"/>
        <v>0</v>
      </c>
    </row>
    <row r="97" spans="1:14" x14ac:dyDescent="0.25">
      <c r="A97" s="36">
        <v>45111</v>
      </c>
      <c r="B97">
        <f t="shared" si="13"/>
        <v>1</v>
      </c>
      <c r="D97" s="28">
        <f t="shared" si="18"/>
        <v>0</v>
      </c>
      <c r="F97" s="28">
        <f t="shared" si="19"/>
        <v>0</v>
      </c>
      <c r="G97" s="27" t="str">
        <f t="shared" si="14"/>
        <v>Z</v>
      </c>
      <c r="H97" s="28">
        <f t="shared" si="20"/>
        <v>0</v>
      </c>
      <c r="I97" s="28">
        <f t="shared" si="21"/>
        <v>0</v>
      </c>
      <c r="J97" s="27">
        <v>45110</v>
      </c>
      <c r="L97" s="28">
        <f t="shared" si="15"/>
        <v>0</v>
      </c>
      <c r="M97" s="28">
        <f t="shared" si="16"/>
        <v>0</v>
      </c>
      <c r="N97" s="28">
        <f t="shared" si="17"/>
        <v>0</v>
      </c>
    </row>
    <row r="98" spans="1:14" x14ac:dyDescent="0.25">
      <c r="A98" s="36">
        <v>45112</v>
      </c>
      <c r="B98">
        <f t="shared" si="13"/>
        <v>1</v>
      </c>
      <c r="D98" s="28">
        <f t="shared" si="18"/>
        <v>0</v>
      </c>
      <c r="F98" s="28">
        <f t="shared" si="19"/>
        <v>0</v>
      </c>
      <c r="G98" s="27" t="str">
        <f t="shared" si="14"/>
        <v>Z</v>
      </c>
      <c r="H98" s="28">
        <f t="shared" si="20"/>
        <v>0</v>
      </c>
      <c r="I98" s="28">
        <f t="shared" si="21"/>
        <v>0</v>
      </c>
      <c r="J98" s="27">
        <v>45111</v>
      </c>
      <c r="L98" s="28">
        <f t="shared" si="15"/>
        <v>0</v>
      </c>
      <c r="M98" s="28">
        <f t="shared" si="16"/>
        <v>0</v>
      </c>
      <c r="N98" s="28">
        <f t="shared" si="17"/>
        <v>0</v>
      </c>
    </row>
    <row r="99" spans="1:14" x14ac:dyDescent="0.25">
      <c r="A99" s="36">
        <v>45113</v>
      </c>
      <c r="B99">
        <f t="shared" si="13"/>
        <v>1</v>
      </c>
      <c r="D99" s="28">
        <f t="shared" si="18"/>
        <v>0</v>
      </c>
      <c r="F99" s="28">
        <f t="shared" si="19"/>
        <v>0</v>
      </c>
      <c r="G99" s="27" t="str">
        <f t="shared" si="14"/>
        <v>Z</v>
      </c>
      <c r="H99" s="28">
        <f t="shared" si="20"/>
        <v>0</v>
      </c>
      <c r="I99" s="28">
        <f t="shared" si="21"/>
        <v>0</v>
      </c>
      <c r="J99" s="27">
        <v>45112</v>
      </c>
      <c r="L99" s="28">
        <f t="shared" si="15"/>
        <v>0</v>
      </c>
      <c r="M99" s="28">
        <f t="shared" si="16"/>
        <v>0</v>
      </c>
      <c r="N99" s="28">
        <f t="shared" si="17"/>
        <v>0</v>
      </c>
    </row>
    <row r="100" spans="1:14" x14ac:dyDescent="0.25">
      <c r="A100" s="36">
        <v>45114</v>
      </c>
      <c r="B100">
        <f t="shared" si="13"/>
        <v>1</v>
      </c>
      <c r="D100" s="28">
        <f t="shared" si="18"/>
        <v>0</v>
      </c>
      <c r="F100" s="28">
        <f t="shared" si="19"/>
        <v>0</v>
      </c>
      <c r="G100" s="27" t="str">
        <f t="shared" si="14"/>
        <v>Z</v>
      </c>
      <c r="H100" s="28">
        <f t="shared" si="20"/>
        <v>0</v>
      </c>
      <c r="I100" s="28">
        <f t="shared" si="21"/>
        <v>0</v>
      </c>
      <c r="J100" s="27">
        <v>45113</v>
      </c>
      <c r="L100" s="28">
        <f t="shared" si="15"/>
        <v>0</v>
      </c>
      <c r="M100" s="28">
        <f t="shared" si="16"/>
        <v>0</v>
      </c>
      <c r="N100" s="28">
        <f t="shared" si="17"/>
        <v>0</v>
      </c>
    </row>
    <row r="101" spans="1:14" x14ac:dyDescent="0.25">
      <c r="A101" s="36">
        <v>45115</v>
      </c>
      <c r="B101">
        <f t="shared" si="13"/>
        <v>1</v>
      </c>
      <c r="D101" s="28">
        <f t="shared" si="18"/>
        <v>0</v>
      </c>
      <c r="E101" s="27">
        <v>45115</v>
      </c>
      <c r="F101" s="28">
        <f t="shared" si="19"/>
        <v>1</v>
      </c>
      <c r="G101" s="27" t="str">
        <f t="shared" si="14"/>
        <v>Z</v>
      </c>
      <c r="H101" s="28">
        <f t="shared" si="20"/>
        <v>0</v>
      </c>
      <c r="I101" s="28">
        <f t="shared" si="21"/>
        <v>0</v>
      </c>
      <c r="J101" s="27">
        <v>45114</v>
      </c>
      <c r="L101" s="28">
        <f t="shared" si="15"/>
        <v>0</v>
      </c>
      <c r="M101" s="28">
        <f t="shared" si="16"/>
        <v>0</v>
      </c>
      <c r="N101" s="28">
        <f t="shared" si="17"/>
        <v>0</v>
      </c>
    </row>
    <row r="102" spans="1:14" x14ac:dyDescent="0.25">
      <c r="A102" s="36">
        <v>45116</v>
      </c>
      <c r="B102">
        <f t="shared" si="13"/>
        <v>1</v>
      </c>
      <c r="D102" s="28">
        <f t="shared" si="18"/>
        <v>0</v>
      </c>
      <c r="E102" s="27">
        <v>45116</v>
      </c>
      <c r="F102" s="28">
        <f t="shared" si="19"/>
        <v>1</v>
      </c>
      <c r="G102" s="27" t="str">
        <f t="shared" si="14"/>
        <v>Z</v>
      </c>
      <c r="H102" s="28">
        <f t="shared" si="20"/>
        <v>0</v>
      </c>
      <c r="I102" s="28">
        <f t="shared" si="21"/>
        <v>0</v>
      </c>
      <c r="J102" s="27">
        <v>45115</v>
      </c>
      <c r="L102" s="28">
        <f t="shared" si="15"/>
        <v>0</v>
      </c>
      <c r="M102" s="28">
        <f t="shared" si="16"/>
        <v>0</v>
      </c>
      <c r="N102" s="28">
        <f t="shared" si="17"/>
        <v>0</v>
      </c>
    </row>
    <row r="103" spans="1:14" x14ac:dyDescent="0.25">
      <c r="A103" s="36">
        <v>45117</v>
      </c>
      <c r="B103">
        <f t="shared" si="13"/>
        <v>1</v>
      </c>
      <c r="D103" s="28">
        <f t="shared" si="18"/>
        <v>0</v>
      </c>
      <c r="F103" s="28">
        <f t="shared" si="19"/>
        <v>0</v>
      </c>
      <c r="G103" s="27" t="str">
        <f t="shared" si="14"/>
        <v>Z</v>
      </c>
      <c r="H103" s="28">
        <f t="shared" si="20"/>
        <v>0</v>
      </c>
      <c r="I103" s="28">
        <f t="shared" si="21"/>
        <v>0</v>
      </c>
      <c r="J103" s="27">
        <v>45116</v>
      </c>
      <c r="L103" s="28">
        <f t="shared" si="15"/>
        <v>0</v>
      </c>
      <c r="M103" s="28">
        <f t="shared" si="16"/>
        <v>0</v>
      </c>
      <c r="N103" s="28">
        <f t="shared" si="17"/>
        <v>0</v>
      </c>
    </row>
    <row r="104" spans="1:14" x14ac:dyDescent="0.25">
      <c r="A104" s="36">
        <v>45118</v>
      </c>
      <c r="B104">
        <f t="shared" si="13"/>
        <v>1</v>
      </c>
      <c r="D104" s="28">
        <f t="shared" si="18"/>
        <v>0</v>
      </c>
      <c r="F104" s="28">
        <f t="shared" si="19"/>
        <v>0</v>
      </c>
      <c r="G104" s="27" t="str">
        <f t="shared" si="14"/>
        <v>Z</v>
      </c>
      <c r="H104" s="28">
        <f t="shared" si="20"/>
        <v>0</v>
      </c>
      <c r="I104" s="28">
        <f t="shared" si="21"/>
        <v>0</v>
      </c>
      <c r="J104" s="27">
        <v>45117</v>
      </c>
      <c r="L104" s="28">
        <f t="shared" si="15"/>
        <v>0</v>
      </c>
      <c r="M104" s="28">
        <f t="shared" si="16"/>
        <v>0</v>
      </c>
      <c r="N104" s="28">
        <f t="shared" si="17"/>
        <v>0</v>
      </c>
    </row>
    <row r="105" spans="1:14" x14ac:dyDescent="0.25">
      <c r="A105" s="36">
        <v>45119</v>
      </c>
      <c r="B105">
        <f t="shared" si="13"/>
        <v>1</v>
      </c>
      <c r="D105" s="28">
        <f t="shared" si="18"/>
        <v>0</v>
      </c>
      <c r="F105" s="28">
        <f t="shared" si="19"/>
        <v>0</v>
      </c>
      <c r="G105" s="27" t="str">
        <f t="shared" si="14"/>
        <v>Z</v>
      </c>
      <c r="H105" s="28">
        <f t="shared" si="20"/>
        <v>0</v>
      </c>
      <c r="I105" s="28">
        <f t="shared" si="21"/>
        <v>0</v>
      </c>
      <c r="J105" s="27">
        <v>45118</v>
      </c>
      <c r="L105" s="28">
        <f t="shared" si="15"/>
        <v>0</v>
      </c>
      <c r="M105" s="28">
        <f t="shared" si="16"/>
        <v>0</v>
      </c>
      <c r="N105" s="28">
        <f t="shared" si="17"/>
        <v>0</v>
      </c>
    </row>
    <row r="106" spans="1:14" x14ac:dyDescent="0.25">
      <c r="A106" s="36">
        <v>45120</v>
      </c>
      <c r="B106">
        <f t="shared" si="13"/>
        <v>1</v>
      </c>
      <c r="D106" s="28">
        <f t="shared" si="18"/>
        <v>0</v>
      </c>
      <c r="F106" s="28">
        <f t="shared" si="19"/>
        <v>0</v>
      </c>
      <c r="G106" s="27" t="str">
        <f t="shared" si="14"/>
        <v>Z</v>
      </c>
      <c r="H106" s="28">
        <f t="shared" si="20"/>
        <v>0</v>
      </c>
      <c r="I106" s="28">
        <f t="shared" si="21"/>
        <v>0</v>
      </c>
      <c r="J106" s="27">
        <v>45119</v>
      </c>
      <c r="L106" s="28">
        <f t="shared" si="15"/>
        <v>0</v>
      </c>
      <c r="M106" s="28">
        <f t="shared" si="16"/>
        <v>0</v>
      </c>
      <c r="N106" s="28">
        <f t="shared" si="17"/>
        <v>0</v>
      </c>
    </row>
    <row r="107" spans="1:14" x14ac:dyDescent="0.25">
      <c r="A107" s="36">
        <v>45121</v>
      </c>
      <c r="B107">
        <f t="shared" si="13"/>
        <v>1</v>
      </c>
      <c r="D107" s="28">
        <f t="shared" si="18"/>
        <v>0</v>
      </c>
      <c r="F107" s="28">
        <f t="shared" si="19"/>
        <v>0</v>
      </c>
      <c r="G107" s="27" t="str">
        <f t="shared" si="14"/>
        <v>Z</v>
      </c>
      <c r="H107" s="28">
        <f t="shared" si="20"/>
        <v>0</v>
      </c>
      <c r="I107" s="28">
        <f t="shared" si="21"/>
        <v>0</v>
      </c>
      <c r="J107" s="27">
        <v>45120</v>
      </c>
      <c r="L107" s="28">
        <f t="shared" si="15"/>
        <v>0</v>
      </c>
      <c r="M107" s="28">
        <f t="shared" si="16"/>
        <v>0</v>
      </c>
      <c r="N107" s="28">
        <f t="shared" si="17"/>
        <v>0</v>
      </c>
    </row>
    <row r="108" spans="1:14" x14ac:dyDescent="0.25">
      <c r="A108" s="36">
        <v>45122</v>
      </c>
      <c r="B108">
        <f t="shared" si="13"/>
        <v>1</v>
      </c>
      <c r="D108" s="28">
        <f t="shared" si="18"/>
        <v>0</v>
      </c>
      <c r="E108" s="27">
        <v>45122</v>
      </c>
      <c r="F108" s="28">
        <f t="shared" si="19"/>
        <v>1</v>
      </c>
      <c r="G108" s="27" t="str">
        <f t="shared" si="14"/>
        <v>Z</v>
      </c>
      <c r="H108" s="28">
        <f t="shared" si="20"/>
        <v>0</v>
      </c>
      <c r="I108" s="28">
        <f t="shared" si="21"/>
        <v>0</v>
      </c>
      <c r="J108" s="27">
        <v>45121</v>
      </c>
      <c r="L108" s="28">
        <f t="shared" si="15"/>
        <v>0</v>
      </c>
      <c r="M108" s="28">
        <f t="shared" si="16"/>
        <v>0</v>
      </c>
      <c r="N108" s="28">
        <f t="shared" si="17"/>
        <v>0</v>
      </c>
    </row>
    <row r="109" spans="1:14" x14ac:dyDescent="0.25">
      <c r="A109" s="36">
        <v>45123</v>
      </c>
      <c r="B109">
        <f t="shared" si="13"/>
        <v>1</v>
      </c>
      <c r="D109" s="28">
        <f t="shared" si="18"/>
        <v>0</v>
      </c>
      <c r="E109" s="27">
        <v>45123</v>
      </c>
      <c r="F109" s="28">
        <f t="shared" si="19"/>
        <v>1</v>
      </c>
      <c r="G109" s="27" t="str">
        <f t="shared" si="14"/>
        <v>Z</v>
      </c>
      <c r="H109" s="28">
        <f t="shared" si="20"/>
        <v>0</v>
      </c>
      <c r="I109" s="28">
        <f t="shared" si="21"/>
        <v>0</v>
      </c>
      <c r="J109" s="27">
        <v>45122</v>
      </c>
      <c r="L109" s="28">
        <f t="shared" si="15"/>
        <v>0</v>
      </c>
      <c r="M109" s="28">
        <f t="shared" si="16"/>
        <v>0</v>
      </c>
      <c r="N109" s="28">
        <f t="shared" si="17"/>
        <v>0</v>
      </c>
    </row>
    <row r="110" spans="1:14" x14ac:dyDescent="0.25">
      <c r="A110" s="36">
        <v>45124</v>
      </c>
      <c r="B110">
        <f t="shared" si="13"/>
        <v>1</v>
      </c>
      <c r="D110" s="28">
        <f t="shared" si="18"/>
        <v>0</v>
      </c>
      <c r="F110" s="28">
        <f t="shared" si="19"/>
        <v>0</v>
      </c>
      <c r="G110" s="27" t="str">
        <f t="shared" si="14"/>
        <v>Z</v>
      </c>
      <c r="H110" s="28">
        <f t="shared" si="20"/>
        <v>0</v>
      </c>
      <c r="I110" s="28">
        <f t="shared" si="21"/>
        <v>0</v>
      </c>
      <c r="J110" s="27">
        <v>45123</v>
      </c>
      <c r="L110" s="28">
        <f t="shared" si="15"/>
        <v>0</v>
      </c>
      <c r="M110" s="28">
        <f t="shared" si="16"/>
        <v>0</v>
      </c>
      <c r="N110" s="28">
        <f t="shared" si="17"/>
        <v>0</v>
      </c>
    </row>
    <row r="111" spans="1:14" x14ac:dyDescent="0.25">
      <c r="A111" s="36">
        <v>45125</v>
      </c>
      <c r="B111">
        <f t="shared" si="13"/>
        <v>1</v>
      </c>
      <c r="D111" s="28">
        <f t="shared" si="18"/>
        <v>0</v>
      </c>
      <c r="F111" s="28">
        <f t="shared" si="19"/>
        <v>0</v>
      </c>
      <c r="G111" s="27" t="str">
        <f t="shared" si="14"/>
        <v>Z</v>
      </c>
      <c r="H111" s="28">
        <f t="shared" si="20"/>
        <v>0</v>
      </c>
      <c r="I111" s="28">
        <f t="shared" si="21"/>
        <v>0</v>
      </c>
      <c r="J111" s="27">
        <v>45124</v>
      </c>
      <c r="L111" s="28">
        <f t="shared" si="15"/>
        <v>0</v>
      </c>
      <c r="M111" s="28">
        <f t="shared" si="16"/>
        <v>0</v>
      </c>
      <c r="N111" s="28">
        <f t="shared" si="17"/>
        <v>0</v>
      </c>
    </row>
    <row r="112" spans="1:14" x14ac:dyDescent="0.25">
      <c r="A112" s="36">
        <v>45126</v>
      </c>
      <c r="B112">
        <f t="shared" si="13"/>
        <v>1</v>
      </c>
      <c r="D112" s="28">
        <f t="shared" si="18"/>
        <v>0</v>
      </c>
      <c r="F112" s="28">
        <f t="shared" si="19"/>
        <v>0</v>
      </c>
      <c r="G112" s="27" t="str">
        <f t="shared" si="14"/>
        <v>Z</v>
      </c>
      <c r="H112" s="28">
        <f t="shared" si="20"/>
        <v>0</v>
      </c>
      <c r="I112" s="28">
        <f t="shared" si="21"/>
        <v>0</v>
      </c>
      <c r="J112" s="27">
        <v>45125</v>
      </c>
      <c r="L112" s="28">
        <f t="shared" si="15"/>
        <v>0</v>
      </c>
      <c r="M112" s="28">
        <f t="shared" si="16"/>
        <v>0</v>
      </c>
      <c r="N112" s="28">
        <f t="shared" si="17"/>
        <v>0</v>
      </c>
    </row>
    <row r="113" spans="1:14" x14ac:dyDescent="0.25">
      <c r="A113" s="36">
        <v>45127</v>
      </c>
      <c r="B113">
        <f t="shared" si="13"/>
        <v>1</v>
      </c>
      <c r="C113" s="27">
        <v>45127</v>
      </c>
      <c r="D113" s="28">
        <f t="shared" si="18"/>
        <v>1</v>
      </c>
      <c r="F113" s="28">
        <f t="shared" si="19"/>
        <v>0</v>
      </c>
      <c r="G113" s="27" t="str">
        <f t="shared" si="14"/>
        <v>Z</v>
      </c>
      <c r="H113" s="28">
        <f t="shared" si="20"/>
        <v>0</v>
      </c>
      <c r="I113" s="28">
        <f t="shared" si="21"/>
        <v>0</v>
      </c>
      <c r="J113" s="27">
        <v>45126</v>
      </c>
      <c r="L113" s="28">
        <f t="shared" si="15"/>
        <v>0</v>
      </c>
      <c r="M113" s="28">
        <f t="shared" si="16"/>
        <v>0</v>
      </c>
      <c r="N113" s="28">
        <f t="shared" si="17"/>
        <v>0</v>
      </c>
    </row>
    <row r="114" spans="1:14" x14ac:dyDescent="0.25">
      <c r="A114" s="36">
        <v>45128</v>
      </c>
      <c r="B114">
        <f t="shared" si="13"/>
        <v>1</v>
      </c>
      <c r="C114" s="27">
        <v>45128</v>
      </c>
      <c r="D114" s="28">
        <f t="shared" si="18"/>
        <v>1</v>
      </c>
      <c r="F114" s="28">
        <f t="shared" si="19"/>
        <v>0</v>
      </c>
      <c r="G114" s="27" t="str">
        <f t="shared" si="14"/>
        <v>Z</v>
      </c>
      <c r="H114" s="28">
        <f t="shared" si="20"/>
        <v>0</v>
      </c>
      <c r="I114" s="28">
        <f t="shared" si="21"/>
        <v>0</v>
      </c>
      <c r="J114" s="27">
        <v>45127</v>
      </c>
      <c r="L114" s="28">
        <f t="shared" si="15"/>
        <v>0</v>
      </c>
      <c r="M114" s="28">
        <f t="shared" si="16"/>
        <v>0</v>
      </c>
      <c r="N114" s="28">
        <f t="shared" si="17"/>
        <v>0</v>
      </c>
    </row>
    <row r="115" spans="1:14" x14ac:dyDescent="0.25">
      <c r="A115" s="36">
        <v>45129</v>
      </c>
      <c r="B115">
        <f t="shared" si="13"/>
        <v>1</v>
      </c>
      <c r="C115" s="27">
        <v>45129</v>
      </c>
      <c r="D115" s="28">
        <f t="shared" si="18"/>
        <v>1</v>
      </c>
      <c r="E115" s="27">
        <v>45129</v>
      </c>
      <c r="F115" s="28">
        <f t="shared" si="19"/>
        <v>1</v>
      </c>
      <c r="G115" s="27" t="str">
        <f t="shared" si="14"/>
        <v>Z</v>
      </c>
      <c r="H115" s="28">
        <f t="shared" si="20"/>
        <v>0</v>
      </c>
      <c r="I115" s="28">
        <f t="shared" si="21"/>
        <v>0</v>
      </c>
      <c r="J115" s="27">
        <v>45128</v>
      </c>
      <c r="L115" s="28">
        <f t="shared" si="15"/>
        <v>0</v>
      </c>
      <c r="M115" s="28">
        <f t="shared" si="16"/>
        <v>0</v>
      </c>
      <c r="N115" s="28">
        <f t="shared" si="17"/>
        <v>0</v>
      </c>
    </row>
    <row r="116" spans="1:14" x14ac:dyDescent="0.25">
      <c r="A116" s="36">
        <v>45130</v>
      </c>
      <c r="B116">
        <f t="shared" si="13"/>
        <v>1</v>
      </c>
      <c r="C116" s="27">
        <v>45130</v>
      </c>
      <c r="D116" s="28">
        <f t="shared" si="18"/>
        <v>1</v>
      </c>
      <c r="E116" s="27">
        <v>45130</v>
      </c>
      <c r="F116" s="28">
        <f t="shared" si="19"/>
        <v>1</v>
      </c>
      <c r="G116" s="27" t="str">
        <f t="shared" si="14"/>
        <v>Z</v>
      </c>
      <c r="H116" s="28">
        <f t="shared" si="20"/>
        <v>0</v>
      </c>
      <c r="I116" s="28">
        <f t="shared" si="21"/>
        <v>0</v>
      </c>
      <c r="J116" s="27">
        <v>45129</v>
      </c>
      <c r="L116" s="28">
        <f t="shared" si="15"/>
        <v>0</v>
      </c>
      <c r="M116" s="28">
        <f t="shared" si="16"/>
        <v>0</v>
      </c>
      <c r="N116" s="28">
        <f t="shared" si="17"/>
        <v>0</v>
      </c>
    </row>
    <row r="117" spans="1:14" x14ac:dyDescent="0.25">
      <c r="A117" s="36">
        <v>45131</v>
      </c>
      <c r="B117">
        <f t="shared" si="13"/>
        <v>1</v>
      </c>
      <c r="C117" s="27">
        <v>45131</v>
      </c>
      <c r="D117" s="28">
        <f t="shared" si="18"/>
        <v>1</v>
      </c>
      <c r="F117" s="28">
        <f t="shared" si="19"/>
        <v>0</v>
      </c>
      <c r="G117" s="27" t="str">
        <f t="shared" si="14"/>
        <v>Z</v>
      </c>
      <c r="H117" s="28">
        <f t="shared" si="20"/>
        <v>0</v>
      </c>
      <c r="I117" s="28">
        <f t="shared" si="21"/>
        <v>0</v>
      </c>
      <c r="J117" s="27">
        <v>45130</v>
      </c>
      <c r="L117" s="28">
        <f t="shared" si="15"/>
        <v>0</v>
      </c>
      <c r="M117" s="28">
        <f t="shared" si="16"/>
        <v>0</v>
      </c>
      <c r="N117" s="28">
        <f t="shared" si="17"/>
        <v>0</v>
      </c>
    </row>
    <row r="118" spans="1:14" x14ac:dyDescent="0.25">
      <c r="A118" s="36">
        <v>45132</v>
      </c>
      <c r="B118">
        <f t="shared" si="13"/>
        <v>1</v>
      </c>
      <c r="C118" s="27">
        <v>45132</v>
      </c>
      <c r="D118" s="28">
        <f t="shared" si="18"/>
        <v>1</v>
      </c>
      <c r="F118" s="28">
        <f t="shared" si="19"/>
        <v>0</v>
      </c>
      <c r="G118" s="27" t="str">
        <f t="shared" si="14"/>
        <v>Z</v>
      </c>
      <c r="H118" s="28">
        <f t="shared" si="20"/>
        <v>0</v>
      </c>
      <c r="I118" s="28">
        <f t="shared" si="21"/>
        <v>0</v>
      </c>
      <c r="J118" s="27">
        <v>45131</v>
      </c>
      <c r="L118" s="28">
        <f t="shared" si="15"/>
        <v>0</v>
      </c>
      <c r="M118" s="28">
        <f t="shared" si="16"/>
        <v>0</v>
      </c>
      <c r="N118" s="28">
        <f t="shared" si="17"/>
        <v>0</v>
      </c>
    </row>
    <row r="119" spans="1:14" x14ac:dyDescent="0.25">
      <c r="A119" s="36">
        <v>45133</v>
      </c>
      <c r="B119">
        <f t="shared" si="13"/>
        <v>1</v>
      </c>
      <c r="C119" s="27">
        <v>45133</v>
      </c>
      <c r="D119" s="28">
        <f t="shared" si="18"/>
        <v>1</v>
      </c>
      <c r="F119" s="28">
        <f t="shared" si="19"/>
        <v>0</v>
      </c>
      <c r="G119" s="27" t="str">
        <f t="shared" si="14"/>
        <v>Z</v>
      </c>
      <c r="H119" s="28">
        <f t="shared" si="20"/>
        <v>0</v>
      </c>
      <c r="I119" s="28">
        <f t="shared" si="21"/>
        <v>0</v>
      </c>
      <c r="J119" s="27">
        <v>45132</v>
      </c>
      <c r="L119" s="28">
        <f t="shared" si="15"/>
        <v>0</v>
      </c>
      <c r="M119" s="28">
        <f t="shared" si="16"/>
        <v>0</v>
      </c>
      <c r="N119" s="28">
        <f t="shared" si="17"/>
        <v>0</v>
      </c>
    </row>
    <row r="120" spans="1:14" x14ac:dyDescent="0.25">
      <c r="A120" s="36">
        <v>45134</v>
      </c>
      <c r="B120">
        <f t="shared" si="13"/>
        <v>1</v>
      </c>
      <c r="C120" s="27">
        <v>45134</v>
      </c>
      <c r="D120" s="28">
        <f t="shared" si="18"/>
        <v>1</v>
      </c>
      <c r="F120" s="28">
        <f t="shared" si="19"/>
        <v>0</v>
      </c>
      <c r="G120" s="27" t="str">
        <f t="shared" si="14"/>
        <v>Z</v>
      </c>
      <c r="H120" s="28">
        <f t="shared" si="20"/>
        <v>0</v>
      </c>
      <c r="I120" s="28">
        <f t="shared" si="21"/>
        <v>0</v>
      </c>
      <c r="J120" s="27">
        <v>45133</v>
      </c>
      <c r="L120" s="28">
        <f t="shared" si="15"/>
        <v>0</v>
      </c>
      <c r="M120" s="28">
        <f t="shared" si="16"/>
        <v>0</v>
      </c>
      <c r="N120" s="28">
        <f t="shared" si="17"/>
        <v>0</v>
      </c>
    </row>
    <row r="121" spans="1:14" x14ac:dyDescent="0.25">
      <c r="A121" s="36">
        <v>45135</v>
      </c>
      <c r="B121">
        <f t="shared" si="13"/>
        <v>1</v>
      </c>
      <c r="C121" s="27">
        <v>45135</v>
      </c>
      <c r="D121" s="28">
        <f t="shared" si="18"/>
        <v>1</v>
      </c>
      <c r="F121" s="28">
        <f t="shared" si="19"/>
        <v>0</v>
      </c>
      <c r="G121" s="27" t="str">
        <f t="shared" si="14"/>
        <v>Z</v>
      </c>
      <c r="H121" s="28">
        <f t="shared" si="20"/>
        <v>0</v>
      </c>
      <c r="I121" s="28">
        <f t="shared" si="21"/>
        <v>0</v>
      </c>
      <c r="J121" s="27">
        <v>45134</v>
      </c>
      <c r="L121" s="28">
        <f t="shared" si="15"/>
        <v>0</v>
      </c>
      <c r="M121" s="28">
        <f t="shared" si="16"/>
        <v>0</v>
      </c>
      <c r="N121" s="28">
        <f t="shared" si="17"/>
        <v>0</v>
      </c>
    </row>
    <row r="122" spans="1:14" x14ac:dyDescent="0.25">
      <c r="A122" s="36">
        <v>45136</v>
      </c>
      <c r="B122">
        <f t="shared" si="13"/>
        <v>1</v>
      </c>
      <c r="C122" s="27">
        <v>45136</v>
      </c>
      <c r="D122" s="28">
        <f t="shared" si="18"/>
        <v>1</v>
      </c>
      <c r="E122" s="27">
        <v>45136</v>
      </c>
      <c r="F122" s="28">
        <f t="shared" si="19"/>
        <v>1</v>
      </c>
      <c r="G122" s="27" t="str">
        <f t="shared" si="14"/>
        <v>Z</v>
      </c>
      <c r="H122" s="28">
        <f t="shared" si="20"/>
        <v>0</v>
      </c>
      <c r="I122" s="28">
        <f t="shared" si="21"/>
        <v>0</v>
      </c>
      <c r="J122" s="27">
        <v>45135</v>
      </c>
      <c r="L122" s="28">
        <f t="shared" si="15"/>
        <v>0</v>
      </c>
      <c r="M122" s="28">
        <f t="shared" si="16"/>
        <v>0</v>
      </c>
      <c r="N122" s="28">
        <f t="shared" si="17"/>
        <v>0</v>
      </c>
    </row>
    <row r="123" spans="1:14" x14ac:dyDescent="0.25">
      <c r="A123" s="36">
        <v>45137</v>
      </c>
      <c r="B123">
        <f t="shared" si="13"/>
        <v>1</v>
      </c>
      <c r="C123" s="27">
        <v>45137</v>
      </c>
      <c r="D123" s="28">
        <f t="shared" si="18"/>
        <v>1</v>
      </c>
      <c r="E123" s="27">
        <v>45137</v>
      </c>
      <c r="F123" s="28">
        <f t="shared" si="19"/>
        <v>1</v>
      </c>
      <c r="G123" s="27" t="str">
        <f t="shared" si="14"/>
        <v>Z</v>
      </c>
      <c r="H123" s="28">
        <f t="shared" si="20"/>
        <v>0</v>
      </c>
      <c r="I123" s="28">
        <f t="shared" si="21"/>
        <v>0</v>
      </c>
      <c r="J123" s="27">
        <v>45136</v>
      </c>
      <c r="L123" s="28">
        <f t="shared" si="15"/>
        <v>0</v>
      </c>
      <c r="M123" s="28">
        <f t="shared" si="16"/>
        <v>0</v>
      </c>
      <c r="N123" s="28">
        <f t="shared" si="17"/>
        <v>0</v>
      </c>
    </row>
    <row r="124" spans="1:14" x14ac:dyDescent="0.25">
      <c r="A124" s="36">
        <v>45138</v>
      </c>
      <c r="B124">
        <f t="shared" si="13"/>
        <v>1</v>
      </c>
      <c r="C124" s="27">
        <v>45138</v>
      </c>
      <c r="D124" s="28">
        <f t="shared" si="18"/>
        <v>1</v>
      </c>
      <c r="F124" s="28">
        <f t="shared" si="19"/>
        <v>0</v>
      </c>
      <c r="G124" s="27" t="str">
        <f t="shared" si="14"/>
        <v>Z</v>
      </c>
      <c r="H124" s="28">
        <f t="shared" si="20"/>
        <v>0</v>
      </c>
      <c r="I124" s="28">
        <f t="shared" si="21"/>
        <v>0</v>
      </c>
      <c r="J124" s="27">
        <v>45137</v>
      </c>
      <c r="L124" s="28">
        <f t="shared" si="15"/>
        <v>0</v>
      </c>
      <c r="M124" s="28">
        <f t="shared" si="16"/>
        <v>0</v>
      </c>
      <c r="N124" s="28">
        <f t="shared" si="17"/>
        <v>0</v>
      </c>
    </row>
    <row r="125" spans="1:14" x14ac:dyDescent="0.25">
      <c r="A125" s="36">
        <v>45139</v>
      </c>
      <c r="B125">
        <f t="shared" si="13"/>
        <v>1</v>
      </c>
      <c r="C125" s="27">
        <v>45139</v>
      </c>
      <c r="D125" s="28">
        <f t="shared" si="18"/>
        <v>1</v>
      </c>
      <c r="F125" s="28">
        <f t="shared" si="19"/>
        <v>0</v>
      </c>
      <c r="G125" s="27" t="str">
        <f t="shared" si="14"/>
        <v>Z</v>
      </c>
      <c r="H125" s="28">
        <f t="shared" si="20"/>
        <v>0</v>
      </c>
      <c r="I125" s="28">
        <f t="shared" si="21"/>
        <v>0</v>
      </c>
      <c r="J125" s="27">
        <v>45138</v>
      </c>
      <c r="L125" s="28">
        <f t="shared" si="15"/>
        <v>0</v>
      </c>
      <c r="M125" s="28">
        <f t="shared" si="16"/>
        <v>0</v>
      </c>
      <c r="N125" s="28">
        <f t="shared" si="17"/>
        <v>0</v>
      </c>
    </row>
    <row r="126" spans="1:14" x14ac:dyDescent="0.25">
      <c r="A126" s="36">
        <v>45140</v>
      </c>
      <c r="B126">
        <f t="shared" si="13"/>
        <v>1</v>
      </c>
      <c r="C126" s="27">
        <v>45140</v>
      </c>
      <c r="D126" s="28">
        <f t="shared" si="18"/>
        <v>1</v>
      </c>
      <c r="F126" s="28">
        <f t="shared" si="19"/>
        <v>0</v>
      </c>
      <c r="G126" s="27" t="str">
        <f t="shared" si="14"/>
        <v>Z</v>
      </c>
      <c r="H126" s="28">
        <f t="shared" si="20"/>
        <v>0</v>
      </c>
      <c r="I126" s="28">
        <f t="shared" si="21"/>
        <v>0</v>
      </c>
      <c r="J126" s="27">
        <v>45139</v>
      </c>
      <c r="L126" s="28">
        <f t="shared" si="15"/>
        <v>0</v>
      </c>
      <c r="M126" s="28">
        <f t="shared" si="16"/>
        <v>0</v>
      </c>
      <c r="N126" s="28">
        <f t="shared" si="17"/>
        <v>0</v>
      </c>
    </row>
    <row r="127" spans="1:14" x14ac:dyDescent="0.25">
      <c r="A127" s="36">
        <v>45141</v>
      </c>
      <c r="B127">
        <f t="shared" si="13"/>
        <v>1</v>
      </c>
      <c r="C127" s="27">
        <v>45141</v>
      </c>
      <c r="D127" s="28">
        <f t="shared" si="18"/>
        <v>1</v>
      </c>
      <c r="F127" s="28">
        <f t="shared" si="19"/>
        <v>0</v>
      </c>
      <c r="G127" s="27" t="str">
        <f t="shared" si="14"/>
        <v>Z</v>
      </c>
      <c r="H127" s="28">
        <f t="shared" si="20"/>
        <v>0</v>
      </c>
      <c r="I127" s="28">
        <f t="shared" si="21"/>
        <v>0</v>
      </c>
      <c r="J127" s="27">
        <v>45140</v>
      </c>
      <c r="L127" s="28">
        <f t="shared" si="15"/>
        <v>0</v>
      </c>
      <c r="M127" s="28">
        <f t="shared" si="16"/>
        <v>0</v>
      </c>
      <c r="N127" s="28">
        <f t="shared" si="17"/>
        <v>0</v>
      </c>
    </row>
    <row r="128" spans="1:14" x14ac:dyDescent="0.25">
      <c r="A128" s="36">
        <v>45142</v>
      </c>
      <c r="B128">
        <f t="shared" si="13"/>
        <v>1</v>
      </c>
      <c r="C128" s="27">
        <v>45142</v>
      </c>
      <c r="D128" s="28">
        <f t="shared" si="18"/>
        <v>1</v>
      </c>
      <c r="F128" s="28">
        <f t="shared" si="19"/>
        <v>0</v>
      </c>
      <c r="G128" s="27" t="str">
        <f t="shared" si="14"/>
        <v>Z</v>
      </c>
      <c r="H128" s="28">
        <f t="shared" si="20"/>
        <v>0</v>
      </c>
      <c r="I128" s="28">
        <f t="shared" si="21"/>
        <v>0</v>
      </c>
      <c r="J128" s="27">
        <v>45141</v>
      </c>
      <c r="L128" s="28">
        <f t="shared" si="15"/>
        <v>0</v>
      </c>
      <c r="M128" s="28">
        <f t="shared" si="16"/>
        <v>0</v>
      </c>
      <c r="N128" s="28">
        <f t="shared" si="17"/>
        <v>0</v>
      </c>
    </row>
    <row r="129" spans="1:14" x14ac:dyDescent="0.25">
      <c r="A129" s="36">
        <v>45143</v>
      </c>
      <c r="B129">
        <f t="shared" si="13"/>
        <v>1</v>
      </c>
      <c r="C129" s="27">
        <v>45143</v>
      </c>
      <c r="D129" s="28">
        <f t="shared" si="18"/>
        <v>1</v>
      </c>
      <c r="E129" s="27">
        <v>45143</v>
      </c>
      <c r="F129" s="28">
        <f t="shared" si="19"/>
        <v>1</v>
      </c>
      <c r="G129" s="27" t="str">
        <f t="shared" si="14"/>
        <v>Z</v>
      </c>
      <c r="H129" s="28">
        <f t="shared" si="20"/>
        <v>0</v>
      </c>
      <c r="I129" s="28">
        <f t="shared" si="21"/>
        <v>0</v>
      </c>
      <c r="J129" s="27">
        <v>45142</v>
      </c>
      <c r="L129" s="28">
        <f t="shared" si="15"/>
        <v>0</v>
      </c>
      <c r="M129" s="28">
        <f t="shared" si="16"/>
        <v>0</v>
      </c>
      <c r="N129" s="28">
        <f t="shared" si="17"/>
        <v>0</v>
      </c>
    </row>
    <row r="130" spans="1:14" x14ac:dyDescent="0.25">
      <c r="A130" s="36">
        <v>45144</v>
      </c>
      <c r="B130">
        <f t="shared" si="13"/>
        <v>1</v>
      </c>
      <c r="C130" s="27">
        <v>45144</v>
      </c>
      <c r="D130" s="28">
        <f t="shared" si="18"/>
        <v>1</v>
      </c>
      <c r="E130" s="27">
        <v>45144</v>
      </c>
      <c r="F130" s="28">
        <f t="shared" si="19"/>
        <v>1</v>
      </c>
      <c r="G130" s="27" t="str">
        <f t="shared" si="14"/>
        <v>Z</v>
      </c>
      <c r="H130" s="28">
        <f t="shared" si="20"/>
        <v>0</v>
      </c>
      <c r="I130" s="28">
        <f t="shared" si="21"/>
        <v>0</v>
      </c>
      <c r="J130" s="27">
        <v>45143</v>
      </c>
      <c r="L130" s="28">
        <f t="shared" si="15"/>
        <v>0</v>
      </c>
      <c r="M130" s="28">
        <f t="shared" si="16"/>
        <v>0</v>
      </c>
      <c r="N130" s="28">
        <f t="shared" si="17"/>
        <v>0</v>
      </c>
    </row>
    <row r="131" spans="1:14" x14ac:dyDescent="0.25">
      <c r="A131" s="36">
        <v>45145</v>
      </c>
      <c r="B131">
        <f t="shared" ref="B131:B194" si="22">IF(A131&gt;=U$12,IF(A131&lt;=$U$13,0,1),1)</f>
        <v>1</v>
      </c>
      <c r="C131" s="27">
        <v>45145</v>
      </c>
      <c r="D131" s="28">
        <f t="shared" si="18"/>
        <v>1</v>
      </c>
      <c r="F131" s="28">
        <f t="shared" si="19"/>
        <v>0</v>
      </c>
      <c r="G131" s="27" t="str">
        <f t="shared" ref="G131:G194" si="23">_xlfn.IFNA(VLOOKUP(A131,$Z$6:$Z$15,1,FALSE),"Z")</f>
        <v>Z</v>
      </c>
      <c r="H131" s="28">
        <f t="shared" si="20"/>
        <v>0</v>
      </c>
      <c r="I131" s="28">
        <f t="shared" si="21"/>
        <v>0</v>
      </c>
      <c r="J131" s="27">
        <v>45144</v>
      </c>
      <c r="L131" s="28">
        <f t="shared" ref="L131:L194" si="24">IF($I131=1,IF(AND($AD$11="yes", $A131&lt;$AD$12),1,IF(OR($AD$11="no", $AD$11=""),IF(AND(AD$14="yes", A131&lt;AD$15),1,IF(OR(AD$14="no", AD$14=""),1,0)),0)),0)</f>
        <v>0</v>
      </c>
      <c r="M131" s="28">
        <f t="shared" ref="M131:M194" si="25">IF($I131=1,IF(AND($AD$11="yes", $A131&gt;=$AD$12),IF(AND($AD$14="yes", $A131&gt;=$AD$15),0,1),0),0)</f>
        <v>0</v>
      </c>
      <c r="N131" s="28">
        <f t="shared" ref="N131:N194" si="26">IF($I131=1,IF(AND($AD$14="yes", $A131&gt;=$AD$15),1,0),0)</f>
        <v>0</v>
      </c>
    </row>
    <row r="132" spans="1:14" x14ac:dyDescent="0.25">
      <c r="A132" s="36">
        <v>45146</v>
      </c>
      <c r="B132">
        <f t="shared" si="22"/>
        <v>1</v>
      </c>
      <c r="C132" s="27">
        <v>45146</v>
      </c>
      <c r="D132" s="28">
        <f t="shared" ref="D132:D195" si="27">IF(ISBLANK(C132)=FALSE,1,0)</f>
        <v>1</v>
      </c>
      <c r="F132" s="28">
        <f t="shared" ref="F132:F195" si="28">IF(ISBLANK(E132)=FALSE,1,0)</f>
        <v>0</v>
      </c>
      <c r="G132" s="27" t="str">
        <f t="shared" si="23"/>
        <v>Z</v>
      </c>
      <c r="H132" s="28">
        <f t="shared" ref="H132:H195" si="29">IF(G132="Z",0,1)</f>
        <v>0</v>
      </c>
      <c r="I132" s="28">
        <f t="shared" ref="I132:I195" si="30">IF(B132+D132+F132+H132&gt;0,0,1)</f>
        <v>0</v>
      </c>
      <c r="J132" s="27">
        <v>45145</v>
      </c>
      <c r="L132" s="28">
        <f t="shared" si="24"/>
        <v>0</v>
      </c>
      <c r="M132" s="28">
        <f t="shared" si="25"/>
        <v>0</v>
      </c>
      <c r="N132" s="28">
        <f t="shared" si="26"/>
        <v>0</v>
      </c>
    </row>
    <row r="133" spans="1:14" x14ac:dyDescent="0.25">
      <c r="A133" s="36">
        <v>45147</v>
      </c>
      <c r="B133">
        <f t="shared" si="22"/>
        <v>1</v>
      </c>
      <c r="C133" s="27">
        <v>45147</v>
      </c>
      <c r="D133" s="28">
        <f t="shared" si="27"/>
        <v>1</v>
      </c>
      <c r="F133" s="28">
        <f t="shared" si="28"/>
        <v>0</v>
      </c>
      <c r="G133" s="27" t="str">
        <f t="shared" si="23"/>
        <v>Z</v>
      </c>
      <c r="H133" s="28">
        <f t="shared" si="29"/>
        <v>0</v>
      </c>
      <c r="I133" s="28">
        <f t="shared" si="30"/>
        <v>0</v>
      </c>
      <c r="J133" s="27">
        <v>45146</v>
      </c>
      <c r="L133" s="28">
        <f t="shared" si="24"/>
        <v>0</v>
      </c>
      <c r="M133" s="28">
        <f t="shared" si="25"/>
        <v>0</v>
      </c>
      <c r="N133" s="28">
        <f t="shared" si="26"/>
        <v>0</v>
      </c>
    </row>
    <row r="134" spans="1:14" x14ac:dyDescent="0.25">
      <c r="A134" s="36">
        <v>45148</v>
      </c>
      <c r="B134">
        <f t="shared" si="22"/>
        <v>1</v>
      </c>
      <c r="C134" s="27">
        <v>45148</v>
      </c>
      <c r="D134" s="28">
        <f t="shared" si="27"/>
        <v>1</v>
      </c>
      <c r="F134" s="28">
        <f t="shared" si="28"/>
        <v>0</v>
      </c>
      <c r="G134" s="27" t="str">
        <f t="shared" si="23"/>
        <v>Z</v>
      </c>
      <c r="H134" s="28">
        <f t="shared" si="29"/>
        <v>0</v>
      </c>
      <c r="I134" s="28">
        <f t="shared" si="30"/>
        <v>0</v>
      </c>
      <c r="J134" s="27">
        <v>45147</v>
      </c>
      <c r="L134" s="28">
        <f t="shared" si="24"/>
        <v>0</v>
      </c>
      <c r="M134" s="28">
        <f t="shared" si="25"/>
        <v>0</v>
      </c>
      <c r="N134" s="28">
        <f t="shared" si="26"/>
        <v>0</v>
      </c>
    </row>
    <row r="135" spans="1:14" x14ac:dyDescent="0.25">
      <c r="A135" s="36">
        <v>45149</v>
      </c>
      <c r="B135">
        <f t="shared" si="22"/>
        <v>1</v>
      </c>
      <c r="C135" s="27">
        <v>45149</v>
      </c>
      <c r="D135" s="28">
        <f t="shared" si="27"/>
        <v>1</v>
      </c>
      <c r="F135" s="28">
        <f t="shared" si="28"/>
        <v>0</v>
      </c>
      <c r="G135" s="27" t="str">
        <f t="shared" si="23"/>
        <v>Z</v>
      </c>
      <c r="H135" s="28">
        <f t="shared" si="29"/>
        <v>0</v>
      </c>
      <c r="I135" s="28">
        <f t="shared" si="30"/>
        <v>0</v>
      </c>
      <c r="J135" s="27">
        <v>45148</v>
      </c>
      <c r="L135" s="28">
        <f t="shared" si="24"/>
        <v>0</v>
      </c>
      <c r="M135" s="28">
        <f t="shared" si="25"/>
        <v>0</v>
      </c>
      <c r="N135" s="28">
        <f t="shared" si="26"/>
        <v>0</v>
      </c>
    </row>
    <row r="136" spans="1:14" x14ac:dyDescent="0.25">
      <c r="A136" s="36">
        <v>45150</v>
      </c>
      <c r="B136">
        <f t="shared" si="22"/>
        <v>1</v>
      </c>
      <c r="C136" s="27">
        <v>45150</v>
      </c>
      <c r="D136" s="28">
        <f t="shared" si="27"/>
        <v>1</v>
      </c>
      <c r="E136" s="27">
        <v>45150</v>
      </c>
      <c r="F136" s="28">
        <f t="shared" si="28"/>
        <v>1</v>
      </c>
      <c r="G136" s="27" t="str">
        <f t="shared" si="23"/>
        <v>Z</v>
      </c>
      <c r="H136" s="28">
        <f t="shared" si="29"/>
        <v>0</v>
      </c>
      <c r="I136" s="28">
        <f t="shared" si="30"/>
        <v>0</v>
      </c>
      <c r="J136" s="27">
        <v>45149</v>
      </c>
      <c r="L136" s="28">
        <f t="shared" si="24"/>
        <v>0</v>
      </c>
      <c r="M136" s="28">
        <f t="shared" si="25"/>
        <v>0</v>
      </c>
      <c r="N136" s="28">
        <f t="shared" si="26"/>
        <v>0</v>
      </c>
    </row>
    <row r="137" spans="1:14" x14ac:dyDescent="0.25">
      <c r="A137" s="36">
        <v>45151</v>
      </c>
      <c r="B137">
        <f t="shared" si="22"/>
        <v>1</v>
      </c>
      <c r="C137" s="27">
        <v>45151</v>
      </c>
      <c r="D137" s="28">
        <f t="shared" si="27"/>
        <v>1</v>
      </c>
      <c r="E137" s="27">
        <v>45151</v>
      </c>
      <c r="F137" s="28">
        <f t="shared" si="28"/>
        <v>1</v>
      </c>
      <c r="G137" s="27" t="str">
        <f t="shared" si="23"/>
        <v>Z</v>
      </c>
      <c r="H137" s="28">
        <f t="shared" si="29"/>
        <v>0</v>
      </c>
      <c r="I137" s="28">
        <f t="shared" si="30"/>
        <v>0</v>
      </c>
      <c r="J137" s="27">
        <v>45150</v>
      </c>
      <c r="L137" s="28">
        <f t="shared" si="24"/>
        <v>0</v>
      </c>
      <c r="M137" s="28">
        <f t="shared" si="25"/>
        <v>0</v>
      </c>
      <c r="N137" s="28">
        <f t="shared" si="26"/>
        <v>0</v>
      </c>
    </row>
    <row r="138" spans="1:14" x14ac:dyDescent="0.25">
      <c r="A138" s="36">
        <v>45152</v>
      </c>
      <c r="B138">
        <f t="shared" si="22"/>
        <v>1</v>
      </c>
      <c r="C138" s="27">
        <v>45152</v>
      </c>
      <c r="D138" s="28">
        <f t="shared" si="27"/>
        <v>1</v>
      </c>
      <c r="F138" s="28">
        <f t="shared" si="28"/>
        <v>0</v>
      </c>
      <c r="G138" s="27" t="str">
        <f t="shared" si="23"/>
        <v>Z</v>
      </c>
      <c r="H138" s="28">
        <f t="shared" si="29"/>
        <v>0</v>
      </c>
      <c r="I138" s="28">
        <f t="shared" si="30"/>
        <v>0</v>
      </c>
      <c r="J138" s="27">
        <v>45151</v>
      </c>
      <c r="L138" s="28">
        <f t="shared" si="24"/>
        <v>0</v>
      </c>
      <c r="M138" s="28">
        <f t="shared" si="25"/>
        <v>0</v>
      </c>
      <c r="N138" s="28">
        <f t="shared" si="26"/>
        <v>0</v>
      </c>
    </row>
    <row r="139" spans="1:14" x14ac:dyDescent="0.25">
      <c r="A139" s="36">
        <v>45153</v>
      </c>
      <c r="B139">
        <f t="shared" si="22"/>
        <v>1</v>
      </c>
      <c r="C139" s="27">
        <v>45153</v>
      </c>
      <c r="D139" s="28">
        <f t="shared" si="27"/>
        <v>1</v>
      </c>
      <c r="F139" s="28">
        <f t="shared" si="28"/>
        <v>0</v>
      </c>
      <c r="G139" s="27" t="str">
        <f t="shared" si="23"/>
        <v>Z</v>
      </c>
      <c r="H139" s="28">
        <f t="shared" si="29"/>
        <v>0</v>
      </c>
      <c r="I139" s="28">
        <f t="shared" si="30"/>
        <v>0</v>
      </c>
      <c r="J139" s="27">
        <v>45152</v>
      </c>
      <c r="L139" s="28">
        <f t="shared" si="24"/>
        <v>0</v>
      </c>
      <c r="M139" s="28">
        <f t="shared" si="25"/>
        <v>0</v>
      </c>
      <c r="N139" s="28">
        <f t="shared" si="26"/>
        <v>0</v>
      </c>
    </row>
    <row r="140" spans="1:14" x14ac:dyDescent="0.25">
      <c r="A140" s="36">
        <v>45154</v>
      </c>
      <c r="B140">
        <f t="shared" si="22"/>
        <v>1</v>
      </c>
      <c r="C140" s="27">
        <v>45154</v>
      </c>
      <c r="D140" s="28">
        <f t="shared" si="27"/>
        <v>1</v>
      </c>
      <c r="F140" s="28">
        <f t="shared" si="28"/>
        <v>0</v>
      </c>
      <c r="G140" s="27" t="str">
        <f t="shared" si="23"/>
        <v>Z</v>
      </c>
      <c r="H140" s="28">
        <f t="shared" si="29"/>
        <v>0</v>
      </c>
      <c r="I140" s="28">
        <f t="shared" si="30"/>
        <v>0</v>
      </c>
      <c r="J140" s="27">
        <v>45153</v>
      </c>
      <c r="L140" s="28">
        <f t="shared" si="24"/>
        <v>0</v>
      </c>
      <c r="M140" s="28">
        <f t="shared" si="25"/>
        <v>0</v>
      </c>
      <c r="N140" s="28">
        <f t="shared" si="26"/>
        <v>0</v>
      </c>
    </row>
    <row r="141" spans="1:14" x14ac:dyDescent="0.25">
      <c r="A141" s="36">
        <v>45155</v>
      </c>
      <c r="B141">
        <f t="shared" si="22"/>
        <v>1</v>
      </c>
      <c r="C141" s="27">
        <v>45155</v>
      </c>
      <c r="D141" s="28">
        <f t="shared" si="27"/>
        <v>1</v>
      </c>
      <c r="F141" s="28">
        <f t="shared" si="28"/>
        <v>0</v>
      </c>
      <c r="G141" s="27" t="str">
        <f t="shared" si="23"/>
        <v>Z</v>
      </c>
      <c r="H141" s="28">
        <f t="shared" si="29"/>
        <v>0</v>
      </c>
      <c r="I141" s="28">
        <f t="shared" si="30"/>
        <v>0</v>
      </c>
      <c r="J141" s="27">
        <v>45154</v>
      </c>
      <c r="L141" s="28">
        <f t="shared" si="24"/>
        <v>0</v>
      </c>
      <c r="M141" s="28">
        <f t="shared" si="25"/>
        <v>0</v>
      </c>
      <c r="N141" s="28">
        <f t="shared" si="26"/>
        <v>0</v>
      </c>
    </row>
    <row r="142" spans="1:14" x14ac:dyDescent="0.25">
      <c r="A142" s="36">
        <v>45156</v>
      </c>
      <c r="B142">
        <f t="shared" si="22"/>
        <v>1</v>
      </c>
      <c r="C142" s="27">
        <v>45156</v>
      </c>
      <c r="D142" s="28">
        <f t="shared" si="27"/>
        <v>1</v>
      </c>
      <c r="F142" s="28">
        <f t="shared" si="28"/>
        <v>0</v>
      </c>
      <c r="G142" s="27" t="str">
        <f t="shared" si="23"/>
        <v>Z</v>
      </c>
      <c r="H142" s="28">
        <f t="shared" si="29"/>
        <v>0</v>
      </c>
      <c r="I142" s="28">
        <f t="shared" si="30"/>
        <v>0</v>
      </c>
      <c r="J142" s="27">
        <v>45155</v>
      </c>
      <c r="L142" s="28">
        <f t="shared" si="24"/>
        <v>0</v>
      </c>
      <c r="M142" s="28">
        <f t="shared" si="25"/>
        <v>0</v>
      </c>
      <c r="N142" s="28">
        <f t="shared" si="26"/>
        <v>0</v>
      </c>
    </row>
    <row r="143" spans="1:14" x14ac:dyDescent="0.25">
      <c r="A143" s="36">
        <v>45157</v>
      </c>
      <c r="B143">
        <f t="shared" si="22"/>
        <v>1</v>
      </c>
      <c r="C143" s="27">
        <v>45157</v>
      </c>
      <c r="D143" s="28">
        <f t="shared" si="27"/>
        <v>1</v>
      </c>
      <c r="E143" s="27">
        <v>45157</v>
      </c>
      <c r="F143" s="28">
        <f t="shared" si="28"/>
        <v>1</v>
      </c>
      <c r="G143" s="27" t="str">
        <f t="shared" si="23"/>
        <v>Z</v>
      </c>
      <c r="H143" s="28">
        <f t="shared" si="29"/>
        <v>0</v>
      </c>
      <c r="I143" s="28">
        <f t="shared" si="30"/>
        <v>0</v>
      </c>
      <c r="J143" s="27">
        <v>45156</v>
      </c>
      <c r="L143" s="28">
        <f t="shared" si="24"/>
        <v>0</v>
      </c>
      <c r="M143" s="28">
        <f t="shared" si="25"/>
        <v>0</v>
      </c>
      <c r="N143" s="28">
        <f t="shared" si="26"/>
        <v>0</v>
      </c>
    </row>
    <row r="144" spans="1:14" x14ac:dyDescent="0.25">
      <c r="A144" s="36">
        <v>45158</v>
      </c>
      <c r="B144">
        <f t="shared" si="22"/>
        <v>1</v>
      </c>
      <c r="C144" s="27">
        <v>45158</v>
      </c>
      <c r="D144" s="28">
        <f t="shared" si="27"/>
        <v>1</v>
      </c>
      <c r="E144" s="27">
        <v>45158</v>
      </c>
      <c r="F144" s="28">
        <f t="shared" si="28"/>
        <v>1</v>
      </c>
      <c r="G144" s="27" t="str">
        <f t="shared" si="23"/>
        <v>Z</v>
      </c>
      <c r="H144" s="28">
        <f t="shared" si="29"/>
        <v>0</v>
      </c>
      <c r="I144" s="28">
        <f t="shared" si="30"/>
        <v>0</v>
      </c>
      <c r="J144" s="27">
        <v>45157</v>
      </c>
      <c r="L144" s="28">
        <f t="shared" si="24"/>
        <v>0</v>
      </c>
      <c r="M144" s="28">
        <f t="shared" si="25"/>
        <v>0</v>
      </c>
      <c r="N144" s="28">
        <f t="shared" si="26"/>
        <v>0</v>
      </c>
    </row>
    <row r="145" spans="1:14" x14ac:dyDescent="0.25">
      <c r="A145" s="36">
        <v>45159</v>
      </c>
      <c r="B145">
        <f t="shared" si="22"/>
        <v>1</v>
      </c>
      <c r="C145" s="27">
        <v>45159</v>
      </c>
      <c r="D145" s="28">
        <f t="shared" si="27"/>
        <v>1</v>
      </c>
      <c r="F145" s="28">
        <f t="shared" si="28"/>
        <v>0</v>
      </c>
      <c r="G145" s="27" t="str">
        <f t="shared" si="23"/>
        <v>Z</v>
      </c>
      <c r="H145" s="28">
        <f t="shared" si="29"/>
        <v>0</v>
      </c>
      <c r="I145" s="28">
        <f t="shared" si="30"/>
        <v>0</v>
      </c>
      <c r="J145" s="27">
        <v>45158</v>
      </c>
      <c r="L145" s="28">
        <f t="shared" si="24"/>
        <v>0</v>
      </c>
      <c r="M145" s="28">
        <f t="shared" si="25"/>
        <v>0</v>
      </c>
      <c r="N145" s="28">
        <f t="shared" si="26"/>
        <v>0</v>
      </c>
    </row>
    <row r="146" spans="1:14" x14ac:dyDescent="0.25">
      <c r="A146" s="36">
        <v>45160</v>
      </c>
      <c r="B146">
        <f t="shared" si="22"/>
        <v>1</v>
      </c>
      <c r="C146" s="27">
        <v>45160</v>
      </c>
      <c r="D146" s="28">
        <f t="shared" si="27"/>
        <v>1</v>
      </c>
      <c r="F146" s="28">
        <f t="shared" si="28"/>
        <v>0</v>
      </c>
      <c r="G146" s="27" t="str">
        <f t="shared" si="23"/>
        <v>Z</v>
      </c>
      <c r="H146" s="28">
        <f t="shared" si="29"/>
        <v>0</v>
      </c>
      <c r="I146" s="28">
        <f t="shared" si="30"/>
        <v>0</v>
      </c>
      <c r="J146" s="27">
        <v>45159</v>
      </c>
      <c r="L146" s="28">
        <f t="shared" si="24"/>
        <v>0</v>
      </c>
      <c r="M146" s="28">
        <f t="shared" si="25"/>
        <v>0</v>
      </c>
      <c r="N146" s="28">
        <f t="shared" si="26"/>
        <v>0</v>
      </c>
    </row>
    <row r="147" spans="1:14" x14ac:dyDescent="0.25">
      <c r="A147" s="36">
        <v>45161</v>
      </c>
      <c r="B147">
        <f t="shared" si="22"/>
        <v>1</v>
      </c>
      <c r="C147" s="27">
        <v>45161</v>
      </c>
      <c r="D147" s="28">
        <f t="shared" si="27"/>
        <v>1</v>
      </c>
      <c r="F147" s="28">
        <f t="shared" si="28"/>
        <v>0</v>
      </c>
      <c r="G147" s="27" t="str">
        <f t="shared" si="23"/>
        <v>Z</v>
      </c>
      <c r="H147" s="28">
        <f t="shared" si="29"/>
        <v>0</v>
      </c>
      <c r="I147" s="28">
        <f t="shared" si="30"/>
        <v>0</v>
      </c>
      <c r="J147" s="27">
        <v>45160</v>
      </c>
      <c r="L147" s="28">
        <f t="shared" si="24"/>
        <v>0</v>
      </c>
      <c r="M147" s="28">
        <f t="shared" si="25"/>
        <v>0</v>
      </c>
      <c r="N147" s="28">
        <f t="shared" si="26"/>
        <v>0</v>
      </c>
    </row>
    <row r="148" spans="1:14" x14ac:dyDescent="0.25">
      <c r="A148" s="36">
        <v>45162</v>
      </c>
      <c r="B148">
        <f t="shared" si="22"/>
        <v>1</v>
      </c>
      <c r="C148" s="27">
        <v>45162</v>
      </c>
      <c r="D148" s="28">
        <f t="shared" si="27"/>
        <v>1</v>
      </c>
      <c r="F148" s="28">
        <f t="shared" si="28"/>
        <v>0</v>
      </c>
      <c r="G148" s="27" t="str">
        <f t="shared" si="23"/>
        <v>Z</v>
      </c>
      <c r="H148" s="28">
        <f t="shared" si="29"/>
        <v>0</v>
      </c>
      <c r="I148" s="28">
        <f t="shared" si="30"/>
        <v>0</v>
      </c>
      <c r="J148" s="27">
        <v>45161</v>
      </c>
      <c r="L148" s="28">
        <f t="shared" si="24"/>
        <v>0</v>
      </c>
      <c r="M148" s="28">
        <f t="shared" si="25"/>
        <v>0</v>
      </c>
      <c r="N148" s="28">
        <f t="shared" si="26"/>
        <v>0</v>
      </c>
    </row>
    <row r="149" spans="1:14" x14ac:dyDescent="0.25">
      <c r="A149" s="36">
        <v>45163</v>
      </c>
      <c r="B149">
        <f t="shared" si="22"/>
        <v>1</v>
      </c>
      <c r="C149" s="27">
        <v>45163</v>
      </c>
      <c r="D149" s="28">
        <f t="shared" si="27"/>
        <v>1</v>
      </c>
      <c r="F149" s="28">
        <f t="shared" si="28"/>
        <v>0</v>
      </c>
      <c r="G149" s="27" t="str">
        <f t="shared" si="23"/>
        <v>Z</v>
      </c>
      <c r="H149" s="28">
        <f t="shared" si="29"/>
        <v>0</v>
      </c>
      <c r="I149" s="28">
        <f t="shared" si="30"/>
        <v>0</v>
      </c>
      <c r="J149" s="27">
        <v>45162</v>
      </c>
      <c r="L149" s="28">
        <f t="shared" si="24"/>
        <v>0</v>
      </c>
      <c r="M149" s="28">
        <f t="shared" si="25"/>
        <v>0</v>
      </c>
      <c r="N149" s="28">
        <f t="shared" si="26"/>
        <v>0</v>
      </c>
    </row>
    <row r="150" spans="1:14" x14ac:dyDescent="0.25">
      <c r="A150" s="36">
        <v>45164</v>
      </c>
      <c r="B150">
        <f t="shared" si="22"/>
        <v>1</v>
      </c>
      <c r="C150" s="27">
        <v>45164</v>
      </c>
      <c r="D150" s="28">
        <f t="shared" si="27"/>
        <v>1</v>
      </c>
      <c r="E150" s="27">
        <v>45164</v>
      </c>
      <c r="F150" s="28">
        <f t="shared" si="28"/>
        <v>1</v>
      </c>
      <c r="G150" s="27" t="str">
        <f t="shared" si="23"/>
        <v>Z</v>
      </c>
      <c r="H150" s="28">
        <f t="shared" si="29"/>
        <v>0</v>
      </c>
      <c r="I150" s="28">
        <f t="shared" si="30"/>
        <v>0</v>
      </c>
      <c r="J150" s="27">
        <v>45163</v>
      </c>
      <c r="L150" s="28">
        <f t="shared" si="24"/>
        <v>0</v>
      </c>
      <c r="M150" s="28">
        <f t="shared" si="25"/>
        <v>0</v>
      </c>
      <c r="N150" s="28">
        <f t="shared" si="26"/>
        <v>0</v>
      </c>
    </row>
    <row r="151" spans="1:14" x14ac:dyDescent="0.25">
      <c r="A151" s="36">
        <v>45165</v>
      </c>
      <c r="B151">
        <f t="shared" si="22"/>
        <v>1</v>
      </c>
      <c r="C151" s="27">
        <v>45165</v>
      </c>
      <c r="D151" s="28">
        <f t="shared" si="27"/>
        <v>1</v>
      </c>
      <c r="E151" s="27">
        <v>45165</v>
      </c>
      <c r="F151" s="28">
        <f t="shared" si="28"/>
        <v>1</v>
      </c>
      <c r="G151" s="27" t="str">
        <f t="shared" si="23"/>
        <v>Z</v>
      </c>
      <c r="H151" s="28">
        <f t="shared" si="29"/>
        <v>0</v>
      </c>
      <c r="I151" s="28">
        <f t="shared" si="30"/>
        <v>0</v>
      </c>
      <c r="J151" s="27">
        <v>45164</v>
      </c>
      <c r="L151" s="28">
        <f t="shared" si="24"/>
        <v>0</v>
      </c>
      <c r="M151" s="28">
        <f t="shared" si="25"/>
        <v>0</v>
      </c>
      <c r="N151" s="28">
        <f t="shared" si="26"/>
        <v>0</v>
      </c>
    </row>
    <row r="152" spans="1:14" x14ac:dyDescent="0.25">
      <c r="A152" s="36">
        <v>45166</v>
      </c>
      <c r="B152">
        <f t="shared" si="22"/>
        <v>1</v>
      </c>
      <c r="C152" s="27">
        <v>45166</v>
      </c>
      <c r="D152" s="28">
        <f t="shared" si="27"/>
        <v>1</v>
      </c>
      <c r="F152" s="28">
        <f t="shared" si="28"/>
        <v>0</v>
      </c>
      <c r="G152" s="27" t="str">
        <f t="shared" si="23"/>
        <v>Z</v>
      </c>
      <c r="H152" s="28">
        <f t="shared" si="29"/>
        <v>0</v>
      </c>
      <c r="I152" s="28">
        <f t="shared" si="30"/>
        <v>0</v>
      </c>
      <c r="J152" s="27">
        <v>45165</v>
      </c>
      <c r="L152" s="28">
        <f t="shared" si="24"/>
        <v>0</v>
      </c>
      <c r="M152" s="28">
        <f t="shared" si="25"/>
        <v>0</v>
      </c>
      <c r="N152" s="28">
        <f t="shared" si="26"/>
        <v>0</v>
      </c>
    </row>
    <row r="153" spans="1:14" x14ac:dyDescent="0.25">
      <c r="A153" s="36">
        <v>45167</v>
      </c>
      <c r="B153">
        <f t="shared" si="22"/>
        <v>1</v>
      </c>
      <c r="C153" s="27">
        <v>45167</v>
      </c>
      <c r="D153" s="28">
        <f t="shared" si="27"/>
        <v>1</v>
      </c>
      <c r="F153" s="28">
        <f t="shared" si="28"/>
        <v>0</v>
      </c>
      <c r="G153" s="27" t="str">
        <f t="shared" si="23"/>
        <v>Z</v>
      </c>
      <c r="H153" s="28">
        <f t="shared" si="29"/>
        <v>0</v>
      </c>
      <c r="I153" s="28">
        <f t="shared" si="30"/>
        <v>0</v>
      </c>
      <c r="J153" s="27">
        <v>45166</v>
      </c>
      <c r="L153" s="28">
        <f t="shared" si="24"/>
        <v>0</v>
      </c>
      <c r="M153" s="28">
        <f t="shared" si="25"/>
        <v>0</v>
      </c>
      <c r="N153" s="28">
        <f t="shared" si="26"/>
        <v>0</v>
      </c>
    </row>
    <row r="154" spans="1:14" x14ac:dyDescent="0.25">
      <c r="A154" s="36">
        <v>45168</v>
      </c>
      <c r="B154">
        <f t="shared" si="22"/>
        <v>1</v>
      </c>
      <c r="C154" s="27">
        <v>45168</v>
      </c>
      <c r="D154" s="28">
        <f t="shared" si="27"/>
        <v>1</v>
      </c>
      <c r="F154" s="28">
        <f t="shared" si="28"/>
        <v>0</v>
      </c>
      <c r="G154" s="27" t="str">
        <f t="shared" si="23"/>
        <v>Z</v>
      </c>
      <c r="H154" s="28">
        <f t="shared" si="29"/>
        <v>0</v>
      </c>
      <c r="I154" s="28">
        <f t="shared" si="30"/>
        <v>0</v>
      </c>
      <c r="J154" s="27">
        <v>45167</v>
      </c>
      <c r="L154" s="28">
        <f t="shared" si="24"/>
        <v>0</v>
      </c>
      <c r="M154" s="28">
        <f t="shared" si="25"/>
        <v>0</v>
      </c>
      <c r="N154" s="28">
        <f t="shared" si="26"/>
        <v>0</v>
      </c>
    </row>
    <row r="155" spans="1:14" x14ac:dyDescent="0.25">
      <c r="A155" s="36">
        <v>45169</v>
      </c>
      <c r="B155">
        <f t="shared" si="22"/>
        <v>1</v>
      </c>
      <c r="C155" s="27">
        <v>45169</v>
      </c>
      <c r="D155" s="28">
        <f t="shared" si="27"/>
        <v>1</v>
      </c>
      <c r="F155" s="28">
        <f t="shared" si="28"/>
        <v>0</v>
      </c>
      <c r="G155" s="27" t="str">
        <f t="shared" si="23"/>
        <v>Z</v>
      </c>
      <c r="H155" s="28">
        <f t="shared" si="29"/>
        <v>0</v>
      </c>
      <c r="I155" s="28">
        <f t="shared" si="30"/>
        <v>0</v>
      </c>
      <c r="J155" s="27">
        <v>45168</v>
      </c>
      <c r="L155" s="28">
        <f t="shared" si="24"/>
        <v>0</v>
      </c>
      <c r="M155" s="28">
        <f t="shared" si="25"/>
        <v>0</v>
      </c>
      <c r="N155" s="28">
        <f t="shared" si="26"/>
        <v>0</v>
      </c>
    </row>
    <row r="156" spans="1:14" x14ac:dyDescent="0.25">
      <c r="A156" s="36">
        <v>45170</v>
      </c>
      <c r="B156">
        <f t="shared" si="22"/>
        <v>1</v>
      </c>
      <c r="D156" s="28">
        <f t="shared" si="27"/>
        <v>0</v>
      </c>
      <c r="F156" s="28">
        <f t="shared" si="28"/>
        <v>0</v>
      </c>
      <c r="G156" s="27" t="str">
        <f t="shared" si="23"/>
        <v>Z</v>
      </c>
      <c r="H156" s="28">
        <f t="shared" si="29"/>
        <v>0</v>
      </c>
      <c r="I156" s="28">
        <f t="shared" si="30"/>
        <v>0</v>
      </c>
      <c r="J156" s="27">
        <v>45169</v>
      </c>
      <c r="L156" s="28">
        <f t="shared" si="24"/>
        <v>0</v>
      </c>
      <c r="M156" s="28">
        <f t="shared" si="25"/>
        <v>0</v>
      </c>
      <c r="N156" s="28">
        <f t="shared" si="26"/>
        <v>0</v>
      </c>
    </row>
    <row r="157" spans="1:14" x14ac:dyDescent="0.25">
      <c r="A157" s="36">
        <v>45171</v>
      </c>
      <c r="B157">
        <f t="shared" si="22"/>
        <v>1</v>
      </c>
      <c r="D157" s="28">
        <f t="shared" si="27"/>
        <v>0</v>
      </c>
      <c r="E157" s="27">
        <v>45171</v>
      </c>
      <c r="F157" s="28">
        <f t="shared" si="28"/>
        <v>1</v>
      </c>
      <c r="G157" s="27" t="str">
        <f t="shared" si="23"/>
        <v>Z</v>
      </c>
      <c r="H157" s="28">
        <f t="shared" si="29"/>
        <v>0</v>
      </c>
      <c r="I157" s="28">
        <f t="shared" si="30"/>
        <v>0</v>
      </c>
      <c r="J157" s="27">
        <v>45170</v>
      </c>
      <c r="L157" s="28">
        <f t="shared" si="24"/>
        <v>0</v>
      </c>
      <c r="M157" s="28">
        <f t="shared" si="25"/>
        <v>0</v>
      </c>
      <c r="N157" s="28">
        <f t="shared" si="26"/>
        <v>0</v>
      </c>
    </row>
    <row r="158" spans="1:14" x14ac:dyDescent="0.25">
      <c r="A158" s="36">
        <v>45172</v>
      </c>
      <c r="B158">
        <f t="shared" si="22"/>
        <v>1</v>
      </c>
      <c r="D158" s="28">
        <f t="shared" si="27"/>
        <v>0</v>
      </c>
      <c r="E158" s="27">
        <v>45172</v>
      </c>
      <c r="F158" s="28">
        <f t="shared" si="28"/>
        <v>1</v>
      </c>
      <c r="G158" s="27" t="str">
        <f t="shared" si="23"/>
        <v>Z</v>
      </c>
      <c r="H158" s="28">
        <f t="shared" si="29"/>
        <v>0</v>
      </c>
      <c r="I158" s="28">
        <f t="shared" si="30"/>
        <v>0</v>
      </c>
      <c r="J158" s="27">
        <v>45171</v>
      </c>
      <c r="L158" s="28">
        <f t="shared" si="24"/>
        <v>0</v>
      </c>
      <c r="M158" s="28">
        <f t="shared" si="25"/>
        <v>0</v>
      </c>
      <c r="N158" s="28">
        <f t="shared" si="26"/>
        <v>0</v>
      </c>
    </row>
    <row r="159" spans="1:14" x14ac:dyDescent="0.25">
      <c r="A159" s="36">
        <v>45173</v>
      </c>
      <c r="B159">
        <f t="shared" si="22"/>
        <v>1</v>
      </c>
      <c r="D159" s="28">
        <f t="shared" si="27"/>
        <v>0</v>
      </c>
      <c r="F159" s="28">
        <f t="shared" si="28"/>
        <v>0</v>
      </c>
      <c r="G159" s="27" t="str">
        <f t="shared" si="23"/>
        <v>Z</v>
      </c>
      <c r="H159" s="28">
        <f t="shared" si="29"/>
        <v>0</v>
      </c>
      <c r="I159" s="28">
        <f t="shared" si="30"/>
        <v>0</v>
      </c>
      <c r="J159" s="27">
        <v>45172</v>
      </c>
      <c r="L159" s="28">
        <f t="shared" si="24"/>
        <v>0</v>
      </c>
      <c r="M159" s="28">
        <f t="shared" si="25"/>
        <v>0</v>
      </c>
      <c r="N159" s="28">
        <f t="shared" si="26"/>
        <v>0</v>
      </c>
    </row>
    <row r="160" spans="1:14" x14ac:dyDescent="0.25">
      <c r="A160" s="36">
        <v>45174</v>
      </c>
      <c r="B160">
        <f t="shared" si="22"/>
        <v>1</v>
      </c>
      <c r="D160" s="28">
        <f t="shared" si="27"/>
        <v>0</v>
      </c>
      <c r="F160" s="28">
        <f t="shared" si="28"/>
        <v>0</v>
      </c>
      <c r="G160" s="27" t="str">
        <f t="shared" si="23"/>
        <v>Z</v>
      </c>
      <c r="H160" s="28">
        <f t="shared" si="29"/>
        <v>0</v>
      </c>
      <c r="I160" s="28">
        <f t="shared" si="30"/>
        <v>0</v>
      </c>
      <c r="J160" s="27">
        <v>45173</v>
      </c>
      <c r="L160" s="28">
        <f t="shared" si="24"/>
        <v>0</v>
      </c>
      <c r="M160" s="28">
        <f t="shared" si="25"/>
        <v>0</v>
      </c>
      <c r="N160" s="28">
        <f t="shared" si="26"/>
        <v>0</v>
      </c>
    </row>
    <row r="161" spans="1:14" x14ac:dyDescent="0.25">
      <c r="A161" s="36">
        <v>45175</v>
      </c>
      <c r="B161">
        <f t="shared" si="22"/>
        <v>1</v>
      </c>
      <c r="D161" s="28">
        <f t="shared" si="27"/>
        <v>0</v>
      </c>
      <c r="F161" s="28">
        <f t="shared" si="28"/>
        <v>0</v>
      </c>
      <c r="G161" s="27" t="str">
        <f t="shared" si="23"/>
        <v>Z</v>
      </c>
      <c r="H161" s="28">
        <f t="shared" si="29"/>
        <v>0</v>
      </c>
      <c r="I161" s="28">
        <f t="shared" si="30"/>
        <v>0</v>
      </c>
      <c r="J161" s="27">
        <v>45174</v>
      </c>
      <c r="L161" s="28">
        <f t="shared" si="24"/>
        <v>0</v>
      </c>
      <c r="M161" s="28">
        <f t="shared" si="25"/>
        <v>0</v>
      </c>
      <c r="N161" s="28">
        <f t="shared" si="26"/>
        <v>0</v>
      </c>
    </row>
    <row r="162" spans="1:14" x14ac:dyDescent="0.25">
      <c r="A162" s="36">
        <v>45176</v>
      </c>
      <c r="B162">
        <f t="shared" si="22"/>
        <v>1</v>
      </c>
      <c r="D162" s="28">
        <f t="shared" si="27"/>
        <v>0</v>
      </c>
      <c r="F162" s="28">
        <f t="shared" si="28"/>
        <v>0</v>
      </c>
      <c r="G162" s="27" t="str">
        <f t="shared" si="23"/>
        <v>Z</v>
      </c>
      <c r="H162" s="28">
        <f t="shared" si="29"/>
        <v>0</v>
      </c>
      <c r="I162" s="28">
        <f t="shared" si="30"/>
        <v>0</v>
      </c>
      <c r="J162" s="27">
        <v>45175</v>
      </c>
      <c r="L162" s="28">
        <f t="shared" si="24"/>
        <v>0</v>
      </c>
      <c r="M162" s="28">
        <f t="shared" si="25"/>
        <v>0</v>
      </c>
      <c r="N162" s="28">
        <f t="shared" si="26"/>
        <v>0</v>
      </c>
    </row>
    <row r="163" spans="1:14" x14ac:dyDescent="0.25">
      <c r="A163" s="36">
        <v>45177</v>
      </c>
      <c r="B163">
        <f t="shared" si="22"/>
        <v>1</v>
      </c>
      <c r="D163" s="28">
        <f t="shared" si="27"/>
        <v>0</v>
      </c>
      <c r="F163" s="28">
        <f t="shared" si="28"/>
        <v>0</v>
      </c>
      <c r="G163" s="27" t="str">
        <f t="shared" si="23"/>
        <v>Z</v>
      </c>
      <c r="H163" s="28">
        <f t="shared" si="29"/>
        <v>0</v>
      </c>
      <c r="I163" s="28">
        <f t="shared" si="30"/>
        <v>0</v>
      </c>
      <c r="J163" s="27">
        <v>45176</v>
      </c>
      <c r="L163" s="28">
        <f t="shared" si="24"/>
        <v>0</v>
      </c>
      <c r="M163" s="28">
        <f t="shared" si="25"/>
        <v>0</v>
      </c>
      <c r="N163" s="28">
        <f t="shared" si="26"/>
        <v>0</v>
      </c>
    </row>
    <row r="164" spans="1:14" x14ac:dyDescent="0.25">
      <c r="A164" s="36">
        <v>45178</v>
      </c>
      <c r="B164">
        <f t="shared" si="22"/>
        <v>1</v>
      </c>
      <c r="D164" s="28">
        <f t="shared" si="27"/>
        <v>0</v>
      </c>
      <c r="E164" s="27">
        <v>45178</v>
      </c>
      <c r="F164" s="28">
        <f t="shared" si="28"/>
        <v>1</v>
      </c>
      <c r="G164" s="27" t="str">
        <f t="shared" si="23"/>
        <v>Z</v>
      </c>
      <c r="H164" s="28">
        <f t="shared" si="29"/>
        <v>0</v>
      </c>
      <c r="I164" s="28">
        <f t="shared" si="30"/>
        <v>0</v>
      </c>
      <c r="J164" s="27">
        <v>45177</v>
      </c>
      <c r="L164" s="28">
        <f t="shared" si="24"/>
        <v>0</v>
      </c>
      <c r="M164" s="28">
        <f t="shared" si="25"/>
        <v>0</v>
      </c>
      <c r="N164" s="28">
        <f t="shared" si="26"/>
        <v>0</v>
      </c>
    </row>
    <row r="165" spans="1:14" x14ac:dyDescent="0.25">
      <c r="A165" s="36">
        <v>45179</v>
      </c>
      <c r="B165">
        <f t="shared" si="22"/>
        <v>1</v>
      </c>
      <c r="D165" s="28">
        <f t="shared" si="27"/>
        <v>0</v>
      </c>
      <c r="E165" s="27">
        <v>45179</v>
      </c>
      <c r="F165" s="28">
        <f t="shared" si="28"/>
        <v>1</v>
      </c>
      <c r="G165" s="27" t="str">
        <f t="shared" si="23"/>
        <v>Z</v>
      </c>
      <c r="H165" s="28">
        <f t="shared" si="29"/>
        <v>0</v>
      </c>
      <c r="I165" s="28">
        <f t="shared" si="30"/>
        <v>0</v>
      </c>
      <c r="J165" s="27">
        <v>45178</v>
      </c>
      <c r="L165" s="28">
        <f t="shared" si="24"/>
        <v>0</v>
      </c>
      <c r="M165" s="28">
        <f t="shared" si="25"/>
        <v>0</v>
      </c>
      <c r="N165" s="28">
        <f t="shared" si="26"/>
        <v>0</v>
      </c>
    </row>
    <row r="166" spans="1:14" x14ac:dyDescent="0.25">
      <c r="A166" s="36">
        <v>45180</v>
      </c>
      <c r="B166">
        <f t="shared" si="22"/>
        <v>1</v>
      </c>
      <c r="D166" s="28">
        <f t="shared" si="27"/>
        <v>0</v>
      </c>
      <c r="F166" s="28">
        <f t="shared" si="28"/>
        <v>0</v>
      </c>
      <c r="G166" s="27" t="str">
        <f t="shared" si="23"/>
        <v>Z</v>
      </c>
      <c r="H166" s="28">
        <f t="shared" si="29"/>
        <v>0</v>
      </c>
      <c r="I166" s="28">
        <f t="shared" si="30"/>
        <v>0</v>
      </c>
      <c r="J166" s="27">
        <v>45179</v>
      </c>
      <c r="L166" s="28">
        <f t="shared" si="24"/>
        <v>0</v>
      </c>
      <c r="M166" s="28">
        <f t="shared" si="25"/>
        <v>0</v>
      </c>
      <c r="N166" s="28">
        <f t="shared" si="26"/>
        <v>0</v>
      </c>
    </row>
    <row r="167" spans="1:14" x14ac:dyDescent="0.25">
      <c r="A167" s="36">
        <v>45181</v>
      </c>
      <c r="B167">
        <f t="shared" si="22"/>
        <v>1</v>
      </c>
      <c r="D167" s="28">
        <f t="shared" si="27"/>
        <v>0</v>
      </c>
      <c r="F167" s="28">
        <f t="shared" si="28"/>
        <v>0</v>
      </c>
      <c r="G167" s="27" t="str">
        <f t="shared" si="23"/>
        <v>Z</v>
      </c>
      <c r="H167" s="28">
        <f t="shared" si="29"/>
        <v>0</v>
      </c>
      <c r="I167" s="28">
        <f t="shared" si="30"/>
        <v>0</v>
      </c>
      <c r="J167" s="27">
        <v>45180</v>
      </c>
      <c r="L167" s="28">
        <f t="shared" si="24"/>
        <v>0</v>
      </c>
      <c r="M167" s="28">
        <f t="shared" si="25"/>
        <v>0</v>
      </c>
      <c r="N167" s="28">
        <f t="shared" si="26"/>
        <v>0</v>
      </c>
    </row>
    <row r="168" spans="1:14" x14ac:dyDescent="0.25">
      <c r="A168" s="36">
        <v>45182</v>
      </c>
      <c r="B168">
        <f t="shared" si="22"/>
        <v>1</v>
      </c>
      <c r="D168" s="28">
        <f t="shared" si="27"/>
        <v>0</v>
      </c>
      <c r="F168" s="28">
        <f t="shared" si="28"/>
        <v>0</v>
      </c>
      <c r="G168" s="27" t="str">
        <f t="shared" si="23"/>
        <v>Z</v>
      </c>
      <c r="H168" s="28">
        <f t="shared" si="29"/>
        <v>0</v>
      </c>
      <c r="I168" s="28">
        <f t="shared" si="30"/>
        <v>0</v>
      </c>
      <c r="J168" s="27">
        <v>45181</v>
      </c>
      <c r="L168" s="28">
        <f t="shared" si="24"/>
        <v>0</v>
      </c>
      <c r="M168" s="28">
        <f t="shared" si="25"/>
        <v>0</v>
      </c>
      <c r="N168" s="28">
        <f t="shared" si="26"/>
        <v>0</v>
      </c>
    </row>
    <row r="169" spans="1:14" x14ac:dyDescent="0.25">
      <c r="A169" s="36">
        <v>45183</v>
      </c>
      <c r="B169">
        <f t="shared" si="22"/>
        <v>1</v>
      </c>
      <c r="D169" s="28">
        <f t="shared" si="27"/>
        <v>0</v>
      </c>
      <c r="F169" s="28">
        <f t="shared" si="28"/>
        <v>0</v>
      </c>
      <c r="G169" s="27" t="str">
        <f t="shared" si="23"/>
        <v>Z</v>
      </c>
      <c r="H169" s="28">
        <f t="shared" si="29"/>
        <v>0</v>
      </c>
      <c r="I169" s="28">
        <f t="shared" si="30"/>
        <v>0</v>
      </c>
      <c r="J169" s="27">
        <v>45182</v>
      </c>
      <c r="L169" s="28">
        <f t="shared" si="24"/>
        <v>0</v>
      </c>
      <c r="M169" s="28">
        <f t="shared" si="25"/>
        <v>0</v>
      </c>
      <c r="N169" s="28">
        <f t="shared" si="26"/>
        <v>0</v>
      </c>
    </row>
    <row r="170" spans="1:14" x14ac:dyDescent="0.25">
      <c r="A170" s="36">
        <v>45184</v>
      </c>
      <c r="B170">
        <f t="shared" si="22"/>
        <v>1</v>
      </c>
      <c r="D170" s="28">
        <f t="shared" si="27"/>
        <v>0</v>
      </c>
      <c r="F170" s="28">
        <f t="shared" si="28"/>
        <v>0</v>
      </c>
      <c r="G170" s="27" t="str">
        <f t="shared" si="23"/>
        <v>Z</v>
      </c>
      <c r="H170" s="28">
        <f t="shared" si="29"/>
        <v>0</v>
      </c>
      <c r="I170" s="28">
        <f t="shared" si="30"/>
        <v>0</v>
      </c>
      <c r="J170" s="27">
        <v>45183</v>
      </c>
      <c r="L170" s="28">
        <f t="shared" si="24"/>
        <v>0</v>
      </c>
      <c r="M170" s="28">
        <f t="shared" si="25"/>
        <v>0</v>
      </c>
      <c r="N170" s="28">
        <f t="shared" si="26"/>
        <v>0</v>
      </c>
    </row>
    <row r="171" spans="1:14" x14ac:dyDescent="0.25">
      <c r="A171" s="36">
        <v>45185</v>
      </c>
      <c r="B171">
        <f t="shared" si="22"/>
        <v>1</v>
      </c>
      <c r="D171" s="28">
        <f t="shared" si="27"/>
        <v>0</v>
      </c>
      <c r="E171" s="27">
        <v>45185</v>
      </c>
      <c r="F171" s="28">
        <f t="shared" si="28"/>
        <v>1</v>
      </c>
      <c r="G171" s="27" t="str">
        <f t="shared" si="23"/>
        <v>Z</v>
      </c>
      <c r="H171" s="28">
        <f t="shared" si="29"/>
        <v>0</v>
      </c>
      <c r="I171" s="28">
        <f t="shared" si="30"/>
        <v>0</v>
      </c>
      <c r="J171" s="27">
        <v>45184</v>
      </c>
      <c r="L171" s="28">
        <f t="shared" si="24"/>
        <v>0</v>
      </c>
      <c r="M171" s="28">
        <f t="shared" si="25"/>
        <v>0</v>
      </c>
      <c r="N171" s="28">
        <f t="shared" si="26"/>
        <v>0</v>
      </c>
    </row>
    <row r="172" spans="1:14" x14ac:dyDescent="0.25">
      <c r="A172" s="36">
        <v>45186</v>
      </c>
      <c r="B172">
        <f t="shared" si="22"/>
        <v>1</v>
      </c>
      <c r="D172" s="28">
        <f t="shared" si="27"/>
        <v>0</v>
      </c>
      <c r="E172" s="27">
        <v>45186</v>
      </c>
      <c r="F172" s="28">
        <f t="shared" si="28"/>
        <v>1</v>
      </c>
      <c r="G172" s="27" t="str">
        <f t="shared" si="23"/>
        <v>Z</v>
      </c>
      <c r="H172" s="28">
        <f t="shared" si="29"/>
        <v>0</v>
      </c>
      <c r="I172" s="28">
        <f t="shared" si="30"/>
        <v>0</v>
      </c>
      <c r="J172" s="27">
        <v>45185</v>
      </c>
      <c r="L172" s="28">
        <f t="shared" si="24"/>
        <v>0</v>
      </c>
      <c r="M172" s="28">
        <f t="shared" si="25"/>
        <v>0</v>
      </c>
      <c r="N172" s="28">
        <f t="shared" si="26"/>
        <v>0</v>
      </c>
    </row>
    <row r="173" spans="1:14" x14ac:dyDescent="0.25">
      <c r="A173" s="36">
        <v>45187</v>
      </c>
      <c r="B173">
        <f t="shared" si="22"/>
        <v>1</v>
      </c>
      <c r="D173" s="28">
        <f t="shared" si="27"/>
        <v>0</v>
      </c>
      <c r="F173" s="28">
        <f t="shared" si="28"/>
        <v>0</v>
      </c>
      <c r="G173" s="27" t="str">
        <f t="shared" si="23"/>
        <v>Z</v>
      </c>
      <c r="H173" s="28">
        <f t="shared" si="29"/>
        <v>0</v>
      </c>
      <c r="I173" s="28">
        <f t="shared" si="30"/>
        <v>0</v>
      </c>
      <c r="J173" s="27">
        <v>45186</v>
      </c>
      <c r="L173" s="28">
        <f t="shared" si="24"/>
        <v>0</v>
      </c>
      <c r="M173" s="28">
        <f t="shared" si="25"/>
        <v>0</v>
      </c>
      <c r="N173" s="28">
        <f t="shared" si="26"/>
        <v>0</v>
      </c>
    </row>
    <row r="174" spans="1:14" x14ac:dyDescent="0.25">
      <c r="A174" s="36">
        <v>45188</v>
      </c>
      <c r="B174">
        <f t="shared" si="22"/>
        <v>1</v>
      </c>
      <c r="D174" s="28">
        <f t="shared" si="27"/>
        <v>0</v>
      </c>
      <c r="F174" s="28">
        <f t="shared" si="28"/>
        <v>0</v>
      </c>
      <c r="G174" s="27" t="str">
        <f t="shared" si="23"/>
        <v>Z</v>
      </c>
      <c r="H174" s="28">
        <f t="shared" si="29"/>
        <v>0</v>
      </c>
      <c r="I174" s="28">
        <f t="shared" si="30"/>
        <v>0</v>
      </c>
      <c r="J174" s="27">
        <v>45187</v>
      </c>
      <c r="L174" s="28">
        <f t="shared" si="24"/>
        <v>0</v>
      </c>
      <c r="M174" s="28">
        <f t="shared" si="25"/>
        <v>0</v>
      </c>
      <c r="N174" s="28">
        <f t="shared" si="26"/>
        <v>0</v>
      </c>
    </row>
    <row r="175" spans="1:14" x14ac:dyDescent="0.25">
      <c r="A175" s="36">
        <v>45189</v>
      </c>
      <c r="B175">
        <f t="shared" si="22"/>
        <v>1</v>
      </c>
      <c r="D175" s="28">
        <f t="shared" si="27"/>
        <v>0</v>
      </c>
      <c r="F175" s="28">
        <f t="shared" si="28"/>
        <v>0</v>
      </c>
      <c r="G175" s="27" t="str">
        <f t="shared" si="23"/>
        <v>Z</v>
      </c>
      <c r="H175" s="28">
        <f t="shared" si="29"/>
        <v>0</v>
      </c>
      <c r="I175" s="28">
        <f t="shared" si="30"/>
        <v>0</v>
      </c>
      <c r="J175" s="27">
        <v>45188</v>
      </c>
      <c r="L175" s="28">
        <f t="shared" si="24"/>
        <v>0</v>
      </c>
      <c r="M175" s="28">
        <f t="shared" si="25"/>
        <v>0</v>
      </c>
      <c r="N175" s="28">
        <f t="shared" si="26"/>
        <v>0</v>
      </c>
    </row>
    <row r="176" spans="1:14" x14ac:dyDescent="0.25">
      <c r="A176" s="36">
        <v>45190</v>
      </c>
      <c r="B176">
        <f t="shared" si="22"/>
        <v>1</v>
      </c>
      <c r="D176" s="28">
        <f t="shared" si="27"/>
        <v>0</v>
      </c>
      <c r="F176" s="28">
        <f t="shared" si="28"/>
        <v>0</v>
      </c>
      <c r="G176" s="27" t="str">
        <f t="shared" si="23"/>
        <v>Z</v>
      </c>
      <c r="H176" s="28">
        <f t="shared" si="29"/>
        <v>0</v>
      </c>
      <c r="I176" s="28">
        <f t="shared" si="30"/>
        <v>0</v>
      </c>
      <c r="J176" s="27">
        <v>45189</v>
      </c>
      <c r="L176" s="28">
        <f t="shared" si="24"/>
        <v>0</v>
      </c>
      <c r="M176" s="28">
        <f t="shared" si="25"/>
        <v>0</v>
      </c>
      <c r="N176" s="28">
        <f t="shared" si="26"/>
        <v>0</v>
      </c>
    </row>
    <row r="177" spans="1:14" x14ac:dyDescent="0.25">
      <c r="A177" s="36">
        <v>45191</v>
      </c>
      <c r="B177">
        <f t="shared" si="22"/>
        <v>1</v>
      </c>
      <c r="D177" s="28">
        <f t="shared" si="27"/>
        <v>0</v>
      </c>
      <c r="F177" s="28">
        <f t="shared" si="28"/>
        <v>0</v>
      </c>
      <c r="G177" s="27" t="str">
        <f t="shared" si="23"/>
        <v>Z</v>
      </c>
      <c r="H177" s="28">
        <f t="shared" si="29"/>
        <v>0</v>
      </c>
      <c r="I177" s="28">
        <f t="shared" si="30"/>
        <v>0</v>
      </c>
      <c r="J177" s="27">
        <v>45190</v>
      </c>
      <c r="L177" s="28">
        <f t="shared" si="24"/>
        <v>0</v>
      </c>
      <c r="M177" s="28">
        <f t="shared" si="25"/>
        <v>0</v>
      </c>
      <c r="N177" s="28">
        <f t="shared" si="26"/>
        <v>0</v>
      </c>
    </row>
    <row r="178" spans="1:14" x14ac:dyDescent="0.25">
      <c r="A178" s="36">
        <v>45192</v>
      </c>
      <c r="B178">
        <f t="shared" si="22"/>
        <v>1</v>
      </c>
      <c r="D178" s="28">
        <f t="shared" si="27"/>
        <v>0</v>
      </c>
      <c r="E178" s="27">
        <v>45192</v>
      </c>
      <c r="F178" s="28">
        <f t="shared" si="28"/>
        <v>1</v>
      </c>
      <c r="G178" s="27" t="str">
        <f t="shared" si="23"/>
        <v>Z</v>
      </c>
      <c r="H178" s="28">
        <f t="shared" si="29"/>
        <v>0</v>
      </c>
      <c r="I178" s="28">
        <f t="shared" si="30"/>
        <v>0</v>
      </c>
      <c r="J178" s="27">
        <v>45191</v>
      </c>
      <c r="L178" s="28">
        <f t="shared" si="24"/>
        <v>0</v>
      </c>
      <c r="M178" s="28">
        <f t="shared" si="25"/>
        <v>0</v>
      </c>
      <c r="N178" s="28">
        <f t="shared" si="26"/>
        <v>0</v>
      </c>
    </row>
    <row r="179" spans="1:14" x14ac:dyDescent="0.25">
      <c r="A179" s="36">
        <v>45193</v>
      </c>
      <c r="B179">
        <f t="shared" si="22"/>
        <v>1</v>
      </c>
      <c r="D179" s="28">
        <f t="shared" si="27"/>
        <v>0</v>
      </c>
      <c r="E179" s="27">
        <v>45193</v>
      </c>
      <c r="F179" s="28">
        <f t="shared" si="28"/>
        <v>1</v>
      </c>
      <c r="G179" s="27" t="str">
        <f t="shared" si="23"/>
        <v>Z</v>
      </c>
      <c r="H179" s="28">
        <f t="shared" si="29"/>
        <v>0</v>
      </c>
      <c r="I179" s="28">
        <f t="shared" si="30"/>
        <v>0</v>
      </c>
      <c r="J179" s="27">
        <v>45192</v>
      </c>
      <c r="L179" s="28">
        <f t="shared" si="24"/>
        <v>0</v>
      </c>
      <c r="M179" s="28">
        <f t="shared" si="25"/>
        <v>0</v>
      </c>
      <c r="N179" s="28">
        <f t="shared" si="26"/>
        <v>0</v>
      </c>
    </row>
    <row r="180" spans="1:14" x14ac:dyDescent="0.25">
      <c r="A180" s="36">
        <v>45194</v>
      </c>
      <c r="B180">
        <f t="shared" si="22"/>
        <v>1</v>
      </c>
      <c r="D180" s="28">
        <f t="shared" si="27"/>
        <v>0</v>
      </c>
      <c r="F180" s="28">
        <f t="shared" si="28"/>
        <v>0</v>
      </c>
      <c r="G180" s="27" t="str">
        <f t="shared" si="23"/>
        <v>Z</v>
      </c>
      <c r="H180" s="28">
        <f t="shared" si="29"/>
        <v>0</v>
      </c>
      <c r="I180" s="28">
        <f t="shared" si="30"/>
        <v>0</v>
      </c>
      <c r="J180" s="27">
        <v>45193</v>
      </c>
      <c r="L180" s="28">
        <f t="shared" si="24"/>
        <v>0</v>
      </c>
      <c r="M180" s="28">
        <f t="shared" si="25"/>
        <v>0</v>
      </c>
      <c r="N180" s="28">
        <f t="shared" si="26"/>
        <v>0</v>
      </c>
    </row>
    <row r="181" spans="1:14" x14ac:dyDescent="0.25">
      <c r="A181" s="36">
        <v>45195</v>
      </c>
      <c r="B181">
        <f t="shared" si="22"/>
        <v>1</v>
      </c>
      <c r="D181" s="28">
        <f t="shared" si="27"/>
        <v>0</v>
      </c>
      <c r="F181" s="28">
        <f t="shared" si="28"/>
        <v>0</v>
      </c>
      <c r="G181" s="27" t="str">
        <f t="shared" si="23"/>
        <v>Z</v>
      </c>
      <c r="H181" s="28">
        <f t="shared" si="29"/>
        <v>0</v>
      </c>
      <c r="I181" s="28">
        <f t="shared" si="30"/>
        <v>0</v>
      </c>
      <c r="J181" s="27">
        <v>45194</v>
      </c>
      <c r="L181" s="28">
        <f t="shared" si="24"/>
        <v>0</v>
      </c>
      <c r="M181" s="28">
        <f t="shared" si="25"/>
        <v>0</v>
      </c>
      <c r="N181" s="28">
        <f t="shared" si="26"/>
        <v>0</v>
      </c>
    </row>
    <row r="182" spans="1:14" x14ac:dyDescent="0.25">
      <c r="A182" s="36">
        <v>45196</v>
      </c>
      <c r="B182">
        <f t="shared" si="22"/>
        <v>1</v>
      </c>
      <c r="D182" s="28">
        <f t="shared" si="27"/>
        <v>0</v>
      </c>
      <c r="F182" s="28">
        <f t="shared" si="28"/>
        <v>0</v>
      </c>
      <c r="G182" s="27" t="str">
        <f t="shared" si="23"/>
        <v>Z</v>
      </c>
      <c r="H182" s="28">
        <f t="shared" si="29"/>
        <v>0</v>
      </c>
      <c r="I182" s="28">
        <f t="shared" si="30"/>
        <v>0</v>
      </c>
      <c r="J182" s="27">
        <v>45195</v>
      </c>
      <c r="L182" s="28">
        <f t="shared" si="24"/>
        <v>0</v>
      </c>
      <c r="M182" s="28">
        <f t="shared" si="25"/>
        <v>0</v>
      </c>
      <c r="N182" s="28">
        <f t="shared" si="26"/>
        <v>0</v>
      </c>
    </row>
    <row r="183" spans="1:14" x14ac:dyDescent="0.25">
      <c r="A183" s="36">
        <v>45197</v>
      </c>
      <c r="B183">
        <f t="shared" si="22"/>
        <v>1</v>
      </c>
      <c r="D183" s="28">
        <f t="shared" si="27"/>
        <v>0</v>
      </c>
      <c r="F183" s="28">
        <f t="shared" si="28"/>
        <v>0</v>
      </c>
      <c r="G183" s="27" t="str">
        <f t="shared" si="23"/>
        <v>Z</v>
      </c>
      <c r="H183" s="28">
        <f t="shared" si="29"/>
        <v>0</v>
      </c>
      <c r="I183" s="28">
        <f t="shared" si="30"/>
        <v>0</v>
      </c>
      <c r="J183" s="27">
        <v>45196</v>
      </c>
      <c r="L183" s="28">
        <f t="shared" si="24"/>
        <v>0</v>
      </c>
      <c r="M183" s="28">
        <f t="shared" si="25"/>
        <v>0</v>
      </c>
      <c r="N183" s="28">
        <f t="shared" si="26"/>
        <v>0</v>
      </c>
    </row>
    <row r="184" spans="1:14" x14ac:dyDescent="0.25">
      <c r="A184" s="36">
        <v>45198</v>
      </c>
      <c r="B184">
        <f t="shared" si="22"/>
        <v>1</v>
      </c>
      <c r="D184" s="28">
        <f t="shared" si="27"/>
        <v>0</v>
      </c>
      <c r="F184" s="28">
        <f t="shared" si="28"/>
        <v>0</v>
      </c>
      <c r="G184" s="27" t="str">
        <f t="shared" si="23"/>
        <v>Z</v>
      </c>
      <c r="H184" s="28">
        <f t="shared" si="29"/>
        <v>0</v>
      </c>
      <c r="I184" s="28">
        <f t="shared" si="30"/>
        <v>0</v>
      </c>
      <c r="J184" s="27">
        <v>45197</v>
      </c>
      <c r="L184" s="28">
        <f t="shared" si="24"/>
        <v>0</v>
      </c>
      <c r="M184" s="28">
        <f t="shared" si="25"/>
        <v>0</v>
      </c>
      <c r="N184" s="28">
        <f t="shared" si="26"/>
        <v>0</v>
      </c>
    </row>
    <row r="185" spans="1:14" x14ac:dyDescent="0.25">
      <c r="A185" s="36">
        <v>45199</v>
      </c>
      <c r="B185">
        <f t="shared" si="22"/>
        <v>1</v>
      </c>
      <c r="D185" s="28">
        <f t="shared" si="27"/>
        <v>0</v>
      </c>
      <c r="E185" s="27">
        <v>45199</v>
      </c>
      <c r="F185" s="28">
        <f t="shared" si="28"/>
        <v>1</v>
      </c>
      <c r="G185" s="27" t="str">
        <f t="shared" si="23"/>
        <v>Z</v>
      </c>
      <c r="H185" s="28">
        <f t="shared" si="29"/>
        <v>0</v>
      </c>
      <c r="I185" s="28">
        <f t="shared" si="30"/>
        <v>0</v>
      </c>
      <c r="J185" s="27">
        <v>45198</v>
      </c>
      <c r="L185" s="28">
        <f t="shared" si="24"/>
        <v>0</v>
      </c>
      <c r="M185" s="28">
        <f t="shared" si="25"/>
        <v>0</v>
      </c>
      <c r="N185" s="28">
        <f t="shared" si="26"/>
        <v>0</v>
      </c>
    </row>
    <row r="186" spans="1:14" x14ac:dyDescent="0.25">
      <c r="A186" s="36">
        <v>45200</v>
      </c>
      <c r="B186">
        <f t="shared" si="22"/>
        <v>1</v>
      </c>
      <c r="D186" s="28">
        <f t="shared" si="27"/>
        <v>0</v>
      </c>
      <c r="E186" s="27">
        <v>45200</v>
      </c>
      <c r="F186" s="28">
        <f t="shared" si="28"/>
        <v>1</v>
      </c>
      <c r="G186" s="27" t="str">
        <f t="shared" si="23"/>
        <v>Z</v>
      </c>
      <c r="H186" s="28">
        <f t="shared" si="29"/>
        <v>0</v>
      </c>
      <c r="I186" s="28">
        <f t="shared" si="30"/>
        <v>0</v>
      </c>
      <c r="J186" s="27">
        <v>45199</v>
      </c>
      <c r="L186" s="28">
        <f t="shared" si="24"/>
        <v>0</v>
      </c>
      <c r="M186" s="28">
        <f t="shared" si="25"/>
        <v>0</v>
      </c>
      <c r="N186" s="28">
        <f t="shared" si="26"/>
        <v>0</v>
      </c>
    </row>
    <row r="187" spans="1:14" x14ac:dyDescent="0.25">
      <c r="A187" s="36">
        <v>45201</v>
      </c>
      <c r="B187">
        <f t="shared" si="22"/>
        <v>1</v>
      </c>
      <c r="D187" s="28">
        <f t="shared" si="27"/>
        <v>0</v>
      </c>
      <c r="F187" s="28">
        <f t="shared" si="28"/>
        <v>0</v>
      </c>
      <c r="G187" s="27" t="str">
        <f t="shared" si="23"/>
        <v>Z</v>
      </c>
      <c r="H187" s="28">
        <f t="shared" si="29"/>
        <v>0</v>
      </c>
      <c r="I187" s="28">
        <f t="shared" si="30"/>
        <v>0</v>
      </c>
      <c r="J187" s="27">
        <v>45200</v>
      </c>
      <c r="L187" s="28">
        <f t="shared" si="24"/>
        <v>0</v>
      </c>
      <c r="M187" s="28">
        <f t="shared" si="25"/>
        <v>0</v>
      </c>
      <c r="N187" s="28">
        <f t="shared" si="26"/>
        <v>0</v>
      </c>
    </row>
    <row r="188" spans="1:14" x14ac:dyDescent="0.25">
      <c r="A188" s="36">
        <v>45202</v>
      </c>
      <c r="B188">
        <f t="shared" si="22"/>
        <v>1</v>
      </c>
      <c r="D188" s="28">
        <f t="shared" si="27"/>
        <v>0</v>
      </c>
      <c r="F188" s="28">
        <f t="shared" si="28"/>
        <v>0</v>
      </c>
      <c r="G188" s="27" t="str">
        <f t="shared" si="23"/>
        <v>Z</v>
      </c>
      <c r="H188" s="28">
        <f t="shared" si="29"/>
        <v>0</v>
      </c>
      <c r="I188" s="28">
        <f t="shared" si="30"/>
        <v>0</v>
      </c>
      <c r="J188" s="27">
        <v>45201</v>
      </c>
      <c r="L188" s="28">
        <f t="shared" si="24"/>
        <v>0</v>
      </c>
      <c r="M188" s="28">
        <f t="shared" si="25"/>
        <v>0</v>
      </c>
      <c r="N188" s="28">
        <f t="shared" si="26"/>
        <v>0</v>
      </c>
    </row>
    <row r="189" spans="1:14" x14ac:dyDescent="0.25">
      <c r="A189" s="36">
        <v>45203</v>
      </c>
      <c r="B189">
        <f t="shared" si="22"/>
        <v>1</v>
      </c>
      <c r="D189" s="28">
        <f t="shared" si="27"/>
        <v>0</v>
      </c>
      <c r="F189" s="28">
        <f t="shared" si="28"/>
        <v>0</v>
      </c>
      <c r="G189" s="27" t="str">
        <f t="shared" si="23"/>
        <v>Z</v>
      </c>
      <c r="H189" s="28">
        <f t="shared" si="29"/>
        <v>0</v>
      </c>
      <c r="I189" s="28">
        <f t="shared" si="30"/>
        <v>0</v>
      </c>
      <c r="J189" s="27">
        <v>45202</v>
      </c>
      <c r="L189" s="28">
        <f t="shared" si="24"/>
        <v>0</v>
      </c>
      <c r="M189" s="28">
        <f t="shared" si="25"/>
        <v>0</v>
      </c>
      <c r="N189" s="28">
        <f t="shared" si="26"/>
        <v>0</v>
      </c>
    </row>
    <row r="190" spans="1:14" x14ac:dyDescent="0.25">
      <c r="A190" s="36">
        <v>45204</v>
      </c>
      <c r="B190">
        <f t="shared" si="22"/>
        <v>1</v>
      </c>
      <c r="D190" s="28">
        <f t="shared" si="27"/>
        <v>0</v>
      </c>
      <c r="F190" s="28">
        <f t="shared" si="28"/>
        <v>0</v>
      </c>
      <c r="G190" s="27" t="str">
        <f t="shared" si="23"/>
        <v>Z</v>
      </c>
      <c r="H190" s="28">
        <f t="shared" si="29"/>
        <v>0</v>
      </c>
      <c r="I190" s="28">
        <f t="shared" si="30"/>
        <v>0</v>
      </c>
      <c r="J190" s="27">
        <v>45203</v>
      </c>
      <c r="L190" s="28">
        <f t="shared" si="24"/>
        <v>0</v>
      </c>
      <c r="M190" s="28">
        <f t="shared" si="25"/>
        <v>0</v>
      </c>
      <c r="N190" s="28">
        <f t="shared" si="26"/>
        <v>0</v>
      </c>
    </row>
    <row r="191" spans="1:14" x14ac:dyDescent="0.25">
      <c r="A191" s="36">
        <v>45205</v>
      </c>
      <c r="B191">
        <f t="shared" si="22"/>
        <v>1</v>
      </c>
      <c r="D191" s="28">
        <f t="shared" si="27"/>
        <v>0</v>
      </c>
      <c r="F191" s="28">
        <f t="shared" si="28"/>
        <v>0</v>
      </c>
      <c r="G191" s="27" t="str">
        <f t="shared" si="23"/>
        <v>Z</v>
      </c>
      <c r="H191" s="28">
        <f t="shared" si="29"/>
        <v>0</v>
      </c>
      <c r="I191" s="28">
        <f t="shared" si="30"/>
        <v>0</v>
      </c>
      <c r="J191" s="27">
        <v>45204</v>
      </c>
      <c r="L191" s="28">
        <f t="shared" si="24"/>
        <v>0</v>
      </c>
      <c r="M191" s="28">
        <f t="shared" si="25"/>
        <v>0</v>
      </c>
      <c r="N191" s="28">
        <f t="shared" si="26"/>
        <v>0</v>
      </c>
    </row>
    <row r="192" spans="1:14" x14ac:dyDescent="0.25">
      <c r="A192" s="36">
        <v>45206</v>
      </c>
      <c r="B192">
        <f t="shared" si="22"/>
        <v>1</v>
      </c>
      <c r="D192" s="28">
        <f t="shared" si="27"/>
        <v>0</v>
      </c>
      <c r="E192" s="27">
        <v>45206</v>
      </c>
      <c r="F192" s="28">
        <f t="shared" si="28"/>
        <v>1</v>
      </c>
      <c r="G192" s="27" t="str">
        <f t="shared" si="23"/>
        <v>Z</v>
      </c>
      <c r="H192" s="28">
        <f t="shared" si="29"/>
        <v>0</v>
      </c>
      <c r="I192" s="28">
        <f t="shared" si="30"/>
        <v>0</v>
      </c>
      <c r="J192" s="27">
        <v>45205</v>
      </c>
      <c r="L192" s="28">
        <f t="shared" si="24"/>
        <v>0</v>
      </c>
      <c r="M192" s="28">
        <f t="shared" si="25"/>
        <v>0</v>
      </c>
      <c r="N192" s="28">
        <f t="shared" si="26"/>
        <v>0</v>
      </c>
    </row>
    <row r="193" spans="1:14" x14ac:dyDescent="0.25">
      <c r="A193" s="36">
        <v>45207</v>
      </c>
      <c r="B193">
        <f t="shared" si="22"/>
        <v>1</v>
      </c>
      <c r="D193" s="28">
        <f t="shared" si="27"/>
        <v>0</v>
      </c>
      <c r="E193" s="27">
        <v>45207</v>
      </c>
      <c r="F193" s="28">
        <f t="shared" si="28"/>
        <v>1</v>
      </c>
      <c r="G193" s="27" t="str">
        <f t="shared" si="23"/>
        <v>Z</v>
      </c>
      <c r="H193" s="28">
        <f t="shared" si="29"/>
        <v>0</v>
      </c>
      <c r="I193" s="28">
        <f t="shared" si="30"/>
        <v>0</v>
      </c>
      <c r="J193" s="27">
        <v>45206</v>
      </c>
      <c r="L193" s="28">
        <f t="shared" si="24"/>
        <v>0</v>
      </c>
      <c r="M193" s="28">
        <f t="shared" si="25"/>
        <v>0</v>
      </c>
      <c r="N193" s="28">
        <f t="shared" si="26"/>
        <v>0</v>
      </c>
    </row>
    <row r="194" spans="1:14" x14ac:dyDescent="0.25">
      <c r="A194" s="36">
        <v>45208</v>
      </c>
      <c r="B194">
        <f t="shared" si="22"/>
        <v>1</v>
      </c>
      <c r="D194" s="28">
        <f t="shared" si="27"/>
        <v>0</v>
      </c>
      <c r="F194" s="28">
        <f t="shared" si="28"/>
        <v>0</v>
      </c>
      <c r="G194" s="27" t="str">
        <f t="shared" si="23"/>
        <v>Z</v>
      </c>
      <c r="H194" s="28">
        <f t="shared" si="29"/>
        <v>0</v>
      </c>
      <c r="I194" s="28">
        <f t="shared" si="30"/>
        <v>0</v>
      </c>
      <c r="J194" s="27">
        <v>45207</v>
      </c>
      <c r="L194" s="28">
        <f t="shared" si="24"/>
        <v>0</v>
      </c>
      <c r="M194" s="28">
        <f t="shared" si="25"/>
        <v>0</v>
      </c>
      <c r="N194" s="28">
        <f t="shared" si="26"/>
        <v>0</v>
      </c>
    </row>
    <row r="195" spans="1:14" x14ac:dyDescent="0.25">
      <c r="A195" s="36">
        <v>45209</v>
      </c>
      <c r="B195">
        <f t="shared" ref="B195:B258" si="31">IF(A195&gt;=U$12,IF(A195&lt;=$U$13,0,1),1)</f>
        <v>1</v>
      </c>
      <c r="D195" s="28">
        <f t="shared" si="27"/>
        <v>0</v>
      </c>
      <c r="F195" s="28">
        <f t="shared" si="28"/>
        <v>0</v>
      </c>
      <c r="G195" s="27" t="str">
        <f t="shared" ref="G195:G258" si="32">_xlfn.IFNA(VLOOKUP(A195,$Z$6:$Z$15,1,FALSE),"Z")</f>
        <v>Z</v>
      </c>
      <c r="H195" s="28">
        <f t="shared" si="29"/>
        <v>0</v>
      </c>
      <c r="I195" s="28">
        <f t="shared" si="30"/>
        <v>0</v>
      </c>
      <c r="J195" s="27">
        <v>45208</v>
      </c>
      <c r="L195" s="28">
        <f t="shared" ref="L195:L258" si="33">IF($I195=1,IF(AND($AD$11="yes", $A195&lt;$AD$12),1,IF(OR($AD$11="no", $AD$11=""),IF(AND(AD$14="yes", A195&lt;AD$15),1,IF(OR(AD$14="no", AD$14=""),1,0)),0)),0)</f>
        <v>0</v>
      </c>
      <c r="M195" s="28">
        <f t="shared" ref="M195:M258" si="34">IF($I195=1,IF(AND($AD$11="yes", $A195&gt;=$AD$12),IF(AND($AD$14="yes", $A195&gt;=$AD$15),0,1),0),0)</f>
        <v>0</v>
      </c>
      <c r="N195" s="28">
        <f t="shared" ref="N195:N258" si="35">IF($I195=1,IF(AND($AD$14="yes", $A195&gt;=$AD$15),1,0),0)</f>
        <v>0</v>
      </c>
    </row>
    <row r="196" spans="1:14" x14ac:dyDescent="0.25">
      <c r="A196" s="36">
        <v>45210</v>
      </c>
      <c r="B196">
        <f t="shared" si="31"/>
        <v>1</v>
      </c>
      <c r="D196" s="28">
        <f t="shared" ref="D196:D259" si="36">IF(ISBLANK(C196)=FALSE,1,0)</f>
        <v>0</v>
      </c>
      <c r="F196" s="28">
        <f t="shared" ref="F196:F259" si="37">IF(ISBLANK(E196)=FALSE,1,0)</f>
        <v>0</v>
      </c>
      <c r="G196" s="27" t="str">
        <f t="shared" si="32"/>
        <v>Z</v>
      </c>
      <c r="H196" s="28">
        <f t="shared" ref="H196:H259" si="38">IF(G196="Z",0,1)</f>
        <v>0</v>
      </c>
      <c r="I196" s="28">
        <f t="shared" ref="I196:I259" si="39">IF(B196+D196+F196+H196&gt;0,0,1)</f>
        <v>0</v>
      </c>
      <c r="J196" s="27">
        <v>45209</v>
      </c>
      <c r="L196" s="28">
        <f t="shared" si="33"/>
        <v>0</v>
      </c>
      <c r="M196" s="28">
        <f t="shared" si="34"/>
        <v>0</v>
      </c>
      <c r="N196" s="28">
        <f t="shared" si="35"/>
        <v>0</v>
      </c>
    </row>
    <row r="197" spans="1:14" x14ac:dyDescent="0.25">
      <c r="A197" s="36">
        <v>45211</v>
      </c>
      <c r="B197">
        <f t="shared" si="31"/>
        <v>1</v>
      </c>
      <c r="D197" s="28">
        <f t="shared" si="36"/>
        <v>0</v>
      </c>
      <c r="F197" s="28">
        <f t="shared" si="37"/>
        <v>0</v>
      </c>
      <c r="G197" s="27" t="str">
        <f t="shared" si="32"/>
        <v>Z</v>
      </c>
      <c r="H197" s="28">
        <f t="shared" si="38"/>
        <v>0</v>
      </c>
      <c r="I197" s="28">
        <f t="shared" si="39"/>
        <v>0</v>
      </c>
      <c r="J197" s="27">
        <v>45210</v>
      </c>
      <c r="L197" s="28">
        <f t="shared" si="33"/>
        <v>0</v>
      </c>
      <c r="M197" s="28">
        <f t="shared" si="34"/>
        <v>0</v>
      </c>
      <c r="N197" s="28">
        <f t="shared" si="35"/>
        <v>0</v>
      </c>
    </row>
    <row r="198" spans="1:14" x14ac:dyDescent="0.25">
      <c r="A198" s="36">
        <v>45212</v>
      </c>
      <c r="B198">
        <f t="shared" si="31"/>
        <v>1</v>
      </c>
      <c r="D198" s="28">
        <f t="shared" si="36"/>
        <v>0</v>
      </c>
      <c r="F198" s="28">
        <f t="shared" si="37"/>
        <v>0</v>
      </c>
      <c r="G198" s="27" t="str">
        <f t="shared" si="32"/>
        <v>Z</v>
      </c>
      <c r="H198" s="28">
        <f t="shared" si="38"/>
        <v>0</v>
      </c>
      <c r="I198" s="28">
        <f t="shared" si="39"/>
        <v>0</v>
      </c>
      <c r="J198" s="27">
        <v>45211</v>
      </c>
      <c r="L198" s="28">
        <f t="shared" si="33"/>
        <v>0</v>
      </c>
      <c r="M198" s="28">
        <f t="shared" si="34"/>
        <v>0</v>
      </c>
      <c r="N198" s="28">
        <f t="shared" si="35"/>
        <v>0</v>
      </c>
    </row>
    <row r="199" spans="1:14" x14ac:dyDescent="0.25">
      <c r="A199" s="36">
        <v>45213</v>
      </c>
      <c r="B199">
        <f t="shared" si="31"/>
        <v>1</v>
      </c>
      <c r="D199" s="28">
        <f t="shared" si="36"/>
        <v>0</v>
      </c>
      <c r="E199" s="27">
        <v>45213</v>
      </c>
      <c r="F199" s="28">
        <f t="shared" si="37"/>
        <v>1</v>
      </c>
      <c r="G199" s="27" t="str">
        <f t="shared" si="32"/>
        <v>Z</v>
      </c>
      <c r="H199" s="28">
        <f t="shared" si="38"/>
        <v>0</v>
      </c>
      <c r="I199" s="28">
        <f t="shared" si="39"/>
        <v>0</v>
      </c>
      <c r="J199" s="27">
        <v>45212</v>
      </c>
      <c r="L199" s="28">
        <f t="shared" si="33"/>
        <v>0</v>
      </c>
      <c r="M199" s="28">
        <f t="shared" si="34"/>
        <v>0</v>
      </c>
      <c r="N199" s="28">
        <f t="shared" si="35"/>
        <v>0</v>
      </c>
    </row>
    <row r="200" spans="1:14" x14ac:dyDescent="0.25">
      <c r="A200" s="36">
        <v>45214</v>
      </c>
      <c r="B200">
        <f t="shared" si="31"/>
        <v>1</v>
      </c>
      <c r="D200" s="28">
        <f t="shared" si="36"/>
        <v>0</v>
      </c>
      <c r="E200" s="27">
        <v>45214</v>
      </c>
      <c r="F200" s="28">
        <f t="shared" si="37"/>
        <v>1</v>
      </c>
      <c r="G200" s="27" t="str">
        <f t="shared" si="32"/>
        <v>Z</v>
      </c>
      <c r="H200" s="28">
        <f t="shared" si="38"/>
        <v>0</v>
      </c>
      <c r="I200" s="28">
        <f t="shared" si="39"/>
        <v>0</v>
      </c>
      <c r="J200" s="27">
        <v>45213</v>
      </c>
      <c r="L200" s="28">
        <f t="shared" si="33"/>
        <v>0</v>
      </c>
      <c r="M200" s="28">
        <f t="shared" si="34"/>
        <v>0</v>
      </c>
      <c r="N200" s="28">
        <f t="shared" si="35"/>
        <v>0</v>
      </c>
    </row>
    <row r="201" spans="1:14" x14ac:dyDescent="0.25">
      <c r="A201" s="36">
        <v>45215</v>
      </c>
      <c r="B201">
        <f t="shared" si="31"/>
        <v>1</v>
      </c>
      <c r="D201" s="28">
        <f t="shared" si="36"/>
        <v>0</v>
      </c>
      <c r="F201" s="28">
        <f t="shared" si="37"/>
        <v>0</v>
      </c>
      <c r="G201" s="27" t="str">
        <f t="shared" si="32"/>
        <v>Z</v>
      </c>
      <c r="H201" s="28">
        <f t="shared" si="38"/>
        <v>0</v>
      </c>
      <c r="I201" s="28">
        <f t="shared" si="39"/>
        <v>0</v>
      </c>
      <c r="J201" s="27">
        <v>45214</v>
      </c>
      <c r="L201" s="28">
        <f t="shared" si="33"/>
        <v>0</v>
      </c>
      <c r="M201" s="28">
        <f t="shared" si="34"/>
        <v>0</v>
      </c>
      <c r="N201" s="28">
        <f t="shared" si="35"/>
        <v>0</v>
      </c>
    </row>
    <row r="202" spans="1:14" x14ac:dyDescent="0.25">
      <c r="A202" s="36">
        <v>45216</v>
      </c>
      <c r="B202">
        <f t="shared" si="31"/>
        <v>1</v>
      </c>
      <c r="D202" s="28">
        <f t="shared" si="36"/>
        <v>0</v>
      </c>
      <c r="F202" s="28">
        <f t="shared" si="37"/>
        <v>0</v>
      </c>
      <c r="G202" s="27" t="str">
        <f t="shared" si="32"/>
        <v>Z</v>
      </c>
      <c r="H202" s="28">
        <f t="shared" si="38"/>
        <v>0</v>
      </c>
      <c r="I202" s="28">
        <f t="shared" si="39"/>
        <v>0</v>
      </c>
      <c r="J202" s="27">
        <v>45215</v>
      </c>
      <c r="L202" s="28">
        <f t="shared" si="33"/>
        <v>0</v>
      </c>
      <c r="M202" s="28">
        <f t="shared" si="34"/>
        <v>0</v>
      </c>
      <c r="N202" s="28">
        <f t="shared" si="35"/>
        <v>0</v>
      </c>
    </row>
    <row r="203" spans="1:14" x14ac:dyDescent="0.25">
      <c r="A203" s="36">
        <v>45217</v>
      </c>
      <c r="B203">
        <f t="shared" si="31"/>
        <v>1</v>
      </c>
      <c r="D203" s="28">
        <f t="shared" si="36"/>
        <v>0</v>
      </c>
      <c r="F203" s="28">
        <f t="shared" si="37"/>
        <v>0</v>
      </c>
      <c r="G203" s="27" t="str">
        <f t="shared" si="32"/>
        <v>Z</v>
      </c>
      <c r="H203" s="28">
        <f t="shared" si="38"/>
        <v>0</v>
      </c>
      <c r="I203" s="28">
        <f t="shared" si="39"/>
        <v>0</v>
      </c>
      <c r="J203" s="27">
        <v>45216</v>
      </c>
      <c r="L203" s="28">
        <f t="shared" si="33"/>
        <v>0</v>
      </c>
      <c r="M203" s="28">
        <f t="shared" si="34"/>
        <v>0</v>
      </c>
      <c r="N203" s="28">
        <f t="shared" si="35"/>
        <v>0</v>
      </c>
    </row>
    <row r="204" spans="1:14" x14ac:dyDescent="0.25">
      <c r="A204" s="36">
        <v>45218</v>
      </c>
      <c r="B204">
        <f t="shared" si="31"/>
        <v>1</v>
      </c>
      <c r="D204" s="28">
        <f t="shared" si="36"/>
        <v>0</v>
      </c>
      <c r="F204" s="28">
        <f t="shared" si="37"/>
        <v>0</v>
      </c>
      <c r="G204" s="27" t="str">
        <f t="shared" si="32"/>
        <v>Z</v>
      </c>
      <c r="H204" s="28">
        <f t="shared" si="38"/>
        <v>0</v>
      </c>
      <c r="I204" s="28">
        <f t="shared" si="39"/>
        <v>0</v>
      </c>
      <c r="J204" s="27">
        <v>45217</v>
      </c>
      <c r="L204" s="28">
        <f t="shared" si="33"/>
        <v>0</v>
      </c>
      <c r="M204" s="28">
        <f t="shared" si="34"/>
        <v>0</v>
      </c>
      <c r="N204" s="28">
        <f t="shared" si="35"/>
        <v>0</v>
      </c>
    </row>
    <row r="205" spans="1:14" x14ac:dyDescent="0.25">
      <c r="A205" s="36">
        <v>45219</v>
      </c>
      <c r="B205">
        <f t="shared" si="31"/>
        <v>1</v>
      </c>
      <c r="D205" s="28">
        <f t="shared" si="36"/>
        <v>0</v>
      </c>
      <c r="F205" s="28">
        <f t="shared" si="37"/>
        <v>0</v>
      </c>
      <c r="G205" s="27" t="str">
        <f t="shared" si="32"/>
        <v>Z</v>
      </c>
      <c r="H205" s="28">
        <f t="shared" si="38"/>
        <v>0</v>
      </c>
      <c r="I205" s="28">
        <f t="shared" si="39"/>
        <v>0</v>
      </c>
      <c r="J205" s="27">
        <v>45218</v>
      </c>
      <c r="L205" s="28">
        <f t="shared" si="33"/>
        <v>0</v>
      </c>
      <c r="M205" s="28">
        <f t="shared" si="34"/>
        <v>0</v>
      </c>
      <c r="N205" s="28">
        <f t="shared" si="35"/>
        <v>0</v>
      </c>
    </row>
    <row r="206" spans="1:14" x14ac:dyDescent="0.25">
      <c r="A206" s="36">
        <v>45220</v>
      </c>
      <c r="B206">
        <f t="shared" si="31"/>
        <v>1</v>
      </c>
      <c r="C206" s="27">
        <v>45220</v>
      </c>
      <c r="D206" s="28">
        <f t="shared" si="36"/>
        <v>1</v>
      </c>
      <c r="E206" s="27">
        <v>45220</v>
      </c>
      <c r="F206" s="28">
        <f t="shared" si="37"/>
        <v>1</v>
      </c>
      <c r="G206" s="27" t="str">
        <f t="shared" si="32"/>
        <v>Z</v>
      </c>
      <c r="H206" s="28">
        <f t="shared" si="38"/>
        <v>0</v>
      </c>
      <c r="I206" s="28">
        <f t="shared" si="39"/>
        <v>0</v>
      </c>
      <c r="J206" s="27">
        <v>45219</v>
      </c>
      <c r="L206" s="28">
        <f t="shared" si="33"/>
        <v>0</v>
      </c>
      <c r="M206" s="28">
        <f t="shared" si="34"/>
        <v>0</v>
      </c>
      <c r="N206" s="28">
        <f t="shared" si="35"/>
        <v>0</v>
      </c>
    </row>
    <row r="207" spans="1:14" x14ac:dyDescent="0.25">
      <c r="A207" s="36">
        <v>45221</v>
      </c>
      <c r="B207">
        <f t="shared" si="31"/>
        <v>1</v>
      </c>
      <c r="C207" s="27">
        <v>45221</v>
      </c>
      <c r="D207" s="28">
        <f t="shared" si="36"/>
        <v>1</v>
      </c>
      <c r="E207" s="27">
        <v>45221</v>
      </c>
      <c r="F207" s="28">
        <f t="shared" si="37"/>
        <v>1</v>
      </c>
      <c r="G207" s="27" t="str">
        <f t="shared" si="32"/>
        <v>Z</v>
      </c>
      <c r="H207" s="28">
        <f t="shared" si="38"/>
        <v>0</v>
      </c>
      <c r="I207" s="28">
        <f t="shared" si="39"/>
        <v>0</v>
      </c>
      <c r="J207" s="27">
        <v>45220</v>
      </c>
      <c r="L207" s="28">
        <f t="shared" si="33"/>
        <v>0</v>
      </c>
      <c r="M207" s="28">
        <f t="shared" si="34"/>
        <v>0</v>
      </c>
      <c r="N207" s="28">
        <f t="shared" si="35"/>
        <v>0</v>
      </c>
    </row>
    <row r="208" spans="1:14" x14ac:dyDescent="0.25">
      <c r="A208" s="36">
        <v>45222</v>
      </c>
      <c r="B208">
        <f t="shared" si="31"/>
        <v>1</v>
      </c>
      <c r="C208" s="27">
        <v>45222</v>
      </c>
      <c r="D208" s="28">
        <f t="shared" si="36"/>
        <v>1</v>
      </c>
      <c r="F208" s="28">
        <f t="shared" si="37"/>
        <v>0</v>
      </c>
      <c r="G208" s="27" t="str">
        <f t="shared" si="32"/>
        <v>Z</v>
      </c>
      <c r="H208" s="28">
        <f t="shared" si="38"/>
        <v>0</v>
      </c>
      <c r="I208" s="28">
        <f t="shared" si="39"/>
        <v>0</v>
      </c>
      <c r="J208" s="27">
        <v>45221</v>
      </c>
      <c r="L208" s="28">
        <f t="shared" si="33"/>
        <v>0</v>
      </c>
      <c r="M208" s="28">
        <f t="shared" si="34"/>
        <v>0</v>
      </c>
      <c r="N208" s="28">
        <f t="shared" si="35"/>
        <v>0</v>
      </c>
    </row>
    <row r="209" spans="1:14" x14ac:dyDescent="0.25">
      <c r="A209" s="36">
        <v>45223</v>
      </c>
      <c r="B209">
        <f t="shared" si="31"/>
        <v>1</v>
      </c>
      <c r="C209" s="27">
        <v>45223</v>
      </c>
      <c r="D209" s="28">
        <f t="shared" si="36"/>
        <v>1</v>
      </c>
      <c r="F209" s="28">
        <f t="shared" si="37"/>
        <v>0</v>
      </c>
      <c r="G209" s="27" t="str">
        <f t="shared" si="32"/>
        <v>Z</v>
      </c>
      <c r="H209" s="28">
        <f t="shared" si="38"/>
        <v>0</v>
      </c>
      <c r="I209" s="28">
        <f t="shared" si="39"/>
        <v>0</v>
      </c>
      <c r="J209" s="27">
        <v>45222</v>
      </c>
      <c r="L209" s="28">
        <f t="shared" si="33"/>
        <v>0</v>
      </c>
      <c r="M209" s="28">
        <f t="shared" si="34"/>
        <v>0</v>
      </c>
      <c r="N209" s="28">
        <f t="shared" si="35"/>
        <v>0</v>
      </c>
    </row>
    <row r="210" spans="1:14" x14ac:dyDescent="0.25">
      <c r="A210" s="36">
        <v>45224</v>
      </c>
      <c r="B210">
        <f t="shared" si="31"/>
        <v>1</v>
      </c>
      <c r="C210" s="27">
        <v>45224</v>
      </c>
      <c r="D210" s="28">
        <f t="shared" si="36"/>
        <v>1</v>
      </c>
      <c r="F210" s="28">
        <f t="shared" si="37"/>
        <v>0</v>
      </c>
      <c r="G210" s="27" t="str">
        <f t="shared" si="32"/>
        <v>Z</v>
      </c>
      <c r="H210" s="28">
        <f t="shared" si="38"/>
        <v>0</v>
      </c>
      <c r="I210" s="28">
        <f t="shared" si="39"/>
        <v>0</v>
      </c>
      <c r="J210" s="27">
        <v>45223</v>
      </c>
      <c r="L210" s="28">
        <f t="shared" si="33"/>
        <v>0</v>
      </c>
      <c r="M210" s="28">
        <f t="shared" si="34"/>
        <v>0</v>
      </c>
      <c r="N210" s="28">
        <f t="shared" si="35"/>
        <v>0</v>
      </c>
    </row>
    <row r="211" spans="1:14" x14ac:dyDescent="0.25">
      <c r="A211" s="36">
        <v>45225</v>
      </c>
      <c r="B211">
        <f t="shared" si="31"/>
        <v>1</v>
      </c>
      <c r="C211" s="27">
        <v>45225</v>
      </c>
      <c r="D211" s="28">
        <f t="shared" si="36"/>
        <v>1</v>
      </c>
      <c r="F211" s="28">
        <f t="shared" si="37"/>
        <v>0</v>
      </c>
      <c r="G211" s="27" t="str">
        <f t="shared" si="32"/>
        <v>Z</v>
      </c>
      <c r="H211" s="28">
        <f t="shared" si="38"/>
        <v>0</v>
      </c>
      <c r="I211" s="28">
        <f t="shared" si="39"/>
        <v>0</v>
      </c>
      <c r="J211" s="27">
        <v>45224</v>
      </c>
      <c r="L211" s="28">
        <f t="shared" si="33"/>
        <v>0</v>
      </c>
      <c r="M211" s="28">
        <f t="shared" si="34"/>
        <v>0</v>
      </c>
      <c r="N211" s="28">
        <f t="shared" si="35"/>
        <v>0</v>
      </c>
    </row>
    <row r="212" spans="1:14" x14ac:dyDescent="0.25">
      <c r="A212" s="36">
        <v>45226</v>
      </c>
      <c r="B212">
        <f t="shared" si="31"/>
        <v>1</v>
      </c>
      <c r="C212" s="27">
        <v>45226</v>
      </c>
      <c r="D212" s="28">
        <f t="shared" si="36"/>
        <v>1</v>
      </c>
      <c r="F212" s="28">
        <f t="shared" si="37"/>
        <v>0</v>
      </c>
      <c r="G212" s="27" t="str">
        <f t="shared" si="32"/>
        <v>Z</v>
      </c>
      <c r="H212" s="28">
        <f t="shared" si="38"/>
        <v>0</v>
      </c>
      <c r="I212" s="28">
        <f t="shared" si="39"/>
        <v>0</v>
      </c>
      <c r="J212" s="27">
        <v>45225</v>
      </c>
      <c r="L212" s="28">
        <f t="shared" si="33"/>
        <v>0</v>
      </c>
      <c r="M212" s="28">
        <f t="shared" si="34"/>
        <v>0</v>
      </c>
      <c r="N212" s="28">
        <f t="shared" si="35"/>
        <v>0</v>
      </c>
    </row>
    <row r="213" spans="1:14" x14ac:dyDescent="0.25">
      <c r="A213" s="36">
        <v>45227</v>
      </c>
      <c r="B213">
        <f t="shared" si="31"/>
        <v>1</v>
      </c>
      <c r="C213" s="27">
        <v>45227</v>
      </c>
      <c r="D213" s="28">
        <f t="shared" si="36"/>
        <v>1</v>
      </c>
      <c r="E213" s="27">
        <v>45227</v>
      </c>
      <c r="F213" s="28">
        <f t="shared" si="37"/>
        <v>1</v>
      </c>
      <c r="G213" s="27" t="str">
        <f t="shared" si="32"/>
        <v>Z</v>
      </c>
      <c r="H213" s="28">
        <f t="shared" si="38"/>
        <v>0</v>
      </c>
      <c r="I213" s="28">
        <f t="shared" si="39"/>
        <v>0</v>
      </c>
      <c r="J213" s="27">
        <v>45226</v>
      </c>
      <c r="L213" s="28">
        <f t="shared" si="33"/>
        <v>0</v>
      </c>
      <c r="M213" s="28">
        <f t="shared" si="34"/>
        <v>0</v>
      </c>
      <c r="N213" s="28">
        <f t="shared" si="35"/>
        <v>0</v>
      </c>
    </row>
    <row r="214" spans="1:14" x14ac:dyDescent="0.25">
      <c r="A214" s="36">
        <v>45228</v>
      </c>
      <c r="B214">
        <f t="shared" si="31"/>
        <v>1</v>
      </c>
      <c r="C214" s="27">
        <v>45228</v>
      </c>
      <c r="D214" s="28">
        <f t="shared" si="36"/>
        <v>1</v>
      </c>
      <c r="E214" s="27">
        <v>45228</v>
      </c>
      <c r="F214" s="28">
        <f t="shared" si="37"/>
        <v>1</v>
      </c>
      <c r="G214" s="27" t="str">
        <f t="shared" si="32"/>
        <v>Z</v>
      </c>
      <c r="H214" s="28">
        <f t="shared" si="38"/>
        <v>0</v>
      </c>
      <c r="I214" s="28">
        <f t="shared" si="39"/>
        <v>0</v>
      </c>
      <c r="J214" s="27">
        <v>45227</v>
      </c>
      <c r="L214" s="28">
        <f t="shared" si="33"/>
        <v>0</v>
      </c>
      <c r="M214" s="28">
        <f t="shared" si="34"/>
        <v>0</v>
      </c>
      <c r="N214" s="28">
        <f t="shared" si="35"/>
        <v>0</v>
      </c>
    </row>
    <row r="215" spans="1:14" x14ac:dyDescent="0.25">
      <c r="A215" s="36">
        <v>45229</v>
      </c>
      <c r="B215">
        <f t="shared" si="31"/>
        <v>1</v>
      </c>
      <c r="D215" s="28">
        <f t="shared" si="36"/>
        <v>0</v>
      </c>
      <c r="F215" s="28">
        <f t="shared" si="37"/>
        <v>0</v>
      </c>
      <c r="G215" s="27" t="str">
        <f t="shared" si="32"/>
        <v>Z</v>
      </c>
      <c r="H215" s="28">
        <f t="shared" si="38"/>
        <v>0</v>
      </c>
      <c r="I215" s="28">
        <f t="shared" si="39"/>
        <v>0</v>
      </c>
      <c r="J215" s="27">
        <v>45228</v>
      </c>
      <c r="L215" s="28">
        <f t="shared" si="33"/>
        <v>0</v>
      </c>
      <c r="M215" s="28">
        <f t="shared" si="34"/>
        <v>0</v>
      </c>
      <c r="N215" s="28">
        <f t="shared" si="35"/>
        <v>0</v>
      </c>
    </row>
    <row r="216" spans="1:14" x14ac:dyDescent="0.25">
      <c r="A216" s="36">
        <v>45230</v>
      </c>
      <c r="B216">
        <f t="shared" si="31"/>
        <v>1</v>
      </c>
      <c r="D216" s="28">
        <f t="shared" si="36"/>
        <v>0</v>
      </c>
      <c r="F216" s="28">
        <f t="shared" si="37"/>
        <v>0</v>
      </c>
      <c r="G216" s="27" t="str">
        <f t="shared" si="32"/>
        <v>Z</v>
      </c>
      <c r="H216" s="28">
        <f t="shared" si="38"/>
        <v>0</v>
      </c>
      <c r="I216" s="28">
        <f t="shared" si="39"/>
        <v>0</v>
      </c>
      <c r="J216" s="27">
        <v>45229</v>
      </c>
      <c r="L216" s="28">
        <f t="shared" si="33"/>
        <v>0</v>
      </c>
      <c r="M216" s="28">
        <f t="shared" si="34"/>
        <v>0</v>
      </c>
      <c r="N216" s="28">
        <f t="shared" si="35"/>
        <v>0</v>
      </c>
    </row>
    <row r="217" spans="1:14" x14ac:dyDescent="0.25">
      <c r="A217" s="36">
        <v>45231</v>
      </c>
      <c r="B217">
        <f t="shared" si="31"/>
        <v>1</v>
      </c>
      <c r="D217" s="28">
        <f t="shared" si="36"/>
        <v>0</v>
      </c>
      <c r="F217" s="28">
        <f t="shared" si="37"/>
        <v>0</v>
      </c>
      <c r="G217" s="27" t="str">
        <f t="shared" si="32"/>
        <v>Z</v>
      </c>
      <c r="H217" s="28">
        <f t="shared" si="38"/>
        <v>0</v>
      </c>
      <c r="I217" s="28">
        <f t="shared" si="39"/>
        <v>0</v>
      </c>
      <c r="J217" s="27">
        <v>45230</v>
      </c>
      <c r="L217" s="28">
        <f t="shared" si="33"/>
        <v>0</v>
      </c>
      <c r="M217" s="28">
        <f t="shared" si="34"/>
        <v>0</v>
      </c>
      <c r="N217" s="28">
        <f t="shared" si="35"/>
        <v>0</v>
      </c>
    </row>
    <row r="218" spans="1:14" x14ac:dyDescent="0.25">
      <c r="A218" s="36">
        <v>45232</v>
      </c>
      <c r="B218">
        <f t="shared" si="31"/>
        <v>1</v>
      </c>
      <c r="D218" s="28">
        <f t="shared" si="36"/>
        <v>0</v>
      </c>
      <c r="F218" s="28">
        <f t="shared" si="37"/>
        <v>0</v>
      </c>
      <c r="G218" s="27" t="str">
        <f t="shared" si="32"/>
        <v>Z</v>
      </c>
      <c r="H218" s="28">
        <f t="shared" si="38"/>
        <v>0</v>
      </c>
      <c r="I218" s="28">
        <f t="shared" si="39"/>
        <v>0</v>
      </c>
      <c r="J218" s="27">
        <v>45231</v>
      </c>
      <c r="L218" s="28">
        <f t="shared" si="33"/>
        <v>0</v>
      </c>
      <c r="M218" s="28">
        <f t="shared" si="34"/>
        <v>0</v>
      </c>
      <c r="N218" s="28">
        <f t="shared" si="35"/>
        <v>0</v>
      </c>
    </row>
    <row r="219" spans="1:14" x14ac:dyDescent="0.25">
      <c r="A219" s="36">
        <v>45233</v>
      </c>
      <c r="B219">
        <f t="shared" si="31"/>
        <v>1</v>
      </c>
      <c r="D219" s="28">
        <f t="shared" si="36"/>
        <v>0</v>
      </c>
      <c r="F219" s="28">
        <f t="shared" si="37"/>
        <v>0</v>
      </c>
      <c r="G219" s="27" t="str">
        <f t="shared" si="32"/>
        <v>Z</v>
      </c>
      <c r="H219" s="28">
        <f t="shared" si="38"/>
        <v>0</v>
      </c>
      <c r="I219" s="28">
        <f t="shared" si="39"/>
        <v>0</v>
      </c>
      <c r="J219" s="27">
        <v>45232</v>
      </c>
      <c r="L219" s="28">
        <f t="shared" si="33"/>
        <v>0</v>
      </c>
      <c r="M219" s="28">
        <f t="shared" si="34"/>
        <v>0</v>
      </c>
      <c r="N219" s="28">
        <f t="shared" si="35"/>
        <v>0</v>
      </c>
    </row>
    <row r="220" spans="1:14" x14ac:dyDescent="0.25">
      <c r="A220" s="36">
        <v>45234</v>
      </c>
      <c r="B220">
        <f t="shared" si="31"/>
        <v>1</v>
      </c>
      <c r="D220" s="28">
        <f t="shared" si="36"/>
        <v>0</v>
      </c>
      <c r="E220" s="27">
        <v>45234</v>
      </c>
      <c r="F220" s="28">
        <f t="shared" si="37"/>
        <v>1</v>
      </c>
      <c r="G220" s="27" t="str">
        <f t="shared" si="32"/>
        <v>Z</v>
      </c>
      <c r="H220" s="28">
        <f t="shared" si="38"/>
        <v>0</v>
      </c>
      <c r="I220" s="28">
        <f t="shared" si="39"/>
        <v>0</v>
      </c>
      <c r="J220" s="27">
        <v>45233</v>
      </c>
      <c r="L220" s="28">
        <f t="shared" si="33"/>
        <v>0</v>
      </c>
      <c r="M220" s="28">
        <f t="shared" si="34"/>
        <v>0</v>
      </c>
      <c r="N220" s="28">
        <f t="shared" si="35"/>
        <v>0</v>
      </c>
    </row>
    <row r="221" spans="1:14" x14ac:dyDescent="0.25">
      <c r="A221" s="36">
        <v>45235</v>
      </c>
      <c r="B221">
        <f t="shared" si="31"/>
        <v>1</v>
      </c>
      <c r="D221" s="28">
        <f t="shared" si="36"/>
        <v>0</v>
      </c>
      <c r="E221" s="27">
        <v>45235</v>
      </c>
      <c r="F221" s="28">
        <f t="shared" si="37"/>
        <v>1</v>
      </c>
      <c r="G221" s="27" t="str">
        <f t="shared" si="32"/>
        <v>Z</v>
      </c>
      <c r="H221" s="28">
        <f t="shared" si="38"/>
        <v>0</v>
      </c>
      <c r="I221" s="28">
        <f t="shared" si="39"/>
        <v>0</v>
      </c>
      <c r="J221" s="27">
        <v>45234</v>
      </c>
      <c r="L221" s="28">
        <f t="shared" si="33"/>
        <v>0</v>
      </c>
      <c r="M221" s="28">
        <f t="shared" si="34"/>
        <v>0</v>
      </c>
      <c r="N221" s="28">
        <f t="shared" si="35"/>
        <v>0</v>
      </c>
    </row>
    <row r="222" spans="1:14" x14ac:dyDescent="0.25">
      <c r="A222" s="36">
        <v>45236</v>
      </c>
      <c r="B222">
        <f t="shared" si="31"/>
        <v>1</v>
      </c>
      <c r="D222" s="28">
        <f t="shared" si="36"/>
        <v>0</v>
      </c>
      <c r="F222" s="28">
        <f t="shared" si="37"/>
        <v>0</v>
      </c>
      <c r="G222" s="27" t="str">
        <f t="shared" si="32"/>
        <v>Z</v>
      </c>
      <c r="H222" s="28">
        <f t="shared" si="38"/>
        <v>0</v>
      </c>
      <c r="I222" s="28">
        <f t="shared" si="39"/>
        <v>0</v>
      </c>
      <c r="J222" s="27">
        <v>45235</v>
      </c>
      <c r="L222" s="28">
        <f t="shared" si="33"/>
        <v>0</v>
      </c>
      <c r="M222" s="28">
        <f t="shared" si="34"/>
        <v>0</v>
      </c>
      <c r="N222" s="28">
        <f t="shared" si="35"/>
        <v>0</v>
      </c>
    </row>
    <row r="223" spans="1:14" x14ac:dyDescent="0.25">
      <c r="A223" s="36">
        <v>45237</v>
      </c>
      <c r="B223">
        <f t="shared" si="31"/>
        <v>1</v>
      </c>
      <c r="D223" s="28">
        <f t="shared" si="36"/>
        <v>0</v>
      </c>
      <c r="F223" s="28">
        <f t="shared" si="37"/>
        <v>0</v>
      </c>
      <c r="G223" s="27" t="str">
        <f t="shared" si="32"/>
        <v>Z</v>
      </c>
      <c r="H223" s="28">
        <f t="shared" si="38"/>
        <v>0</v>
      </c>
      <c r="I223" s="28">
        <f t="shared" si="39"/>
        <v>0</v>
      </c>
      <c r="J223" s="27">
        <v>45236</v>
      </c>
      <c r="L223" s="28">
        <f t="shared" si="33"/>
        <v>0</v>
      </c>
      <c r="M223" s="28">
        <f t="shared" si="34"/>
        <v>0</v>
      </c>
      <c r="N223" s="28">
        <f t="shared" si="35"/>
        <v>0</v>
      </c>
    </row>
    <row r="224" spans="1:14" x14ac:dyDescent="0.25">
      <c r="A224" s="36">
        <v>45238</v>
      </c>
      <c r="B224">
        <f t="shared" si="31"/>
        <v>1</v>
      </c>
      <c r="D224" s="28">
        <f t="shared" si="36"/>
        <v>0</v>
      </c>
      <c r="F224" s="28">
        <f t="shared" si="37"/>
        <v>0</v>
      </c>
      <c r="G224" s="27" t="str">
        <f t="shared" si="32"/>
        <v>Z</v>
      </c>
      <c r="H224" s="28">
        <f t="shared" si="38"/>
        <v>0</v>
      </c>
      <c r="I224" s="28">
        <f t="shared" si="39"/>
        <v>0</v>
      </c>
      <c r="J224" s="27">
        <v>45237</v>
      </c>
      <c r="L224" s="28">
        <f t="shared" si="33"/>
        <v>0</v>
      </c>
      <c r="M224" s="28">
        <f t="shared" si="34"/>
        <v>0</v>
      </c>
      <c r="N224" s="28">
        <f t="shared" si="35"/>
        <v>0</v>
      </c>
    </row>
    <row r="225" spans="1:14" x14ac:dyDescent="0.25">
      <c r="A225" s="36">
        <v>45239</v>
      </c>
      <c r="B225">
        <f t="shared" si="31"/>
        <v>1</v>
      </c>
      <c r="D225" s="28">
        <f t="shared" si="36"/>
        <v>0</v>
      </c>
      <c r="F225" s="28">
        <f t="shared" si="37"/>
        <v>0</v>
      </c>
      <c r="G225" s="27" t="str">
        <f t="shared" si="32"/>
        <v>Z</v>
      </c>
      <c r="H225" s="28">
        <f t="shared" si="38"/>
        <v>0</v>
      </c>
      <c r="I225" s="28">
        <f t="shared" si="39"/>
        <v>0</v>
      </c>
      <c r="J225" s="27">
        <v>45238</v>
      </c>
      <c r="L225" s="28">
        <f t="shared" si="33"/>
        <v>0</v>
      </c>
      <c r="M225" s="28">
        <f t="shared" si="34"/>
        <v>0</v>
      </c>
      <c r="N225" s="28">
        <f t="shared" si="35"/>
        <v>0</v>
      </c>
    </row>
    <row r="226" spans="1:14" x14ac:dyDescent="0.25">
      <c r="A226" s="36">
        <v>45240</v>
      </c>
      <c r="B226">
        <f t="shared" si="31"/>
        <v>1</v>
      </c>
      <c r="D226" s="28">
        <f t="shared" si="36"/>
        <v>0</v>
      </c>
      <c r="F226" s="28">
        <f t="shared" si="37"/>
        <v>0</v>
      </c>
      <c r="G226" s="27" t="str">
        <f t="shared" si="32"/>
        <v>Z</v>
      </c>
      <c r="H226" s="28">
        <f t="shared" si="38"/>
        <v>0</v>
      </c>
      <c r="I226" s="28">
        <f t="shared" si="39"/>
        <v>0</v>
      </c>
      <c r="J226" s="27">
        <v>45239</v>
      </c>
      <c r="L226" s="28">
        <f t="shared" si="33"/>
        <v>0</v>
      </c>
      <c r="M226" s="28">
        <f t="shared" si="34"/>
        <v>0</v>
      </c>
      <c r="N226" s="28">
        <f t="shared" si="35"/>
        <v>0</v>
      </c>
    </row>
    <row r="227" spans="1:14" x14ac:dyDescent="0.25">
      <c r="A227" s="36">
        <v>45241</v>
      </c>
      <c r="B227">
        <f t="shared" si="31"/>
        <v>1</v>
      </c>
      <c r="D227" s="28">
        <f t="shared" si="36"/>
        <v>0</v>
      </c>
      <c r="E227" s="27">
        <v>45241</v>
      </c>
      <c r="F227" s="28">
        <f t="shared" si="37"/>
        <v>1</v>
      </c>
      <c r="G227" s="27" t="str">
        <f t="shared" si="32"/>
        <v>Z</v>
      </c>
      <c r="H227" s="28">
        <f t="shared" si="38"/>
        <v>0</v>
      </c>
      <c r="I227" s="28">
        <f t="shared" si="39"/>
        <v>0</v>
      </c>
      <c r="J227" s="27">
        <v>45240</v>
      </c>
      <c r="L227" s="28">
        <f t="shared" si="33"/>
        <v>0</v>
      </c>
      <c r="M227" s="28">
        <f t="shared" si="34"/>
        <v>0</v>
      </c>
      <c r="N227" s="28">
        <f t="shared" si="35"/>
        <v>0</v>
      </c>
    </row>
    <row r="228" spans="1:14" x14ac:dyDescent="0.25">
      <c r="A228" s="36">
        <v>45242</v>
      </c>
      <c r="B228">
        <f t="shared" si="31"/>
        <v>1</v>
      </c>
      <c r="D228" s="28">
        <f t="shared" si="36"/>
        <v>0</v>
      </c>
      <c r="E228" s="27">
        <v>45242</v>
      </c>
      <c r="F228" s="28">
        <f t="shared" si="37"/>
        <v>1</v>
      </c>
      <c r="G228" s="27" t="str">
        <f t="shared" si="32"/>
        <v>Z</v>
      </c>
      <c r="H228" s="28">
        <f t="shared" si="38"/>
        <v>0</v>
      </c>
      <c r="I228" s="28">
        <f t="shared" si="39"/>
        <v>0</v>
      </c>
      <c r="J228" s="27">
        <v>45241</v>
      </c>
      <c r="L228" s="28">
        <f t="shared" si="33"/>
        <v>0</v>
      </c>
      <c r="M228" s="28">
        <f t="shared" si="34"/>
        <v>0</v>
      </c>
      <c r="N228" s="28">
        <f t="shared" si="35"/>
        <v>0</v>
      </c>
    </row>
    <row r="229" spans="1:14" x14ac:dyDescent="0.25">
      <c r="A229" s="36">
        <v>45243</v>
      </c>
      <c r="B229">
        <f t="shared" si="31"/>
        <v>1</v>
      </c>
      <c r="D229" s="28">
        <f t="shared" si="36"/>
        <v>0</v>
      </c>
      <c r="F229" s="28">
        <f t="shared" si="37"/>
        <v>0</v>
      </c>
      <c r="G229" s="27" t="str">
        <f t="shared" si="32"/>
        <v>Z</v>
      </c>
      <c r="H229" s="28">
        <f t="shared" si="38"/>
        <v>0</v>
      </c>
      <c r="I229" s="28">
        <f t="shared" si="39"/>
        <v>0</v>
      </c>
      <c r="J229" s="27">
        <v>45242</v>
      </c>
      <c r="L229" s="28">
        <f t="shared" si="33"/>
        <v>0</v>
      </c>
      <c r="M229" s="28">
        <f t="shared" si="34"/>
        <v>0</v>
      </c>
      <c r="N229" s="28">
        <f t="shared" si="35"/>
        <v>0</v>
      </c>
    </row>
    <row r="230" spans="1:14" x14ac:dyDescent="0.25">
      <c r="A230" s="36">
        <v>45244</v>
      </c>
      <c r="B230">
        <f t="shared" si="31"/>
        <v>1</v>
      </c>
      <c r="D230" s="28">
        <f t="shared" si="36"/>
        <v>0</v>
      </c>
      <c r="F230" s="28">
        <f t="shared" si="37"/>
        <v>0</v>
      </c>
      <c r="G230" s="27" t="str">
        <f t="shared" si="32"/>
        <v>Z</v>
      </c>
      <c r="H230" s="28">
        <f t="shared" si="38"/>
        <v>0</v>
      </c>
      <c r="I230" s="28">
        <f t="shared" si="39"/>
        <v>0</v>
      </c>
      <c r="J230" s="27">
        <v>45243</v>
      </c>
      <c r="L230" s="28">
        <f t="shared" si="33"/>
        <v>0</v>
      </c>
      <c r="M230" s="28">
        <f t="shared" si="34"/>
        <v>0</v>
      </c>
      <c r="N230" s="28">
        <f t="shared" si="35"/>
        <v>0</v>
      </c>
    </row>
    <row r="231" spans="1:14" x14ac:dyDescent="0.25">
      <c r="A231" s="36">
        <v>45245</v>
      </c>
      <c r="B231">
        <f t="shared" si="31"/>
        <v>1</v>
      </c>
      <c r="D231" s="28">
        <f t="shared" si="36"/>
        <v>0</v>
      </c>
      <c r="F231" s="28">
        <f t="shared" si="37"/>
        <v>0</v>
      </c>
      <c r="G231" s="27" t="str">
        <f t="shared" si="32"/>
        <v>Z</v>
      </c>
      <c r="H231" s="28">
        <f t="shared" si="38"/>
        <v>0</v>
      </c>
      <c r="I231" s="28">
        <f t="shared" si="39"/>
        <v>0</v>
      </c>
      <c r="J231" s="27">
        <v>45244</v>
      </c>
      <c r="L231" s="28">
        <f t="shared" si="33"/>
        <v>0</v>
      </c>
      <c r="M231" s="28">
        <f t="shared" si="34"/>
        <v>0</v>
      </c>
      <c r="N231" s="28">
        <f t="shared" si="35"/>
        <v>0</v>
      </c>
    </row>
    <row r="232" spans="1:14" x14ac:dyDescent="0.25">
      <c r="A232" s="36">
        <v>45246</v>
      </c>
      <c r="B232">
        <f t="shared" si="31"/>
        <v>1</v>
      </c>
      <c r="D232" s="28">
        <f t="shared" si="36"/>
        <v>0</v>
      </c>
      <c r="F232" s="28">
        <f t="shared" si="37"/>
        <v>0</v>
      </c>
      <c r="G232" s="27" t="str">
        <f t="shared" si="32"/>
        <v>Z</v>
      </c>
      <c r="H232" s="28">
        <f t="shared" si="38"/>
        <v>0</v>
      </c>
      <c r="I232" s="28">
        <f t="shared" si="39"/>
        <v>0</v>
      </c>
      <c r="J232" s="27">
        <v>45245</v>
      </c>
      <c r="L232" s="28">
        <f t="shared" si="33"/>
        <v>0</v>
      </c>
      <c r="M232" s="28">
        <f t="shared" si="34"/>
        <v>0</v>
      </c>
      <c r="N232" s="28">
        <f t="shared" si="35"/>
        <v>0</v>
      </c>
    </row>
    <row r="233" spans="1:14" x14ac:dyDescent="0.25">
      <c r="A233" s="36">
        <v>45247</v>
      </c>
      <c r="B233">
        <f t="shared" si="31"/>
        <v>1</v>
      </c>
      <c r="D233" s="28">
        <f t="shared" si="36"/>
        <v>0</v>
      </c>
      <c r="F233" s="28">
        <f t="shared" si="37"/>
        <v>0</v>
      </c>
      <c r="G233" s="27" t="str">
        <f t="shared" si="32"/>
        <v>Z</v>
      </c>
      <c r="H233" s="28">
        <f t="shared" si="38"/>
        <v>0</v>
      </c>
      <c r="I233" s="28">
        <f t="shared" si="39"/>
        <v>0</v>
      </c>
      <c r="J233" s="27">
        <v>45246</v>
      </c>
      <c r="L233" s="28">
        <f t="shared" si="33"/>
        <v>0</v>
      </c>
      <c r="M233" s="28">
        <f t="shared" si="34"/>
        <v>0</v>
      </c>
      <c r="N233" s="28">
        <f t="shared" si="35"/>
        <v>0</v>
      </c>
    </row>
    <row r="234" spans="1:14" x14ac:dyDescent="0.25">
      <c r="A234" s="36">
        <v>45248</v>
      </c>
      <c r="B234">
        <f t="shared" si="31"/>
        <v>1</v>
      </c>
      <c r="D234" s="28">
        <f t="shared" si="36"/>
        <v>0</v>
      </c>
      <c r="E234" s="27">
        <v>45248</v>
      </c>
      <c r="F234" s="28">
        <f t="shared" si="37"/>
        <v>1</v>
      </c>
      <c r="G234" s="27" t="str">
        <f t="shared" si="32"/>
        <v>Z</v>
      </c>
      <c r="H234" s="28">
        <f t="shared" si="38"/>
        <v>0</v>
      </c>
      <c r="I234" s="28">
        <f t="shared" si="39"/>
        <v>0</v>
      </c>
      <c r="J234" s="27">
        <v>45247</v>
      </c>
      <c r="L234" s="28">
        <f t="shared" si="33"/>
        <v>0</v>
      </c>
      <c r="M234" s="28">
        <f t="shared" si="34"/>
        <v>0</v>
      </c>
      <c r="N234" s="28">
        <f t="shared" si="35"/>
        <v>0</v>
      </c>
    </row>
    <row r="235" spans="1:14" x14ac:dyDescent="0.25">
      <c r="A235" s="36">
        <v>45249</v>
      </c>
      <c r="B235">
        <f t="shared" si="31"/>
        <v>1</v>
      </c>
      <c r="D235" s="28">
        <f t="shared" si="36"/>
        <v>0</v>
      </c>
      <c r="E235" s="27">
        <v>45249</v>
      </c>
      <c r="F235" s="28">
        <f t="shared" si="37"/>
        <v>1</v>
      </c>
      <c r="G235" s="27" t="str">
        <f t="shared" si="32"/>
        <v>Z</v>
      </c>
      <c r="H235" s="28">
        <f t="shared" si="38"/>
        <v>0</v>
      </c>
      <c r="I235" s="28">
        <f t="shared" si="39"/>
        <v>0</v>
      </c>
      <c r="J235" s="27">
        <v>45248</v>
      </c>
      <c r="L235" s="28">
        <f t="shared" si="33"/>
        <v>0</v>
      </c>
      <c r="M235" s="28">
        <f t="shared" si="34"/>
        <v>0</v>
      </c>
      <c r="N235" s="28">
        <f t="shared" si="35"/>
        <v>0</v>
      </c>
    </row>
    <row r="236" spans="1:14" x14ac:dyDescent="0.25">
      <c r="A236" s="36">
        <v>45250</v>
      </c>
      <c r="B236">
        <f t="shared" si="31"/>
        <v>1</v>
      </c>
      <c r="D236" s="28">
        <f t="shared" si="36"/>
        <v>0</v>
      </c>
      <c r="F236" s="28">
        <f t="shared" si="37"/>
        <v>0</v>
      </c>
      <c r="G236" s="27" t="str">
        <f t="shared" si="32"/>
        <v>Z</v>
      </c>
      <c r="H236" s="28">
        <f t="shared" si="38"/>
        <v>0</v>
      </c>
      <c r="I236" s="28">
        <f t="shared" si="39"/>
        <v>0</v>
      </c>
      <c r="J236" s="27">
        <v>45249</v>
      </c>
      <c r="L236" s="28">
        <f t="shared" si="33"/>
        <v>0</v>
      </c>
      <c r="M236" s="28">
        <f t="shared" si="34"/>
        <v>0</v>
      </c>
      <c r="N236" s="28">
        <f t="shared" si="35"/>
        <v>0</v>
      </c>
    </row>
    <row r="237" spans="1:14" x14ac:dyDescent="0.25">
      <c r="A237" s="36">
        <v>45251</v>
      </c>
      <c r="B237">
        <f t="shared" si="31"/>
        <v>1</v>
      </c>
      <c r="D237" s="28">
        <f t="shared" si="36"/>
        <v>0</v>
      </c>
      <c r="F237" s="28">
        <f t="shared" si="37"/>
        <v>0</v>
      </c>
      <c r="G237" s="27" t="str">
        <f t="shared" si="32"/>
        <v>Z</v>
      </c>
      <c r="H237" s="28">
        <f t="shared" si="38"/>
        <v>0</v>
      </c>
      <c r="I237" s="28">
        <f t="shared" si="39"/>
        <v>0</v>
      </c>
      <c r="J237" s="27">
        <v>45250</v>
      </c>
      <c r="L237" s="28">
        <f t="shared" si="33"/>
        <v>0</v>
      </c>
      <c r="M237" s="28">
        <f t="shared" si="34"/>
        <v>0</v>
      </c>
      <c r="N237" s="28">
        <f t="shared" si="35"/>
        <v>0</v>
      </c>
    </row>
    <row r="238" spans="1:14" x14ac:dyDescent="0.25">
      <c r="A238" s="36">
        <v>45252</v>
      </c>
      <c r="B238">
        <f t="shared" si="31"/>
        <v>1</v>
      </c>
      <c r="D238" s="28">
        <f t="shared" si="36"/>
        <v>0</v>
      </c>
      <c r="F238" s="28">
        <f t="shared" si="37"/>
        <v>0</v>
      </c>
      <c r="G238" s="27" t="str">
        <f t="shared" si="32"/>
        <v>Z</v>
      </c>
      <c r="H238" s="28">
        <f t="shared" si="38"/>
        <v>0</v>
      </c>
      <c r="I238" s="28">
        <f t="shared" si="39"/>
        <v>0</v>
      </c>
      <c r="J238" s="27">
        <v>45251</v>
      </c>
      <c r="L238" s="28">
        <f t="shared" si="33"/>
        <v>0</v>
      </c>
      <c r="M238" s="28">
        <f t="shared" si="34"/>
        <v>0</v>
      </c>
      <c r="N238" s="28">
        <f t="shared" si="35"/>
        <v>0</v>
      </c>
    </row>
    <row r="239" spans="1:14" x14ac:dyDescent="0.25">
      <c r="A239" s="36">
        <v>45253</v>
      </c>
      <c r="B239">
        <f t="shared" si="31"/>
        <v>1</v>
      </c>
      <c r="D239" s="28">
        <f t="shared" si="36"/>
        <v>0</v>
      </c>
      <c r="F239" s="28">
        <f t="shared" si="37"/>
        <v>0</v>
      </c>
      <c r="G239" s="27" t="str">
        <f t="shared" si="32"/>
        <v>Z</v>
      </c>
      <c r="H239" s="28">
        <f t="shared" si="38"/>
        <v>0</v>
      </c>
      <c r="I239" s="28">
        <f t="shared" si="39"/>
        <v>0</v>
      </c>
      <c r="J239" s="27">
        <v>45252</v>
      </c>
      <c r="L239" s="28">
        <f t="shared" si="33"/>
        <v>0</v>
      </c>
      <c r="M239" s="28">
        <f t="shared" si="34"/>
        <v>0</v>
      </c>
      <c r="N239" s="28">
        <f t="shared" si="35"/>
        <v>0</v>
      </c>
    </row>
    <row r="240" spans="1:14" x14ac:dyDescent="0.25">
      <c r="A240" s="36">
        <v>45254</v>
      </c>
      <c r="B240">
        <f t="shared" si="31"/>
        <v>1</v>
      </c>
      <c r="D240" s="28">
        <f t="shared" si="36"/>
        <v>0</v>
      </c>
      <c r="F240" s="28">
        <f t="shared" si="37"/>
        <v>0</v>
      </c>
      <c r="G240" s="27" t="str">
        <f t="shared" si="32"/>
        <v>Z</v>
      </c>
      <c r="H240" s="28">
        <f t="shared" si="38"/>
        <v>0</v>
      </c>
      <c r="I240" s="28">
        <f t="shared" si="39"/>
        <v>0</v>
      </c>
      <c r="J240" s="27">
        <v>45253</v>
      </c>
      <c r="L240" s="28">
        <f t="shared" si="33"/>
        <v>0</v>
      </c>
      <c r="M240" s="28">
        <f t="shared" si="34"/>
        <v>0</v>
      </c>
      <c r="N240" s="28">
        <f t="shared" si="35"/>
        <v>0</v>
      </c>
    </row>
    <row r="241" spans="1:14" x14ac:dyDescent="0.25">
      <c r="A241" s="36">
        <v>45255</v>
      </c>
      <c r="B241">
        <f t="shared" si="31"/>
        <v>1</v>
      </c>
      <c r="D241" s="28">
        <f t="shared" si="36"/>
        <v>0</v>
      </c>
      <c r="E241" s="27">
        <v>45255</v>
      </c>
      <c r="F241" s="28">
        <f t="shared" si="37"/>
        <v>1</v>
      </c>
      <c r="G241" s="27" t="str">
        <f t="shared" si="32"/>
        <v>Z</v>
      </c>
      <c r="H241" s="28">
        <f t="shared" si="38"/>
        <v>0</v>
      </c>
      <c r="I241" s="28">
        <f t="shared" si="39"/>
        <v>0</v>
      </c>
      <c r="J241" s="27">
        <v>45254</v>
      </c>
      <c r="L241" s="28">
        <f t="shared" si="33"/>
        <v>0</v>
      </c>
      <c r="M241" s="28">
        <f t="shared" si="34"/>
        <v>0</v>
      </c>
      <c r="N241" s="28">
        <f t="shared" si="35"/>
        <v>0</v>
      </c>
    </row>
    <row r="242" spans="1:14" x14ac:dyDescent="0.25">
      <c r="A242" s="36">
        <v>45256</v>
      </c>
      <c r="B242">
        <f t="shared" si="31"/>
        <v>1</v>
      </c>
      <c r="D242" s="28">
        <f t="shared" si="36"/>
        <v>0</v>
      </c>
      <c r="E242" s="27">
        <v>45256</v>
      </c>
      <c r="F242" s="28">
        <f t="shared" si="37"/>
        <v>1</v>
      </c>
      <c r="G242" s="27" t="str">
        <f t="shared" si="32"/>
        <v>Z</v>
      </c>
      <c r="H242" s="28">
        <f t="shared" si="38"/>
        <v>0</v>
      </c>
      <c r="I242" s="28">
        <f t="shared" si="39"/>
        <v>0</v>
      </c>
      <c r="J242" s="27">
        <v>45255</v>
      </c>
      <c r="L242" s="28">
        <f t="shared" si="33"/>
        <v>0</v>
      </c>
      <c r="M242" s="28">
        <f t="shared" si="34"/>
        <v>0</v>
      </c>
      <c r="N242" s="28">
        <f t="shared" si="35"/>
        <v>0</v>
      </c>
    </row>
    <row r="243" spans="1:14" x14ac:dyDescent="0.25">
      <c r="A243" s="36">
        <v>45257</v>
      </c>
      <c r="B243">
        <f t="shared" si="31"/>
        <v>1</v>
      </c>
      <c r="D243" s="28">
        <f t="shared" si="36"/>
        <v>0</v>
      </c>
      <c r="F243" s="28">
        <f t="shared" si="37"/>
        <v>0</v>
      </c>
      <c r="G243" s="27" t="str">
        <f t="shared" si="32"/>
        <v>Z</v>
      </c>
      <c r="H243" s="28">
        <f t="shared" si="38"/>
        <v>0</v>
      </c>
      <c r="I243" s="28">
        <f t="shared" si="39"/>
        <v>0</v>
      </c>
      <c r="J243" s="27">
        <v>45256</v>
      </c>
      <c r="L243" s="28">
        <f t="shared" si="33"/>
        <v>0</v>
      </c>
      <c r="M243" s="28">
        <f t="shared" si="34"/>
        <v>0</v>
      </c>
      <c r="N243" s="28">
        <f t="shared" si="35"/>
        <v>0</v>
      </c>
    </row>
    <row r="244" spans="1:14" x14ac:dyDescent="0.25">
      <c r="A244" s="36">
        <v>45258</v>
      </c>
      <c r="B244">
        <f t="shared" si="31"/>
        <v>1</v>
      </c>
      <c r="D244" s="28">
        <f t="shared" si="36"/>
        <v>0</v>
      </c>
      <c r="F244" s="28">
        <f t="shared" si="37"/>
        <v>0</v>
      </c>
      <c r="G244" s="27" t="str">
        <f t="shared" si="32"/>
        <v>Z</v>
      </c>
      <c r="H244" s="28">
        <f t="shared" si="38"/>
        <v>0</v>
      </c>
      <c r="I244" s="28">
        <f t="shared" si="39"/>
        <v>0</v>
      </c>
      <c r="J244" s="27">
        <v>45257</v>
      </c>
      <c r="L244" s="28">
        <f t="shared" si="33"/>
        <v>0</v>
      </c>
      <c r="M244" s="28">
        <f t="shared" si="34"/>
        <v>0</v>
      </c>
      <c r="N244" s="28">
        <f t="shared" si="35"/>
        <v>0</v>
      </c>
    </row>
    <row r="245" spans="1:14" x14ac:dyDescent="0.25">
      <c r="A245" s="36">
        <v>45259</v>
      </c>
      <c r="B245">
        <f t="shared" si="31"/>
        <v>1</v>
      </c>
      <c r="D245" s="28">
        <f t="shared" si="36"/>
        <v>0</v>
      </c>
      <c r="F245" s="28">
        <f t="shared" si="37"/>
        <v>0</v>
      </c>
      <c r="G245" s="27" t="str">
        <f t="shared" si="32"/>
        <v>Z</v>
      </c>
      <c r="H245" s="28">
        <f t="shared" si="38"/>
        <v>0</v>
      </c>
      <c r="I245" s="28">
        <f t="shared" si="39"/>
        <v>0</v>
      </c>
      <c r="J245" s="27">
        <v>45258</v>
      </c>
      <c r="L245" s="28">
        <f t="shared" si="33"/>
        <v>0</v>
      </c>
      <c r="M245" s="28">
        <f t="shared" si="34"/>
        <v>0</v>
      </c>
      <c r="N245" s="28">
        <f t="shared" si="35"/>
        <v>0</v>
      </c>
    </row>
    <row r="246" spans="1:14" x14ac:dyDescent="0.25">
      <c r="A246" s="36">
        <v>45260</v>
      </c>
      <c r="B246">
        <f t="shared" si="31"/>
        <v>1</v>
      </c>
      <c r="D246" s="28">
        <f t="shared" si="36"/>
        <v>0</v>
      </c>
      <c r="F246" s="28">
        <f t="shared" si="37"/>
        <v>0</v>
      </c>
      <c r="G246" s="27" t="str">
        <f t="shared" si="32"/>
        <v>Z</v>
      </c>
      <c r="H246" s="28">
        <f t="shared" si="38"/>
        <v>0</v>
      </c>
      <c r="I246" s="28">
        <f t="shared" si="39"/>
        <v>0</v>
      </c>
      <c r="J246" s="27">
        <v>45259</v>
      </c>
      <c r="L246" s="28">
        <f t="shared" si="33"/>
        <v>0</v>
      </c>
      <c r="M246" s="28">
        <f t="shared" si="34"/>
        <v>0</v>
      </c>
      <c r="N246" s="28">
        <f t="shared" si="35"/>
        <v>0</v>
      </c>
    </row>
    <row r="247" spans="1:14" x14ac:dyDescent="0.25">
      <c r="A247" s="36">
        <v>45261</v>
      </c>
      <c r="B247">
        <f t="shared" si="31"/>
        <v>1</v>
      </c>
      <c r="D247" s="28">
        <f t="shared" si="36"/>
        <v>0</v>
      </c>
      <c r="F247" s="28">
        <f t="shared" si="37"/>
        <v>0</v>
      </c>
      <c r="G247" s="27" t="str">
        <f t="shared" si="32"/>
        <v>Z</v>
      </c>
      <c r="H247" s="28">
        <f t="shared" si="38"/>
        <v>0</v>
      </c>
      <c r="I247" s="28">
        <f t="shared" si="39"/>
        <v>0</v>
      </c>
      <c r="J247" s="27">
        <v>45260</v>
      </c>
      <c r="L247" s="28">
        <f t="shared" si="33"/>
        <v>0</v>
      </c>
      <c r="M247" s="28">
        <f t="shared" si="34"/>
        <v>0</v>
      </c>
      <c r="N247" s="28">
        <f t="shared" si="35"/>
        <v>0</v>
      </c>
    </row>
    <row r="248" spans="1:14" x14ac:dyDescent="0.25">
      <c r="A248" s="36">
        <v>45262</v>
      </c>
      <c r="B248">
        <f t="shared" si="31"/>
        <v>1</v>
      </c>
      <c r="D248" s="28">
        <f t="shared" si="36"/>
        <v>0</v>
      </c>
      <c r="E248" s="27">
        <v>45262</v>
      </c>
      <c r="F248" s="28">
        <f t="shared" si="37"/>
        <v>1</v>
      </c>
      <c r="G248" s="27" t="str">
        <f t="shared" si="32"/>
        <v>Z</v>
      </c>
      <c r="H248" s="28">
        <f t="shared" si="38"/>
        <v>0</v>
      </c>
      <c r="I248" s="28">
        <f t="shared" si="39"/>
        <v>0</v>
      </c>
      <c r="J248" s="27">
        <v>45261</v>
      </c>
      <c r="L248" s="28">
        <f t="shared" si="33"/>
        <v>0</v>
      </c>
      <c r="M248" s="28">
        <f t="shared" si="34"/>
        <v>0</v>
      </c>
      <c r="N248" s="28">
        <f t="shared" si="35"/>
        <v>0</v>
      </c>
    </row>
    <row r="249" spans="1:14" x14ac:dyDescent="0.25">
      <c r="A249" s="36">
        <v>45263</v>
      </c>
      <c r="B249">
        <f t="shared" si="31"/>
        <v>1</v>
      </c>
      <c r="D249" s="28">
        <f t="shared" si="36"/>
        <v>0</v>
      </c>
      <c r="E249" s="27">
        <v>45263</v>
      </c>
      <c r="F249" s="28">
        <f t="shared" si="37"/>
        <v>1</v>
      </c>
      <c r="G249" s="27" t="str">
        <f t="shared" si="32"/>
        <v>Z</v>
      </c>
      <c r="H249" s="28">
        <f t="shared" si="38"/>
        <v>0</v>
      </c>
      <c r="I249" s="28">
        <f t="shared" si="39"/>
        <v>0</v>
      </c>
      <c r="J249" s="27">
        <v>45262</v>
      </c>
      <c r="L249" s="28">
        <f t="shared" si="33"/>
        <v>0</v>
      </c>
      <c r="M249" s="28">
        <f t="shared" si="34"/>
        <v>0</v>
      </c>
      <c r="N249" s="28">
        <f t="shared" si="35"/>
        <v>0</v>
      </c>
    </row>
    <row r="250" spans="1:14" x14ac:dyDescent="0.25">
      <c r="A250" s="36">
        <v>45264</v>
      </c>
      <c r="B250">
        <f t="shared" si="31"/>
        <v>1</v>
      </c>
      <c r="D250" s="28">
        <f t="shared" si="36"/>
        <v>0</v>
      </c>
      <c r="F250" s="28">
        <f t="shared" si="37"/>
        <v>0</v>
      </c>
      <c r="G250" s="27" t="str">
        <f t="shared" si="32"/>
        <v>Z</v>
      </c>
      <c r="H250" s="28">
        <f t="shared" si="38"/>
        <v>0</v>
      </c>
      <c r="I250" s="28">
        <f t="shared" si="39"/>
        <v>0</v>
      </c>
      <c r="J250" s="27">
        <v>45263</v>
      </c>
      <c r="L250" s="28">
        <f t="shared" si="33"/>
        <v>0</v>
      </c>
      <c r="M250" s="28">
        <f t="shared" si="34"/>
        <v>0</v>
      </c>
      <c r="N250" s="28">
        <f t="shared" si="35"/>
        <v>0</v>
      </c>
    </row>
    <row r="251" spans="1:14" x14ac:dyDescent="0.25">
      <c r="A251" s="36">
        <v>45265</v>
      </c>
      <c r="B251">
        <f t="shared" si="31"/>
        <v>1</v>
      </c>
      <c r="D251" s="28">
        <f t="shared" si="36"/>
        <v>0</v>
      </c>
      <c r="F251" s="28">
        <f t="shared" si="37"/>
        <v>0</v>
      </c>
      <c r="G251" s="27" t="str">
        <f t="shared" si="32"/>
        <v>Z</v>
      </c>
      <c r="H251" s="28">
        <f t="shared" si="38"/>
        <v>0</v>
      </c>
      <c r="I251" s="28">
        <f t="shared" si="39"/>
        <v>0</v>
      </c>
      <c r="J251" s="27">
        <v>45264</v>
      </c>
      <c r="L251" s="28">
        <f t="shared" si="33"/>
        <v>0</v>
      </c>
      <c r="M251" s="28">
        <f t="shared" si="34"/>
        <v>0</v>
      </c>
      <c r="N251" s="28">
        <f t="shared" si="35"/>
        <v>0</v>
      </c>
    </row>
    <row r="252" spans="1:14" x14ac:dyDescent="0.25">
      <c r="A252" s="36">
        <v>45266</v>
      </c>
      <c r="B252">
        <f t="shared" si="31"/>
        <v>1</v>
      </c>
      <c r="D252" s="28">
        <f t="shared" si="36"/>
        <v>0</v>
      </c>
      <c r="F252" s="28">
        <f t="shared" si="37"/>
        <v>0</v>
      </c>
      <c r="G252" s="27" t="str">
        <f t="shared" si="32"/>
        <v>Z</v>
      </c>
      <c r="H252" s="28">
        <f t="shared" si="38"/>
        <v>0</v>
      </c>
      <c r="I252" s="28">
        <f t="shared" si="39"/>
        <v>0</v>
      </c>
      <c r="J252" s="27">
        <v>45265</v>
      </c>
      <c r="L252" s="28">
        <f t="shared" si="33"/>
        <v>0</v>
      </c>
      <c r="M252" s="28">
        <f t="shared" si="34"/>
        <v>0</v>
      </c>
      <c r="N252" s="28">
        <f t="shared" si="35"/>
        <v>0</v>
      </c>
    </row>
    <row r="253" spans="1:14" x14ac:dyDescent="0.25">
      <c r="A253" s="36">
        <v>45267</v>
      </c>
      <c r="B253">
        <f t="shared" si="31"/>
        <v>1</v>
      </c>
      <c r="D253" s="28">
        <f t="shared" si="36"/>
        <v>0</v>
      </c>
      <c r="F253" s="28">
        <f t="shared" si="37"/>
        <v>0</v>
      </c>
      <c r="G253" s="27" t="str">
        <f t="shared" si="32"/>
        <v>Z</v>
      </c>
      <c r="H253" s="28">
        <f t="shared" si="38"/>
        <v>0</v>
      </c>
      <c r="I253" s="28">
        <f t="shared" si="39"/>
        <v>0</v>
      </c>
      <c r="J253" s="27">
        <v>45266</v>
      </c>
      <c r="L253" s="28">
        <f t="shared" si="33"/>
        <v>0</v>
      </c>
      <c r="M253" s="28">
        <f t="shared" si="34"/>
        <v>0</v>
      </c>
      <c r="N253" s="28">
        <f t="shared" si="35"/>
        <v>0</v>
      </c>
    </row>
    <row r="254" spans="1:14" x14ac:dyDescent="0.25">
      <c r="A254" s="36">
        <v>45268</v>
      </c>
      <c r="B254">
        <f t="shared" si="31"/>
        <v>1</v>
      </c>
      <c r="D254" s="28">
        <f t="shared" si="36"/>
        <v>0</v>
      </c>
      <c r="F254" s="28">
        <f t="shared" si="37"/>
        <v>0</v>
      </c>
      <c r="G254" s="27" t="str">
        <f t="shared" si="32"/>
        <v>Z</v>
      </c>
      <c r="H254" s="28">
        <f t="shared" si="38"/>
        <v>0</v>
      </c>
      <c r="I254" s="28">
        <f t="shared" si="39"/>
        <v>0</v>
      </c>
      <c r="J254" s="27">
        <v>45267</v>
      </c>
      <c r="L254" s="28">
        <f t="shared" si="33"/>
        <v>0</v>
      </c>
      <c r="M254" s="28">
        <f t="shared" si="34"/>
        <v>0</v>
      </c>
      <c r="N254" s="28">
        <f t="shared" si="35"/>
        <v>0</v>
      </c>
    </row>
    <row r="255" spans="1:14" x14ac:dyDescent="0.25">
      <c r="A255" s="36">
        <v>45269</v>
      </c>
      <c r="B255">
        <f t="shared" si="31"/>
        <v>1</v>
      </c>
      <c r="D255" s="28">
        <f t="shared" si="36"/>
        <v>0</v>
      </c>
      <c r="E255" s="27">
        <v>45269</v>
      </c>
      <c r="F255" s="28">
        <f t="shared" si="37"/>
        <v>1</v>
      </c>
      <c r="G255" s="27" t="str">
        <f t="shared" si="32"/>
        <v>Z</v>
      </c>
      <c r="H255" s="28">
        <f t="shared" si="38"/>
        <v>0</v>
      </c>
      <c r="I255" s="28">
        <f t="shared" si="39"/>
        <v>0</v>
      </c>
      <c r="J255" s="27">
        <v>45268</v>
      </c>
      <c r="L255" s="28">
        <f t="shared" si="33"/>
        <v>0</v>
      </c>
      <c r="M255" s="28">
        <f t="shared" si="34"/>
        <v>0</v>
      </c>
      <c r="N255" s="28">
        <f t="shared" si="35"/>
        <v>0</v>
      </c>
    </row>
    <row r="256" spans="1:14" x14ac:dyDescent="0.25">
      <c r="A256" s="36">
        <v>45270</v>
      </c>
      <c r="B256">
        <f t="shared" si="31"/>
        <v>1</v>
      </c>
      <c r="D256" s="28">
        <f t="shared" si="36"/>
        <v>0</v>
      </c>
      <c r="E256" s="27">
        <v>45270</v>
      </c>
      <c r="F256" s="28">
        <f t="shared" si="37"/>
        <v>1</v>
      </c>
      <c r="G256" s="27" t="str">
        <f t="shared" si="32"/>
        <v>Z</v>
      </c>
      <c r="H256" s="28">
        <f t="shared" si="38"/>
        <v>0</v>
      </c>
      <c r="I256" s="28">
        <f t="shared" si="39"/>
        <v>0</v>
      </c>
      <c r="J256" s="27">
        <v>45269</v>
      </c>
      <c r="L256" s="28">
        <f t="shared" si="33"/>
        <v>0</v>
      </c>
      <c r="M256" s="28">
        <f t="shared" si="34"/>
        <v>0</v>
      </c>
      <c r="N256" s="28">
        <f t="shared" si="35"/>
        <v>0</v>
      </c>
    </row>
    <row r="257" spans="1:14" x14ac:dyDescent="0.25">
      <c r="A257" s="36">
        <v>45271</v>
      </c>
      <c r="B257">
        <f t="shared" si="31"/>
        <v>1</v>
      </c>
      <c r="D257" s="28">
        <f t="shared" si="36"/>
        <v>0</v>
      </c>
      <c r="F257" s="28">
        <f t="shared" si="37"/>
        <v>0</v>
      </c>
      <c r="G257" s="27" t="str">
        <f t="shared" si="32"/>
        <v>Z</v>
      </c>
      <c r="H257" s="28">
        <f t="shared" si="38"/>
        <v>0</v>
      </c>
      <c r="I257" s="28">
        <f t="shared" si="39"/>
        <v>0</v>
      </c>
      <c r="J257" s="27">
        <v>45270</v>
      </c>
      <c r="L257" s="28">
        <f t="shared" si="33"/>
        <v>0</v>
      </c>
      <c r="M257" s="28">
        <f t="shared" si="34"/>
        <v>0</v>
      </c>
      <c r="N257" s="28">
        <f t="shared" si="35"/>
        <v>0</v>
      </c>
    </row>
    <row r="258" spans="1:14" x14ac:dyDescent="0.25">
      <c r="A258" s="36">
        <v>45272</v>
      </c>
      <c r="B258">
        <f t="shared" si="31"/>
        <v>1</v>
      </c>
      <c r="D258" s="28">
        <f t="shared" si="36"/>
        <v>0</v>
      </c>
      <c r="F258" s="28">
        <f t="shared" si="37"/>
        <v>0</v>
      </c>
      <c r="G258" s="27" t="str">
        <f t="shared" si="32"/>
        <v>Z</v>
      </c>
      <c r="H258" s="28">
        <f t="shared" si="38"/>
        <v>0</v>
      </c>
      <c r="I258" s="28">
        <f t="shared" si="39"/>
        <v>0</v>
      </c>
      <c r="J258" s="27">
        <v>45271</v>
      </c>
      <c r="L258" s="28">
        <f t="shared" si="33"/>
        <v>0</v>
      </c>
      <c r="M258" s="28">
        <f t="shared" si="34"/>
        <v>0</v>
      </c>
      <c r="N258" s="28">
        <f t="shared" si="35"/>
        <v>0</v>
      </c>
    </row>
    <row r="259" spans="1:14" x14ac:dyDescent="0.25">
      <c r="A259" s="36">
        <v>45273</v>
      </c>
      <c r="B259">
        <f t="shared" ref="B259:B322" si="40">IF(A259&gt;=U$12,IF(A259&lt;=$U$13,0,1),1)</f>
        <v>1</v>
      </c>
      <c r="D259" s="28">
        <f t="shared" si="36"/>
        <v>0</v>
      </c>
      <c r="F259" s="28">
        <f t="shared" si="37"/>
        <v>0</v>
      </c>
      <c r="G259" s="27" t="str">
        <f t="shared" ref="G259:G322" si="41">_xlfn.IFNA(VLOOKUP(A259,$Z$6:$Z$15,1,FALSE),"Z")</f>
        <v>Z</v>
      </c>
      <c r="H259" s="28">
        <f t="shared" si="38"/>
        <v>0</v>
      </c>
      <c r="I259" s="28">
        <f t="shared" si="39"/>
        <v>0</v>
      </c>
      <c r="J259" s="27">
        <v>45272</v>
      </c>
      <c r="L259" s="28">
        <f t="shared" ref="L259:L322" si="42">IF($I259=1,IF(AND($AD$11="yes", $A259&lt;$AD$12),1,IF(OR($AD$11="no", $AD$11=""),IF(AND(AD$14="yes", A259&lt;AD$15),1,IF(OR(AD$14="no", AD$14=""),1,0)),0)),0)</f>
        <v>0</v>
      </c>
      <c r="M259" s="28">
        <f t="shared" ref="M259:M322" si="43">IF($I259=1,IF(AND($AD$11="yes", $A259&gt;=$AD$12),IF(AND($AD$14="yes", $A259&gt;=$AD$15),0,1),0),0)</f>
        <v>0</v>
      </c>
      <c r="N259" s="28">
        <f t="shared" ref="N259:N322" si="44">IF($I259=1,IF(AND($AD$14="yes", $A259&gt;=$AD$15),1,0),0)</f>
        <v>0</v>
      </c>
    </row>
    <row r="260" spans="1:14" x14ac:dyDescent="0.25">
      <c r="A260" s="36">
        <v>45274</v>
      </c>
      <c r="B260">
        <f t="shared" si="40"/>
        <v>1</v>
      </c>
      <c r="D260" s="28">
        <f t="shared" ref="D260:D323" si="45">IF(ISBLANK(C260)=FALSE,1,0)</f>
        <v>0</v>
      </c>
      <c r="F260" s="28">
        <f t="shared" ref="F260:F323" si="46">IF(ISBLANK(E260)=FALSE,1,0)</f>
        <v>0</v>
      </c>
      <c r="G260" s="27" t="str">
        <f t="shared" si="41"/>
        <v>Z</v>
      </c>
      <c r="H260" s="28">
        <f t="shared" ref="H260:H323" si="47">IF(G260="Z",0,1)</f>
        <v>0</v>
      </c>
      <c r="I260" s="28">
        <f t="shared" ref="I260:I323" si="48">IF(B260+D260+F260+H260&gt;0,0,1)</f>
        <v>0</v>
      </c>
      <c r="J260" s="27">
        <v>45273</v>
      </c>
      <c r="L260" s="28">
        <f t="shared" si="42"/>
        <v>0</v>
      </c>
      <c r="M260" s="28">
        <f t="shared" si="43"/>
        <v>0</v>
      </c>
      <c r="N260" s="28">
        <f t="shared" si="44"/>
        <v>0</v>
      </c>
    </row>
    <row r="261" spans="1:14" x14ac:dyDescent="0.25">
      <c r="A261" s="36">
        <v>45275</v>
      </c>
      <c r="B261">
        <f t="shared" si="40"/>
        <v>1</v>
      </c>
      <c r="D261" s="28">
        <f t="shared" si="45"/>
        <v>0</v>
      </c>
      <c r="F261" s="28">
        <f t="shared" si="46"/>
        <v>0</v>
      </c>
      <c r="G261" s="27" t="str">
        <f t="shared" si="41"/>
        <v>Z</v>
      </c>
      <c r="H261" s="28">
        <f t="shared" si="47"/>
        <v>0</v>
      </c>
      <c r="I261" s="28">
        <f t="shared" si="48"/>
        <v>0</v>
      </c>
      <c r="J261" s="27">
        <v>45274</v>
      </c>
      <c r="L261" s="28">
        <f t="shared" si="42"/>
        <v>0</v>
      </c>
      <c r="M261" s="28">
        <f t="shared" si="43"/>
        <v>0</v>
      </c>
      <c r="N261" s="28">
        <f t="shared" si="44"/>
        <v>0</v>
      </c>
    </row>
    <row r="262" spans="1:14" x14ac:dyDescent="0.25">
      <c r="A262" s="36">
        <v>45276</v>
      </c>
      <c r="B262">
        <f t="shared" si="40"/>
        <v>1</v>
      </c>
      <c r="D262" s="28">
        <f t="shared" si="45"/>
        <v>0</v>
      </c>
      <c r="E262" s="27">
        <v>45276</v>
      </c>
      <c r="F262" s="28">
        <f t="shared" si="46"/>
        <v>1</v>
      </c>
      <c r="G262" s="27" t="str">
        <f t="shared" si="41"/>
        <v>Z</v>
      </c>
      <c r="H262" s="28">
        <f t="shared" si="47"/>
        <v>0</v>
      </c>
      <c r="I262" s="28">
        <f t="shared" si="48"/>
        <v>0</v>
      </c>
      <c r="J262" s="27">
        <v>45275</v>
      </c>
      <c r="L262" s="28">
        <f t="shared" si="42"/>
        <v>0</v>
      </c>
      <c r="M262" s="28">
        <f t="shared" si="43"/>
        <v>0</v>
      </c>
      <c r="N262" s="28">
        <f t="shared" si="44"/>
        <v>0</v>
      </c>
    </row>
    <row r="263" spans="1:14" x14ac:dyDescent="0.25">
      <c r="A263" s="36">
        <v>45277</v>
      </c>
      <c r="B263">
        <f t="shared" si="40"/>
        <v>1</v>
      </c>
      <c r="D263" s="28">
        <f t="shared" si="45"/>
        <v>0</v>
      </c>
      <c r="E263" s="27">
        <v>45277</v>
      </c>
      <c r="F263" s="28">
        <f t="shared" si="46"/>
        <v>1</v>
      </c>
      <c r="G263" s="27" t="str">
        <f t="shared" si="41"/>
        <v>Z</v>
      </c>
      <c r="H263" s="28">
        <f t="shared" si="47"/>
        <v>0</v>
      </c>
      <c r="I263" s="28">
        <f t="shared" si="48"/>
        <v>0</v>
      </c>
      <c r="J263" s="27">
        <v>45276</v>
      </c>
      <c r="L263" s="28">
        <f t="shared" si="42"/>
        <v>0</v>
      </c>
      <c r="M263" s="28">
        <f t="shared" si="43"/>
        <v>0</v>
      </c>
      <c r="N263" s="28">
        <f t="shared" si="44"/>
        <v>0</v>
      </c>
    </row>
    <row r="264" spans="1:14" x14ac:dyDescent="0.25">
      <c r="A264" s="36">
        <v>45278</v>
      </c>
      <c r="B264">
        <f t="shared" si="40"/>
        <v>1</v>
      </c>
      <c r="D264" s="28">
        <f t="shared" si="45"/>
        <v>0</v>
      </c>
      <c r="F264" s="28">
        <f t="shared" si="46"/>
        <v>0</v>
      </c>
      <c r="G264" s="27" t="str">
        <f t="shared" si="41"/>
        <v>Z</v>
      </c>
      <c r="H264" s="28">
        <f t="shared" si="47"/>
        <v>0</v>
      </c>
      <c r="I264" s="28">
        <f t="shared" si="48"/>
        <v>0</v>
      </c>
      <c r="J264" s="27">
        <v>45277</v>
      </c>
      <c r="L264" s="28">
        <f t="shared" si="42"/>
        <v>0</v>
      </c>
      <c r="M264" s="28">
        <f t="shared" si="43"/>
        <v>0</v>
      </c>
      <c r="N264" s="28">
        <f t="shared" si="44"/>
        <v>0</v>
      </c>
    </row>
    <row r="265" spans="1:14" x14ac:dyDescent="0.25">
      <c r="A265" s="36">
        <v>45279</v>
      </c>
      <c r="B265">
        <f t="shared" si="40"/>
        <v>1</v>
      </c>
      <c r="D265" s="28">
        <f t="shared" si="45"/>
        <v>0</v>
      </c>
      <c r="F265" s="28">
        <f t="shared" si="46"/>
        <v>0</v>
      </c>
      <c r="G265" s="27" t="str">
        <f t="shared" si="41"/>
        <v>Z</v>
      </c>
      <c r="H265" s="28">
        <f t="shared" si="47"/>
        <v>0</v>
      </c>
      <c r="I265" s="28">
        <f t="shared" si="48"/>
        <v>0</v>
      </c>
      <c r="J265" s="27">
        <v>45278</v>
      </c>
      <c r="L265" s="28">
        <f t="shared" si="42"/>
        <v>0</v>
      </c>
      <c r="M265" s="28">
        <f t="shared" si="43"/>
        <v>0</v>
      </c>
      <c r="N265" s="28">
        <f t="shared" si="44"/>
        <v>0</v>
      </c>
    </row>
    <row r="266" spans="1:14" x14ac:dyDescent="0.25">
      <c r="A266" s="36">
        <v>45280</v>
      </c>
      <c r="B266">
        <f t="shared" si="40"/>
        <v>1</v>
      </c>
      <c r="D266" s="28">
        <f t="shared" si="45"/>
        <v>0</v>
      </c>
      <c r="F266" s="28">
        <f t="shared" si="46"/>
        <v>0</v>
      </c>
      <c r="G266" s="27" t="str">
        <f t="shared" si="41"/>
        <v>Z</v>
      </c>
      <c r="H266" s="28">
        <f t="shared" si="47"/>
        <v>0</v>
      </c>
      <c r="I266" s="28">
        <f t="shared" si="48"/>
        <v>0</v>
      </c>
      <c r="J266" s="27">
        <v>45279</v>
      </c>
      <c r="L266" s="28">
        <f t="shared" si="42"/>
        <v>0</v>
      </c>
      <c r="M266" s="28">
        <f t="shared" si="43"/>
        <v>0</v>
      </c>
      <c r="N266" s="28">
        <f t="shared" si="44"/>
        <v>0</v>
      </c>
    </row>
    <row r="267" spans="1:14" x14ac:dyDescent="0.25">
      <c r="A267" s="36">
        <v>45281</v>
      </c>
      <c r="B267">
        <f t="shared" si="40"/>
        <v>1</v>
      </c>
      <c r="C267" s="27">
        <v>45281</v>
      </c>
      <c r="D267" s="28">
        <f t="shared" si="45"/>
        <v>1</v>
      </c>
      <c r="F267" s="28">
        <f t="shared" si="46"/>
        <v>0</v>
      </c>
      <c r="G267" s="27" t="str">
        <f t="shared" si="41"/>
        <v>Z</v>
      </c>
      <c r="H267" s="28">
        <f t="shared" si="47"/>
        <v>0</v>
      </c>
      <c r="I267" s="28">
        <f t="shared" si="48"/>
        <v>0</v>
      </c>
      <c r="J267" s="27">
        <v>45280</v>
      </c>
      <c r="L267" s="28">
        <f t="shared" si="42"/>
        <v>0</v>
      </c>
      <c r="M267" s="28">
        <f t="shared" si="43"/>
        <v>0</v>
      </c>
      <c r="N267" s="28">
        <f t="shared" si="44"/>
        <v>0</v>
      </c>
    </row>
    <row r="268" spans="1:14" x14ac:dyDescent="0.25">
      <c r="A268" s="36">
        <v>45282</v>
      </c>
      <c r="B268">
        <f t="shared" si="40"/>
        <v>1</v>
      </c>
      <c r="C268" s="27">
        <v>45282</v>
      </c>
      <c r="D268" s="28">
        <f t="shared" si="45"/>
        <v>1</v>
      </c>
      <c r="F268" s="28">
        <f t="shared" si="46"/>
        <v>0</v>
      </c>
      <c r="G268" s="27" t="str">
        <f t="shared" si="41"/>
        <v>Z</v>
      </c>
      <c r="H268" s="28">
        <f t="shared" si="47"/>
        <v>0</v>
      </c>
      <c r="I268" s="28">
        <f t="shared" si="48"/>
        <v>0</v>
      </c>
      <c r="J268" s="27">
        <v>45281</v>
      </c>
      <c r="L268" s="28">
        <f t="shared" si="42"/>
        <v>0</v>
      </c>
      <c r="M268" s="28">
        <f t="shared" si="43"/>
        <v>0</v>
      </c>
      <c r="N268" s="28">
        <f t="shared" si="44"/>
        <v>0</v>
      </c>
    </row>
    <row r="269" spans="1:14" x14ac:dyDescent="0.25">
      <c r="A269" s="36">
        <v>45283</v>
      </c>
      <c r="B269">
        <f t="shared" si="40"/>
        <v>1</v>
      </c>
      <c r="C269" s="27">
        <v>45283</v>
      </c>
      <c r="D269" s="28">
        <f t="shared" si="45"/>
        <v>1</v>
      </c>
      <c r="E269" s="27">
        <v>45283</v>
      </c>
      <c r="F269" s="28">
        <f t="shared" si="46"/>
        <v>1</v>
      </c>
      <c r="G269" s="27" t="str">
        <f t="shared" si="41"/>
        <v>Z</v>
      </c>
      <c r="H269" s="28">
        <f t="shared" si="47"/>
        <v>0</v>
      </c>
      <c r="I269" s="28">
        <f t="shared" si="48"/>
        <v>0</v>
      </c>
      <c r="J269" s="27">
        <v>45282</v>
      </c>
      <c r="L269" s="28">
        <f t="shared" si="42"/>
        <v>0</v>
      </c>
      <c r="M269" s="28">
        <f t="shared" si="43"/>
        <v>0</v>
      </c>
      <c r="N269" s="28">
        <f t="shared" si="44"/>
        <v>0</v>
      </c>
    </row>
    <row r="270" spans="1:14" x14ac:dyDescent="0.25">
      <c r="A270" s="36">
        <v>45284</v>
      </c>
      <c r="B270">
        <f t="shared" si="40"/>
        <v>1</v>
      </c>
      <c r="C270" s="27">
        <v>45284</v>
      </c>
      <c r="D270" s="28">
        <f t="shared" si="45"/>
        <v>1</v>
      </c>
      <c r="E270" s="27">
        <v>45284</v>
      </c>
      <c r="F270" s="28">
        <f t="shared" si="46"/>
        <v>1</v>
      </c>
      <c r="G270" s="27" t="str">
        <f t="shared" si="41"/>
        <v>Z</v>
      </c>
      <c r="H270" s="28">
        <f t="shared" si="47"/>
        <v>0</v>
      </c>
      <c r="I270" s="28">
        <f t="shared" si="48"/>
        <v>0</v>
      </c>
      <c r="J270" s="27">
        <v>45283</v>
      </c>
      <c r="L270" s="28">
        <f t="shared" si="42"/>
        <v>0</v>
      </c>
      <c r="M270" s="28">
        <f t="shared" si="43"/>
        <v>0</v>
      </c>
      <c r="N270" s="28">
        <f t="shared" si="44"/>
        <v>0</v>
      </c>
    </row>
    <row r="271" spans="1:14" x14ac:dyDescent="0.25">
      <c r="A271" s="36">
        <v>45285</v>
      </c>
      <c r="B271">
        <f t="shared" si="40"/>
        <v>1</v>
      </c>
      <c r="C271" s="27">
        <v>45285</v>
      </c>
      <c r="D271" s="28">
        <f t="shared" si="45"/>
        <v>1</v>
      </c>
      <c r="F271" s="28">
        <f t="shared" si="46"/>
        <v>0</v>
      </c>
      <c r="G271" s="27" t="str">
        <f t="shared" si="41"/>
        <v>Z</v>
      </c>
      <c r="H271" s="28">
        <f t="shared" si="47"/>
        <v>0</v>
      </c>
      <c r="I271" s="28">
        <f t="shared" si="48"/>
        <v>0</v>
      </c>
      <c r="J271" s="27">
        <v>45284</v>
      </c>
      <c r="L271" s="28">
        <f t="shared" si="42"/>
        <v>0</v>
      </c>
      <c r="M271" s="28">
        <f t="shared" si="43"/>
        <v>0</v>
      </c>
      <c r="N271" s="28">
        <f t="shared" si="44"/>
        <v>0</v>
      </c>
    </row>
    <row r="272" spans="1:14" x14ac:dyDescent="0.25">
      <c r="A272" s="36">
        <v>45286</v>
      </c>
      <c r="B272">
        <f t="shared" si="40"/>
        <v>1</v>
      </c>
      <c r="C272" s="27">
        <v>45286</v>
      </c>
      <c r="D272" s="28">
        <f t="shared" si="45"/>
        <v>1</v>
      </c>
      <c r="F272" s="28">
        <f t="shared" si="46"/>
        <v>0</v>
      </c>
      <c r="G272" s="27" t="str">
        <f t="shared" si="41"/>
        <v>Z</v>
      </c>
      <c r="H272" s="28">
        <f t="shared" si="47"/>
        <v>0</v>
      </c>
      <c r="I272" s="28">
        <f t="shared" si="48"/>
        <v>0</v>
      </c>
      <c r="J272" s="27">
        <v>45285</v>
      </c>
      <c r="L272" s="28">
        <f t="shared" si="42"/>
        <v>0</v>
      </c>
      <c r="M272" s="28">
        <f t="shared" si="43"/>
        <v>0</v>
      </c>
      <c r="N272" s="28">
        <f t="shared" si="44"/>
        <v>0</v>
      </c>
    </row>
    <row r="273" spans="1:14" x14ac:dyDescent="0.25">
      <c r="A273" s="36">
        <v>45287</v>
      </c>
      <c r="B273">
        <f t="shared" si="40"/>
        <v>1</v>
      </c>
      <c r="C273" s="27">
        <v>45287</v>
      </c>
      <c r="D273" s="28">
        <f t="shared" si="45"/>
        <v>1</v>
      </c>
      <c r="F273" s="28">
        <f t="shared" si="46"/>
        <v>0</v>
      </c>
      <c r="G273" s="27" t="str">
        <f t="shared" si="41"/>
        <v>Z</v>
      </c>
      <c r="H273" s="28">
        <f t="shared" si="47"/>
        <v>0</v>
      </c>
      <c r="I273" s="28">
        <f t="shared" si="48"/>
        <v>0</v>
      </c>
      <c r="J273" s="27">
        <v>45286</v>
      </c>
      <c r="L273" s="28">
        <f t="shared" si="42"/>
        <v>0</v>
      </c>
      <c r="M273" s="28">
        <f t="shared" si="43"/>
        <v>0</v>
      </c>
      <c r="N273" s="28">
        <f t="shared" si="44"/>
        <v>0</v>
      </c>
    </row>
    <row r="274" spans="1:14" x14ac:dyDescent="0.25">
      <c r="A274" s="36">
        <v>45288</v>
      </c>
      <c r="B274">
        <f t="shared" si="40"/>
        <v>1</v>
      </c>
      <c r="C274" s="27">
        <v>45288</v>
      </c>
      <c r="D274" s="28">
        <f t="shared" si="45"/>
        <v>1</v>
      </c>
      <c r="F274" s="28">
        <f t="shared" si="46"/>
        <v>0</v>
      </c>
      <c r="G274" s="27" t="str">
        <f t="shared" si="41"/>
        <v>Z</v>
      </c>
      <c r="H274" s="28">
        <f t="shared" si="47"/>
        <v>0</v>
      </c>
      <c r="I274" s="28">
        <f t="shared" si="48"/>
        <v>0</v>
      </c>
      <c r="J274" s="27">
        <v>45287</v>
      </c>
      <c r="L274" s="28">
        <f t="shared" si="42"/>
        <v>0</v>
      </c>
      <c r="M274" s="28">
        <f t="shared" si="43"/>
        <v>0</v>
      </c>
      <c r="N274" s="28">
        <f t="shared" si="44"/>
        <v>0</v>
      </c>
    </row>
    <row r="275" spans="1:14" x14ac:dyDescent="0.25">
      <c r="A275" s="36">
        <v>45289</v>
      </c>
      <c r="B275">
        <f t="shared" si="40"/>
        <v>1</v>
      </c>
      <c r="C275" s="27">
        <v>45289</v>
      </c>
      <c r="D275" s="28">
        <f t="shared" si="45"/>
        <v>1</v>
      </c>
      <c r="F275" s="28">
        <f t="shared" si="46"/>
        <v>0</v>
      </c>
      <c r="G275" s="27" t="str">
        <f t="shared" si="41"/>
        <v>Z</v>
      </c>
      <c r="H275" s="28">
        <f t="shared" si="47"/>
        <v>0</v>
      </c>
      <c r="I275" s="28">
        <f t="shared" si="48"/>
        <v>0</v>
      </c>
      <c r="J275" s="27">
        <v>45288</v>
      </c>
      <c r="L275" s="28">
        <f t="shared" si="42"/>
        <v>0</v>
      </c>
      <c r="M275" s="28">
        <f t="shared" si="43"/>
        <v>0</v>
      </c>
      <c r="N275" s="28">
        <f t="shared" si="44"/>
        <v>0</v>
      </c>
    </row>
    <row r="276" spans="1:14" x14ac:dyDescent="0.25">
      <c r="A276" s="36">
        <v>45290</v>
      </c>
      <c r="B276">
        <f t="shared" si="40"/>
        <v>1</v>
      </c>
      <c r="C276" s="27">
        <v>45290</v>
      </c>
      <c r="D276" s="28">
        <f t="shared" si="45"/>
        <v>1</v>
      </c>
      <c r="E276" s="27">
        <v>45290</v>
      </c>
      <c r="F276" s="28">
        <f t="shared" si="46"/>
        <v>1</v>
      </c>
      <c r="G276" s="27" t="str">
        <f t="shared" si="41"/>
        <v>Z</v>
      </c>
      <c r="H276" s="28">
        <f t="shared" si="47"/>
        <v>0</v>
      </c>
      <c r="I276" s="28">
        <f t="shared" si="48"/>
        <v>0</v>
      </c>
      <c r="J276" s="27">
        <v>45289</v>
      </c>
      <c r="L276" s="28">
        <f t="shared" si="42"/>
        <v>0</v>
      </c>
      <c r="M276" s="28">
        <f t="shared" si="43"/>
        <v>0</v>
      </c>
      <c r="N276" s="28">
        <f t="shared" si="44"/>
        <v>0</v>
      </c>
    </row>
    <row r="277" spans="1:14" x14ac:dyDescent="0.25">
      <c r="A277" s="36">
        <v>45291</v>
      </c>
      <c r="B277">
        <f t="shared" si="40"/>
        <v>1</v>
      </c>
      <c r="C277" s="27">
        <v>45291</v>
      </c>
      <c r="D277" s="28">
        <f t="shared" si="45"/>
        <v>1</v>
      </c>
      <c r="E277" s="27">
        <v>45291</v>
      </c>
      <c r="F277" s="28">
        <f t="shared" si="46"/>
        <v>1</v>
      </c>
      <c r="G277" s="27" t="str">
        <f t="shared" si="41"/>
        <v>Z</v>
      </c>
      <c r="H277" s="28">
        <f t="shared" si="47"/>
        <v>0</v>
      </c>
      <c r="I277" s="28">
        <f t="shared" si="48"/>
        <v>0</v>
      </c>
      <c r="J277" s="27">
        <v>45290</v>
      </c>
      <c r="L277" s="28">
        <f t="shared" si="42"/>
        <v>0</v>
      </c>
      <c r="M277" s="28">
        <f t="shared" si="43"/>
        <v>0</v>
      </c>
      <c r="N277" s="28">
        <f t="shared" si="44"/>
        <v>0</v>
      </c>
    </row>
    <row r="278" spans="1:14" x14ac:dyDescent="0.25">
      <c r="A278" s="36">
        <v>45292</v>
      </c>
      <c r="B278">
        <f t="shared" si="40"/>
        <v>1</v>
      </c>
      <c r="C278" s="27">
        <v>45292</v>
      </c>
      <c r="D278" s="28">
        <f t="shared" si="45"/>
        <v>1</v>
      </c>
      <c r="F278" s="28">
        <f t="shared" si="46"/>
        <v>0</v>
      </c>
      <c r="G278" s="27" t="str">
        <f t="shared" si="41"/>
        <v>Z</v>
      </c>
      <c r="H278" s="28">
        <f t="shared" si="47"/>
        <v>0</v>
      </c>
      <c r="I278" s="28">
        <f t="shared" si="48"/>
        <v>0</v>
      </c>
      <c r="J278" s="27">
        <v>45291</v>
      </c>
      <c r="L278" s="28">
        <f t="shared" si="42"/>
        <v>0</v>
      </c>
      <c r="M278" s="28">
        <f t="shared" si="43"/>
        <v>0</v>
      </c>
      <c r="N278" s="28">
        <f t="shared" si="44"/>
        <v>0</v>
      </c>
    </row>
    <row r="279" spans="1:14" x14ac:dyDescent="0.25">
      <c r="A279" s="36">
        <v>45293</v>
      </c>
      <c r="B279">
        <f t="shared" si="40"/>
        <v>1</v>
      </c>
      <c r="C279" s="27">
        <v>45293</v>
      </c>
      <c r="D279" s="28">
        <f t="shared" si="45"/>
        <v>1</v>
      </c>
      <c r="F279" s="28">
        <f t="shared" si="46"/>
        <v>0</v>
      </c>
      <c r="G279" s="27" t="str">
        <f t="shared" si="41"/>
        <v>Z</v>
      </c>
      <c r="H279" s="28">
        <f t="shared" si="47"/>
        <v>0</v>
      </c>
      <c r="I279" s="28">
        <f t="shared" si="48"/>
        <v>0</v>
      </c>
      <c r="J279" s="27">
        <v>45292</v>
      </c>
      <c r="L279" s="28">
        <f t="shared" si="42"/>
        <v>0</v>
      </c>
      <c r="M279" s="28">
        <f t="shared" si="43"/>
        <v>0</v>
      </c>
      <c r="N279" s="28">
        <f t="shared" si="44"/>
        <v>0</v>
      </c>
    </row>
    <row r="280" spans="1:14" x14ac:dyDescent="0.25">
      <c r="A280" s="36">
        <v>45294</v>
      </c>
      <c r="B280">
        <f t="shared" si="40"/>
        <v>1</v>
      </c>
      <c r="C280" s="27">
        <v>45294</v>
      </c>
      <c r="D280" s="28">
        <f t="shared" si="45"/>
        <v>1</v>
      </c>
      <c r="F280" s="28">
        <f t="shared" si="46"/>
        <v>0</v>
      </c>
      <c r="G280" s="27" t="str">
        <f t="shared" si="41"/>
        <v>Z</v>
      </c>
      <c r="H280" s="28">
        <f t="shared" si="47"/>
        <v>0</v>
      </c>
      <c r="I280" s="28">
        <f t="shared" si="48"/>
        <v>0</v>
      </c>
      <c r="J280" s="27">
        <v>45293</v>
      </c>
      <c r="L280" s="28">
        <f t="shared" si="42"/>
        <v>0</v>
      </c>
      <c r="M280" s="28">
        <f t="shared" si="43"/>
        <v>0</v>
      </c>
      <c r="N280" s="28">
        <f t="shared" si="44"/>
        <v>0</v>
      </c>
    </row>
    <row r="281" spans="1:14" x14ac:dyDescent="0.25">
      <c r="A281" s="36">
        <v>45295</v>
      </c>
      <c r="B281">
        <f t="shared" si="40"/>
        <v>1</v>
      </c>
      <c r="D281" s="28">
        <f t="shared" si="45"/>
        <v>0</v>
      </c>
      <c r="F281" s="28">
        <f t="shared" si="46"/>
        <v>0</v>
      </c>
      <c r="G281" s="27" t="str">
        <f t="shared" si="41"/>
        <v>Z</v>
      </c>
      <c r="H281" s="28">
        <f t="shared" si="47"/>
        <v>0</v>
      </c>
      <c r="I281" s="28">
        <f t="shared" si="48"/>
        <v>0</v>
      </c>
      <c r="J281" s="27">
        <v>45294</v>
      </c>
      <c r="L281" s="28">
        <f t="shared" si="42"/>
        <v>0</v>
      </c>
      <c r="M281" s="28">
        <f t="shared" si="43"/>
        <v>0</v>
      </c>
      <c r="N281" s="28">
        <f t="shared" si="44"/>
        <v>0</v>
      </c>
    </row>
    <row r="282" spans="1:14" x14ac:dyDescent="0.25">
      <c r="A282" s="36">
        <v>45296</v>
      </c>
      <c r="B282">
        <f t="shared" si="40"/>
        <v>1</v>
      </c>
      <c r="D282" s="28">
        <f t="shared" si="45"/>
        <v>0</v>
      </c>
      <c r="F282" s="28">
        <f t="shared" si="46"/>
        <v>0</v>
      </c>
      <c r="G282" s="27" t="str">
        <f t="shared" si="41"/>
        <v>Z</v>
      </c>
      <c r="H282" s="28">
        <f t="shared" si="47"/>
        <v>0</v>
      </c>
      <c r="I282" s="28">
        <f t="shared" si="48"/>
        <v>0</v>
      </c>
      <c r="J282" s="27">
        <v>45295</v>
      </c>
      <c r="L282" s="28">
        <f t="shared" si="42"/>
        <v>0</v>
      </c>
      <c r="M282" s="28">
        <f t="shared" si="43"/>
        <v>0</v>
      </c>
      <c r="N282" s="28">
        <f t="shared" si="44"/>
        <v>0</v>
      </c>
    </row>
    <row r="283" spans="1:14" x14ac:dyDescent="0.25">
      <c r="A283" s="36">
        <v>45297</v>
      </c>
      <c r="B283">
        <f t="shared" si="40"/>
        <v>1</v>
      </c>
      <c r="D283" s="28">
        <f t="shared" si="45"/>
        <v>0</v>
      </c>
      <c r="E283" s="27">
        <v>45297</v>
      </c>
      <c r="F283" s="28">
        <f t="shared" si="46"/>
        <v>1</v>
      </c>
      <c r="G283" s="27" t="str">
        <f t="shared" si="41"/>
        <v>Z</v>
      </c>
      <c r="H283" s="28">
        <f t="shared" si="47"/>
        <v>0</v>
      </c>
      <c r="I283" s="28">
        <f t="shared" si="48"/>
        <v>0</v>
      </c>
      <c r="J283" s="27">
        <v>45296</v>
      </c>
      <c r="L283" s="28">
        <f t="shared" si="42"/>
        <v>0</v>
      </c>
      <c r="M283" s="28">
        <f t="shared" si="43"/>
        <v>0</v>
      </c>
      <c r="N283" s="28">
        <f t="shared" si="44"/>
        <v>0</v>
      </c>
    </row>
    <row r="284" spans="1:14" x14ac:dyDescent="0.25">
      <c r="A284" s="36">
        <v>45298</v>
      </c>
      <c r="B284">
        <f t="shared" si="40"/>
        <v>1</v>
      </c>
      <c r="D284" s="28">
        <f t="shared" si="45"/>
        <v>0</v>
      </c>
      <c r="E284" s="27">
        <v>45298</v>
      </c>
      <c r="F284" s="28">
        <f t="shared" si="46"/>
        <v>1</v>
      </c>
      <c r="G284" s="27" t="str">
        <f t="shared" si="41"/>
        <v>Z</v>
      </c>
      <c r="H284" s="28">
        <f t="shared" si="47"/>
        <v>0</v>
      </c>
      <c r="I284" s="28">
        <f t="shared" si="48"/>
        <v>0</v>
      </c>
      <c r="J284" s="27">
        <v>45297</v>
      </c>
      <c r="L284" s="28">
        <f t="shared" si="42"/>
        <v>0</v>
      </c>
      <c r="M284" s="28">
        <f t="shared" si="43"/>
        <v>0</v>
      </c>
      <c r="N284" s="28">
        <f t="shared" si="44"/>
        <v>0</v>
      </c>
    </row>
    <row r="285" spans="1:14" x14ac:dyDescent="0.25">
      <c r="A285" s="36">
        <v>45299</v>
      </c>
      <c r="B285">
        <f t="shared" si="40"/>
        <v>1</v>
      </c>
      <c r="D285" s="28">
        <f t="shared" si="45"/>
        <v>0</v>
      </c>
      <c r="F285" s="28">
        <f t="shared" si="46"/>
        <v>0</v>
      </c>
      <c r="G285" s="27" t="str">
        <f t="shared" si="41"/>
        <v>Z</v>
      </c>
      <c r="H285" s="28">
        <f t="shared" si="47"/>
        <v>0</v>
      </c>
      <c r="I285" s="28">
        <f t="shared" si="48"/>
        <v>0</v>
      </c>
      <c r="J285" s="27">
        <v>45298</v>
      </c>
      <c r="L285" s="28">
        <f t="shared" si="42"/>
        <v>0</v>
      </c>
      <c r="M285" s="28">
        <f t="shared" si="43"/>
        <v>0</v>
      </c>
      <c r="N285" s="28">
        <f t="shared" si="44"/>
        <v>0</v>
      </c>
    </row>
    <row r="286" spans="1:14" x14ac:dyDescent="0.25">
      <c r="A286" s="36">
        <v>45300</v>
      </c>
      <c r="B286">
        <f t="shared" si="40"/>
        <v>1</v>
      </c>
      <c r="D286" s="28">
        <f t="shared" si="45"/>
        <v>0</v>
      </c>
      <c r="F286" s="28">
        <f t="shared" si="46"/>
        <v>0</v>
      </c>
      <c r="G286" s="27" t="str">
        <f t="shared" si="41"/>
        <v>Z</v>
      </c>
      <c r="H286" s="28">
        <f t="shared" si="47"/>
        <v>0</v>
      </c>
      <c r="I286" s="28">
        <f t="shared" si="48"/>
        <v>0</v>
      </c>
      <c r="J286" s="27">
        <v>45299</v>
      </c>
      <c r="L286" s="28">
        <f t="shared" si="42"/>
        <v>0</v>
      </c>
      <c r="M286" s="28">
        <f t="shared" si="43"/>
        <v>0</v>
      </c>
      <c r="N286" s="28">
        <f t="shared" si="44"/>
        <v>0</v>
      </c>
    </row>
    <row r="287" spans="1:14" x14ac:dyDescent="0.25">
      <c r="A287" s="36">
        <v>45301</v>
      </c>
      <c r="B287">
        <f t="shared" si="40"/>
        <v>1</v>
      </c>
      <c r="D287" s="28">
        <f t="shared" si="45"/>
        <v>0</v>
      </c>
      <c r="F287" s="28">
        <f t="shared" si="46"/>
        <v>0</v>
      </c>
      <c r="G287" s="27" t="str">
        <f t="shared" si="41"/>
        <v>Z</v>
      </c>
      <c r="H287" s="28">
        <f t="shared" si="47"/>
        <v>0</v>
      </c>
      <c r="I287" s="28">
        <f t="shared" si="48"/>
        <v>0</v>
      </c>
      <c r="J287" s="27">
        <v>45300</v>
      </c>
      <c r="L287" s="28">
        <f t="shared" si="42"/>
        <v>0</v>
      </c>
      <c r="M287" s="28">
        <f t="shared" si="43"/>
        <v>0</v>
      </c>
      <c r="N287" s="28">
        <f t="shared" si="44"/>
        <v>0</v>
      </c>
    </row>
    <row r="288" spans="1:14" x14ac:dyDescent="0.25">
      <c r="A288" s="36">
        <v>45302</v>
      </c>
      <c r="B288">
        <f t="shared" si="40"/>
        <v>1</v>
      </c>
      <c r="D288" s="28">
        <f t="shared" si="45"/>
        <v>0</v>
      </c>
      <c r="F288" s="28">
        <f t="shared" si="46"/>
        <v>0</v>
      </c>
      <c r="G288" s="27" t="str">
        <f t="shared" si="41"/>
        <v>Z</v>
      </c>
      <c r="H288" s="28">
        <f t="shared" si="47"/>
        <v>0</v>
      </c>
      <c r="I288" s="28">
        <f t="shared" si="48"/>
        <v>0</v>
      </c>
      <c r="J288" s="27">
        <v>45301</v>
      </c>
      <c r="L288" s="28">
        <f t="shared" si="42"/>
        <v>0</v>
      </c>
      <c r="M288" s="28">
        <f t="shared" si="43"/>
        <v>0</v>
      </c>
      <c r="N288" s="28">
        <f t="shared" si="44"/>
        <v>0</v>
      </c>
    </row>
    <row r="289" spans="1:14" x14ac:dyDescent="0.25">
      <c r="A289" s="36">
        <v>45303</v>
      </c>
      <c r="B289">
        <f t="shared" si="40"/>
        <v>1</v>
      </c>
      <c r="D289" s="28">
        <f t="shared" si="45"/>
        <v>0</v>
      </c>
      <c r="F289" s="28">
        <f t="shared" si="46"/>
        <v>0</v>
      </c>
      <c r="G289" s="27" t="str">
        <f t="shared" si="41"/>
        <v>Z</v>
      </c>
      <c r="H289" s="28">
        <f t="shared" si="47"/>
        <v>0</v>
      </c>
      <c r="I289" s="28">
        <f t="shared" si="48"/>
        <v>0</v>
      </c>
      <c r="J289" s="27">
        <v>45302</v>
      </c>
      <c r="L289" s="28">
        <f t="shared" si="42"/>
        <v>0</v>
      </c>
      <c r="M289" s="28">
        <f t="shared" si="43"/>
        <v>0</v>
      </c>
      <c r="N289" s="28">
        <f t="shared" si="44"/>
        <v>0</v>
      </c>
    </row>
    <row r="290" spans="1:14" x14ac:dyDescent="0.25">
      <c r="A290" s="36">
        <v>45304</v>
      </c>
      <c r="B290">
        <f t="shared" si="40"/>
        <v>1</v>
      </c>
      <c r="D290" s="28">
        <f t="shared" si="45"/>
        <v>0</v>
      </c>
      <c r="E290" s="27">
        <v>45304</v>
      </c>
      <c r="F290" s="28">
        <f t="shared" si="46"/>
        <v>1</v>
      </c>
      <c r="G290" s="27" t="str">
        <f t="shared" si="41"/>
        <v>Z</v>
      </c>
      <c r="H290" s="28">
        <f t="shared" si="47"/>
        <v>0</v>
      </c>
      <c r="I290" s="28">
        <f t="shared" si="48"/>
        <v>0</v>
      </c>
      <c r="J290" s="27">
        <v>45303</v>
      </c>
      <c r="L290" s="28">
        <f t="shared" si="42"/>
        <v>0</v>
      </c>
      <c r="M290" s="28">
        <f t="shared" si="43"/>
        <v>0</v>
      </c>
      <c r="N290" s="28">
        <f t="shared" si="44"/>
        <v>0</v>
      </c>
    </row>
    <row r="291" spans="1:14" x14ac:dyDescent="0.25">
      <c r="A291" s="36">
        <v>45305</v>
      </c>
      <c r="B291">
        <f t="shared" si="40"/>
        <v>1</v>
      </c>
      <c r="D291" s="28">
        <f t="shared" si="45"/>
        <v>0</v>
      </c>
      <c r="E291" s="27">
        <v>45305</v>
      </c>
      <c r="F291" s="28">
        <f t="shared" si="46"/>
        <v>1</v>
      </c>
      <c r="G291" s="27" t="str">
        <f t="shared" si="41"/>
        <v>Z</v>
      </c>
      <c r="H291" s="28">
        <f t="shared" si="47"/>
        <v>0</v>
      </c>
      <c r="I291" s="28">
        <f t="shared" si="48"/>
        <v>0</v>
      </c>
      <c r="J291" s="27">
        <v>45304</v>
      </c>
      <c r="L291" s="28">
        <f t="shared" si="42"/>
        <v>0</v>
      </c>
      <c r="M291" s="28">
        <f t="shared" si="43"/>
        <v>0</v>
      </c>
      <c r="N291" s="28">
        <f t="shared" si="44"/>
        <v>0</v>
      </c>
    </row>
    <row r="292" spans="1:14" x14ac:dyDescent="0.25">
      <c r="A292" s="36">
        <v>45306</v>
      </c>
      <c r="B292">
        <f t="shared" si="40"/>
        <v>1</v>
      </c>
      <c r="D292" s="28">
        <f t="shared" si="45"/>
        <v>0</v>
      </c>
      <c r="F292" s="28">
        <f t="shared" si="46"/>
        <v>0</v>
      </c>
      <c r="G292" s="27" t="str">
        <f t="shared" si="41"/>
        <v>Z</v>
      </c>
      <c r="H292" s="28">
        <f t="shared" si="47"/>
        <v>0</v>
      </c>
      <c r="I292" s="28">
        <f t="shared" si="48"/>
        <v>0</v>
      </c>
      <c r="J292" s="27">
        <v>45305</v>
      </c>
      <c r="L292" s="28">
        <f t="shared" si="42"/>
        <v>0</v>
      </c>
      <c r="M292" s="28">
        <f t="shared" si="43"/>
        <v>0</v>
      </c>
      <c r="N292" s="28">
        <f t="shared" si="44"/>
        <v>0</v>
      </c>
    </row>
    <row r="293" spans="1:14" x14ac:dyDescent="0.25">
      <c r="A293" s="36">
        <v>45307</v>
      </c>
      <c r="B293">
        <f t="shared" si="40"/>
        <v>1</v>
      </c>
      <c r="D293" s="28">
        <f t="shared" si="45"/>
        <v>0</v>
      </c>
      <c r="F293" s="28">
        <f t="shared" si="46"/>
        <v>0</v>
      </c>
      <c r="G293" s="27" t="str">
        <f t="shared" si="41"/>
        <v>Z</v>
      </c>
      <c r="H293" s="28">
        <f t="shared" si="47"/>
        <v>0</v>
      </c>
      <c r="I293" s="28">
        <f t="shared" si="48"/>
        <v>0</v>
      </c>
      <c r="J293" s="27">
        <v>45306</v>
      </c>
      <c r="L293" s="28">
        <f t="shared" si="42"/>
        <v>0</v>
      </c>
      <c r="M293" s="28">
        <f t="shared" si="43"/>
        <v>0</v>
      </c>
      <c r="N293" s="28">
        <f t="shared" si="44"/>
        <v>0</v>
      </c>
    </row>
    <row r="294" spans="1:14" x14ac:dyDescent="0.25">
      <c r="A294" s="36">
        <v>45308</v>
      </c>
      <c r="B294">
        <f t="shared" si="40"/>
        <v>1</v>
      </c>
      <c r="D294" s="28">
        <f t="shared" si="45"/>
        <v>0</v>
      </c>
      <c r="F294" s="28">
        <f t="shared" si="46"/>
        <v>0</v>
      </c>
      <c r="G294" s="27" t="str">
        <f t="shared" si="41"/>
        <v>Z</v>
      </c>
      <c r="H294" s="28">
        <f t="shared" si="47"/>
        <v>0</v>
      </c>
      <c r="I294" s="28">
        <f t="shared" si="48"/>
        <v>0</v>
      </c>
      <c r="J294" s="27">
        <v>45307</v>
      </c>
      <c r="L294" s="28">
        <f t="shared" si="42"/>
        <v>0</v>
      </c>
      <c r="M294" s="28">
        <f t="shared" si="43"/>
        <v>0</v>
      </c>
      <c r="N294" s="28">
        <f t="shared" si="44"/>
        <v>0</v>
      </c>
    </row>
    <row r="295" spans="1:14" x14ac:dyDescent="0.25">
      <c r="A295" s="36">
        <v>45309</v>
      </c>
      <c r="B295">
        <f t="shared" si="40"/>
        <v>1</v>
      </c>
      <c r="D295" s="28">
        <f t="shared" si="45"/>
        <v>0</v>
      </c>
      <c r="F295" s="28">
        <f t="shared" si="46"/>
        <v>0</v>
      </c>
      <c r="G295" s="27" t="str">
        <f t="shared" si="41"/>
        <v>Z</v>
      </c>
      <c r="H295" s="28">
        <f t="shared" si="47"/>
        <v>0</v>
      </c>
      <c r="I295" s="28">
        <f t="shared" si="48"/>
        <v>0</v>
      </c>
      <c r="J295" s="27">
        <v>45308</v>
      </c>
      <c r="L295" s="28">
        <f t="shared" si="42"/>
        <v>0</v>
      </c>
      <c r="M295" s="28">
        <f t="shared" si="43"/>
        <v>0</v>
      </c>
      <c r="N295" s="28">
        <f t="shared" si="44"/>
        <v>0</v>
      </c>
    </row>
    <row r="296" spans="1:14" x14ac:dyDescent="0.25">
      <c r="A296" s="36">
        <v>45310</v>
      </c>
      <c r="B296">
        <f t="shared" si="40"/>
        <v>1</v>
      </c>
      <c r="D296" s="28">
        <f t="shared" si="45"/>
        <v>0</v>
      </c>
      <c r="F296" s="28">
        <f t="shared" si="46"/>
        <v>0</v>
      </c>
      <c r="G296" s="27" t="str">
        <f t="shared" si="41"/>
        <v>Z</v>
      </c>
      <c r="H296" s="28">
        <f t="shared" si="47"/>
        <v>0</v>
      </c>
      <c r="I296" s="28">
        <f t="shared" si="48"/>
        <v>0</v>
      </c>
      <c r="J296" s="27">
        <v>45309</v>
      </c>
      <c r="L296" s="28">
        <f t="shared" si="42"/>
        <v>0</v>
      </c>
      <c r="M296" s="28">
        <f t="shared" si="43"/>
        <v>0</v>
      </c>
      <c r="N296" s="28">
        <f t="shared" si="44"/>
        <v>0</v>
      </c>
    </row>
    <row r="297" spans="1:14" x14ac:dyDescent="0.25">
      <c r="A297" s="36">
        <v>45311</v>
      </c>
      <c r="B297">
        <f t="shared" si="40"/>
        <v>1</v>
      </c>
      <c r="D297" s="28">
        <f t="shared" si="45"/>
        <v>0</v>
      </c>
      <c r="E297" s="27">
        <v>45311</v>
      </c>
      <c r="F297" s="28">
        <f t="shared" si="46"/>
        <v>1</v>
      </c>
      <c r="G297" s="27" t="str">
        <f t="shared" si="41"/>
        <v>Z</v>
      </c>
      <c r="H297" s="28">
        <f t="shared" si="47"/>
        <v>0</v>
      </c>
      <c r="I297" s="28">
        <f t="shared" si="48"/>
        <v>0</v>
      </c>
      <c r="J297" s="27">
        <v>45310</v>
      </c>
      <c r="L297" s="28">
        <f t="shared" si="42"/>
        <v>0</v>
      </c>
      <c r="M297" s="28">
        <f t="shared" si="43"/>
        <v>0</v>
      </c>
      <c r="N297" s="28">
        <f t="shared" si="44"/>
        <v>0</v>
      </c>
    </row>
    <row r="298" spans="1:14" x14ac:dyDescent="0.25">
      <c r="A298" s="36">
        <v>45312</v>
      </c>
      <c r="B298">
        <f t="shared" si="40"/>
        <v>1</v>
      </c>
      <c r="D298" s="28">
        <f t="shared" si="45"/>
        <v>0</v>
      </c>
      <c r="E298" s="27">
        <v>45312</v>
      </c>
      <c r="F298" s="28">
        <f t="shared" si="46"/>
        <v>1</v>
      </c>
      <c r="G298" s="27" t="str">
        <f t="shared" si="41"/>
        <v>Z</v>
      </c>
      <c r="H298" s="28">
        <f t="shared" si="47"/>
        <v>0</v>
      </c>
      <c r="I298" s="28">
        <f t="shared" si="48"/>
        <v>0</v>
      </c>
      <c r="J298" s="27">
        <v>45311</v>
      </c>
      <c r="L298" s="28">
        <f t="shared" si="42"/>
        <v>0</v>
      </c>
      <c r="M298" s="28">
        <f t="shared" si="43"/>
        <v>0</v>
      </c>
      <c r="N298" s="28">
        <f t="shared" si="44"/>
        <v>0</v>
      </c>
    </row>
    <row r="299" spans="1:14" x14ac:dyDescent="0.25">
      <c r="A299" s="36">
        <v>45313</v>
      </c>
      <c r="B299">
        <f t="shared" si="40"/>
        <v>1</v>
      </c>
      <c r="D299" s="28">
        <f t="shared" si="45"/>
        <v>0</v>
      </c>
      <c r="F299" s="28">
        <f t="shared" si="46"/>
        <v>0</v>
      </c>
      <c r="G299" s="27" t="str">
        <f t="shared" si="41"/>
        <v>Z</v>
      </c>
      <c r="H299" s="28">
        <f t="shared" si="47"/>
        <v>0</v>
      </c>
      <c r="I299" s="28">
        <f t="shared" si="48"/>
        <v>0</v>
      </c>
      <c r="J299" s="27">
        <v>45312</v>
      </c>
      <c r="L299" s="28">
        <f t="shared" si="42"/>
        <v>0</v>
      </c>
      <c r="M299" s="28">
        <f t="shared" si="43"/>
        <v>0</v>
      </c>
      <c r="N299" s="28">
        <f t="shared" si="44"/>
        <v>0</v>
      </c>
    </row>
    <row r="300" spans="1:14" x14ac:dyDescent="0.25">
      <c r="A300" s="36">
        <v>45314</v>
      </c>
      <c r="B300">
        <f t="shared" si="40"/>
        <v>1</v>
      </c>
      <c r="D300" s="28">
        <f t="shared" si="45"/>
        <v>0</v>
      </c>
      <c r="F300" s="28">
        <f t="shared" si="46"/>
        <v>0</v>
      </c>
      <c r="G300" s="27" t="str">
        <f t="shared" si="41"/>
        <v>Z</v>
      </c>
      <c r="H300" s="28">
        <f t="shared" si="47"/>
        <v>0</v>
      </c>
      <c r="I300" s="28">
        <f t="shared" si="48"/>
        <v>0</v>
      </c>
      <c r="J300" s="27">
        <v>45313</v>
      </c>
      <c r="L300" s="28">
        <f t="shared" si="42"/>
        <v>0</v>
      </c>
      <c r="M300" s="28">
        <f t="shared" si="43"/>
        <v>0</v>
      </c>
      <c r="N300" s="28">
        <f t="shared" si="44"/>
        <v>0</v>
      </c>
    </row>
    <row r="301" spans="1:14" x14ac:dyDescent="0.25">
      <c r="A301" s="36">
        <v>45315</v>
      </c>
      <c r="B301">
        <f t="shared" si="40"/>
        <v>1</v>
      </c>
      <c r="D301" s="28">
        <f t="shared" si="45"/>
        <v>0</v>
      </c>
      <c r="F301" s="28">
        <f t="shared" si="46"/>
        <v>0</v>
      </c>
      <c r="G301" s="27" t="str">
        <f t="shared" si="41"/>
        <v>Z</v>
      </c>
      <c r="H301" s="28">
        <f t="shared" si="47"/>
        <v>0</v>
      </c>
      <c r="I301" s="28">
        <f t="shared" si="48"/>
        <v>0</v>
      </c>
      <c r="J301" s="27">
        <v>45314</v>
      </c>
      <c r="L301" s="28">
        <f t="shared" si="42"/>
        <v>0</v>
      </c>
      <c r="M301" s="28">
        <f t="shared" si="43"/>
        <v>0</v>
      </c>
      <c r="N301" s="28">
        <f t="shared" si="44"/>
        <v>0</v>
      </c>
    </row>
    <row r="302" spans="1:14" x14ac:dyDescent="0.25">
      <c r="A302" s="36">
        <v>45316</v>
      </c>
      <c r="B302">
        <f t="shared" si="40"/>
        <v>1</v>
      </c>
      <c r="D302" s="28">
        <f t="shared" si="45"/>
        <v>0</v>
      </c>
      <c r="F302" s="28">
        <f t="shared" si="46"/>
        <v>0</v>
      </c>
      <c r="G302" s="27" t="str">
        <f t="shared" si="41"/>
        <v>Z</v>
      </c>
      <c r="H302" s="28">
        <f t="shared" si="47"/>
        <v>0</v>
      </c>
      <c r="I302" s="28">
        <f t="shared" si="48"/>
        <v>0</v>
      </c>
      <c r="J302" s="27">
        <v>45315</v>
      </c>
      <c r="L302" s="28">
        <f t="shared" si="42"/>
        <v>0</v>
      </c>
      <c r="M302" s="28">
        <f t="shared" si="43"/>
        <v>0</v>
      </c>
      <c r="N302" s="28">
        <f t="shared" si="44"/>
        <v>0</v>
      </c>
    </row>
    <row r="303" spans="1:14" x14ac:dyDescent="0.25">
      <c r="A303" s="36">
        <v>45317</v>
      </c>
      <c r="B303">
        <f t="shared" si="40"/>
        <v>1</v>
      </c>
      <c r="D303" s="28">
        <f t="shared" si="45"/>
        <v>0</v>
      </c>
      <c r="F303" s="28">
        <f t="shared" si="46"/>
        <v>0</v>
      </c>
      <c r="G303" s="27" t="str">
        <f t="shared" si="41"/>
        <v>Z</v>
      </c>
      <c r="H303" s="28">
        <f t="shared" si="47"/>
        <v>0</v>
      </c>
      <c r="I303" s="28">
        <f t="shared" si="48"/>
        <v>0</v>
      </c>
      <c r="J303" s="27">
        <v>45316</v>
      </c>
      <c r="L303" s="28">
        <f t="shared" si="42"/>
        <v>0</v>
      </c>
      <c r="M303" s="28">
        <f t="shared" si="43"/>
        <v>0</v>
      </c>
      <c r="N303" s="28">
        <f t="shared" si="44"/>
        <v>0</v>
      </c>
    </row>
    <row r="304" spans="1:14" x14ac:dyDescent="0.25">
      <c r="A304" s="36">
        <v>45318</v>
      </c>
      <c r="B304">
        <f t="shared" si="40"/>
        <v>1</v>
      </c>
      <c r="D304" s="28">
        <f t="shared" si="45"/>
        <v>0</v>
      </c>
      <c r="E304" s="27">
        <v>45318</v>
      </c>
      <c r="F304" s="28">
        <f t="shared" si="46"/>
        <v>1</v>
      </c>
      <c r="G304" s="27" t="str">
        <f t="shared" si="41"/>
        <v>Z</v>
      </c>
      <c r="H304" s="28">
        <f t="shared" si="47"/>
        <v>0</v>
      </c>
      <c r="I304" s="28">
        <f t="shared" si="48"/>
        <v>0</v>
      </c>
      <c r="J304" s="27">
        <v>45317</v>
      </c>
      <c r="L304" s="28">
        <f t="shared" si="42"/>
        <v>0</v>
      </c>
      <c r="M304" s="28">
        <f t="shared" si="43"/>
        <v>0</v>
      </c>
      <c r="N304" s="28">
        <f t="shared" si="44"/>
        <v>0</v>
      </c>
    </row>
    <row r="305" spans="1:14" x14ac:dyDescent="0.25">
      <c r="A305" s="36">
        <v>45319</v>
      </c>
      <c r="B305">
        <f t="shared" si="40"/>
        <v>1</v>
      </c>
      <c r="D305" s="28">
        <f t="shared" si="45"/>
        <v>0</v>
      </c>
      <c r="E305" s="27">
        <v>45319</v>
      </c>
      <c r="F305" s="28">
        <f t="shared" si="46"/>
        <v>1</v>
      </c>
      <c r="G305" s="27" t="str">
        <f t="shared" si="41"/>
        <v>Z</v>
      </c>
      <c r="H305" s="28">
        <f t="shared" si="47"/>
        <v>0</v>
      </c>
      <c r="I305" s="28">
        <f t="shared" si="48"/>
        <v>0</v>
      </c>
      <c r="J305" s="27">
        <v>45318</v>
      </c>
      <c r="L305" s="28">
        <f t="shared" si="42"/>
        <v>0</v>
      </c>
      <c r="M305" s="28">
        <f t="shared" si="43"/>
        <v>0</v>
      </c>
      <c r="N305" s="28">
        <f t="shared" si="44"/>
        <v>0</v>
      </c>
    </row>
    <row r="306" spans="1:14" x14ac:dyDescent="0.25">
      <c r="A306" s="36">
        <v>45320</v>
      </c>
      <c r="B306">
        <f t="shared" si="40"/>
        <v>1</v>
      </c>
      <c r="D306" s="28">
        <f t="shared" si="45"/>
        <v>0</v>
      </c>
      <c r="F306" s="28">
        <f t="shared" si="46"/>
        <v>0</v>
      </c>
      <c r="G306" s="27" t="str">
        <f t="shared" si="41"/>
        <v>Z</v>
      </c>
      <c r="H306" s="28">
        <f t="shared" si="47"/>
        <v>0</v>
      </c>
      <c r="I306" s="28">
        <f t="shared" si="48"/>
        <v>0</v>
      </c>
      <c r="J306" s="27">
        <v>45319</v>
      </c>
      <c r="L306" s="28">
        <f t="shared" si="42"/>
        <v>0</v>
      </c>
      <c r="M306" s="28">
        <f t="shared" si="43"/>
        <v>0</v>
      </c>
      <c r="N306" s="28">
        <f t="shared" si="44"/>
        <v>0</v>
      </c>
    </row>
    <row r="307" spans="1:14" x14ac:dyDescent="0.25">
      <c r="A307" s="36">
        <v>45321</v>
      </c>
      <c r="B307">
        <f t="shared" si="40"/>
        <v>1</v>
      </c>
      <c r="D307" s="28">
        <f t="shared" si="45"/>
        <v>0</v>
      </c>
      <c r="F307" s="28">
        <f t="shared" si="46"/>
        <v>0</v>
      </c>
      <c r="G307" s="27" t="str">
        <f t="shared" si="41"/>
        <v>Z</v>
      </c>
      <c r="H307" s="28">
        <f t="shared" si="47"/>
        <v>0</v>
      </c>
      <c r="I307" s="28">
        <f t="shared" si="48"/>
        <v>0</v>
      </c>
      <c r="J307" s="27">
        <v>45320</v>
      </c>
      <c r="L307" s="28">
        <f t="shared" si="42"/>
        <v>0</v>
      </c>
      <c r="M307" s="28">
        <f t="shared" si="43"/>
        <v>0</v>
      </c>
      <c r="N307" s="28">
        <f t="shared" si="44"/>
        <v>0</v>
      </c>
    </row>
    <row r="308" spans="1:14" x14ac:dyDescent="0.25">
      <c r="A308" s="36">
        <v>45322</v>
      </c>
      <c r="B308">
        <f t="shared" si="40"/>
        <v>1</v>
      </c>
      <c r="D308" s="28">
        <f t="shared" si="45"/>
        <v>0</v>
      </c>
      <c r="F308" s="28">
        <f t="shared" si="46"/>
        <v>0</v>
      </c>
      <c r="G308" s="27" t="str">
        <f t="shared" si="41"/>
        <v>Z</v>
      </c>
      <c r="H308" s="28">
        <f t="shared" si="47"/>
        <v>0</v>
      </c>
      <c r="I308" s="28">
        <f t="shared" si="48"/>
        <v>0</v>
      </c>
      <c r="J308" s="27">
        <v>45321</v>
      </c>
      <c r="L308" s="28">
        <f t="shared" si="42"/>
        <v>0</v>
      </c>
      <c r="M308" s="28">
        <f t="shared" si="43"/>
        <v>0</v>
      </c>
      <c r="N308" s="28">
        <f t="shared" si="44"/>
        <v>0</v>
      </c>
    </row>
    <row r="309" spans="1:14" x14ac:dyDescent="0.25">
      <c r="A309" s="36">
        <v>45323</v>
      </c>
      <c r="B309">
        <f t="shared" si="40"/>
        <v>1</v>
      </c>
      <c r="D309" s="28">
        <f t="shared" si="45"/>
        <v>0</v>
      </c>
      <c r="F309" s="28">
        <f t="shared" si="46"/>
        <v>0</v>
      </c>
      <c r="G309" s="27" t="str">
        <f t="shared" si="41"/>
        <v>Z</v>
      </c>
      <c r="H309" s="28">
        <f t="shared" si="47"/>
        <v>0</v>
      </c>
      <c r="I309" s="28">
        <f t="shared" si="48"/>
        <v>0</v>
      </c>
      <c r="J309" s="27">
        <v>45322</v>
      </c>
      <c r="L309" s="28">
        <f t="shared" si="42"/>
        <v>0</v>
      </c>
      <c r="M309" s="28">
        <f t="shared" si="43"/>
        <v>0</v>
      </c>
      <c r="N309" s="28">
        <f t="shared" si="44"/>
        <v>0</v>
      </c>
    </row>
    <row r="310" spans="1:14" x14ac:dyDescent="0.25">
      <c r="A310" s="36">
        <v>45324</v>
      </c>
      <c r="B310">
        <f t="shared" si="40"/>
        <v>1</v>
      </c>
      <c r="D310" s="28">
        <f t="shared" si="45"/>
        <v>0</v>
      </c>
      <c r="F310" s="28">
        <f t="shared" si="46"/>
        <v>0</v>
      </c>
      <c r="G310" s="27" t="str">
        <f t="shared" si="41"/>
        <v>Z</v>
      </c>
      <c r="H310" s="28">
        <f t="shared" si="47"/>
        <v>0</v>
      </c>
      <c r="I310" s="28">
        <f t="shared" si="48"/>
        <v>0</v>
      </c>
      <c r="J310" s="27">
        <v>45323</v>
      </c>
      <c r="L310" s="28">
        <f t="shared" si="42"/>
        <v>0</v>
      </c>
      <c r="M310" s="28">
        <f t="shared" si="43"/>
        <v>0</v>
      </c>
      <c r="N310" s="28">
        <f t="shared" si="44"/>
        <v>0</v>
      </c>
    </row>
    <row r="311" spans="1:14" x14ac:dyDescent="0.25">
      <c r="A311" s="36">
        <v>45325</v>
      </c>
      <c r="B311">
        <f t="shared" si="40"/>
        <v>1</v>
      </c>
      <c r="D311" s="28">
        <f t="shared" si="45"/>
        <v>0</v>
      </c>
      <c r="E311" s="27">
        <v>45325</v>
      </c>
      <c r="F311" s="28">
        <f t="shared" si="46"/>
        <v>1</v>
      </c>
      <c r="G311" s="27" t="str">
        <f t="shared" si="41"/>
        <v>Z</v>
      </c>
      <c r="H311" s="28">
        <f t="shared" si="47"/>
        <v>0</v>
      </c>
      <c r="I311" s="28">
        <f t="shared" si="48"/>
        <v>0</v>
      </c>
      <c r="J311" s="27">
        <v>45324</v>
      </c>
      <c r="L311" s="28">
        <f t="shared" si="42"/>
        <v>0</v>
      </c>
      <c r="M311" s="28">
        <f t="shared" si="43"/>
        <v>0</v>
      </c>
      <c r="N311" s="28">
        <f t="shared" si="44"/>
        <v>0</v>
      </c>
    </row>
    <row r="312" spans="1:14" x14ac:dyDescent="0.25">
      <c r="A312" s="36">
        <v>45326</v>
      </c>
      <c r="B312">
        <f t="shared" si="40"/>
        <v>1</v>
      </c>
      <c r="D312" s="28">
        <f t="shared" si="45"/>
        <v>0</v>
      </c>
      <c r="E312" s="27">
        <v>45326</v>
      </c>
      <c r="F312" s="28">
        <f t="shared" si="46"/>
        <v>1</v>
      </c>
      <c r="G312" s="27" t="str">
        <f t="shared" si="41"/>
        <v>Z</v>
      </c>
      <c r="H312" s="28">
        <f t="shared" si="47"/>
        <v>0</v>
      </c>
      <c r="I312" s="28">
        <f t="shared" si="48"/>
        <v>0</v>
      </c>
      <c r="J312" s="27">
        <v>45325</v>
      </c>
      <c r="L312" s="28">
        <f t="shared" si="42"/>
        <v>0</v>
      </c>
      <c r="M312" s="28">
        <f t="shared" si="43"/>
        <v>0</v>
      </c>
      <c r="N312" s="28">
        <f t="shared" si="44"/>
        <v>0</v>
      </c>
    </row>
    <row r="313" spans="1:14" x14ac:dyDescent="0.25">
      <c r="A313" s="36">
        <v>45327</v>
      </c>
      <c r="B313">
        <f t="shared" si="40"/>
        <v>1</v>
      </c>
      <c r="D313" s="28">
        <f t="shared" si="45"/>
        <v>0</v>
      </c>
      <c r="F313" s="28">
        <f t="shared" si="46"/>
        <v>0</v>
      </c>
      <c r="G313" s="27" t="str">
        <f t="shared" si="41"/>
        <v>Z</v>
      </c>
      <c r="H313" s="28">
        <f t="shared" si="47"/>
        <v>0</v>
      </c>
      <c r="I313" s="28">
        <f t="shared" si="48"/>
        <v>0</v>
      </c>
      <c r="J313" s="27">
        <v>45326</v>
      </c>
      <c r="L313" s="28">
        <f t="shared" si="42"/>
        <v>0</v>
      </c>
      <c r="M313" s="28">
        <f t="shared" si="43"/>
        <v>0</v>
      </c>
      <c r="N313" s="28">
        <f t="shared" si="44"/>
        <v>0</v>
      </c>
    </row>
    <row r="314" spans="1:14" x14ac:dyDescent="0.25">
      <c r="A314" s="36">
        <v>45328</v>
      </c>
      <c r="B314">
        <f t="shared" si="40"/>
        <v>1</v>
      </c>
      <c r="D314" s="28">
        <f t="shared" si="45"/>
        <v>0</v>
      </c>
      <c r="F314" s="28">
        <f t="shared" si="46"/>
        <v>0</v>
      </c>
      <c r="G314" s="27" t="str">
        <f t="shared" si="41"/>
        <v>Z</v>
      </c>
      <c r="H314" s="28">
        <f t="shared" si="47"/>
        <v>0</v>
      </c>
      <c r="I314" s="28">
        <f t="shared" si="48"/>
        <v>0</v>
      </c>
      <c r="J314" s="27">
        <v>45327</v>
      </c>
      <c r="L314" s="28">
        <f t="shared" si="42"/>
        <v>0</v>
      </c>
      <c r="M314" s="28">
        <f t="shared" si="43"/>
        <v>0</v>
      </c>
      <c r="N314" s="28">
        <f t="shared" si="44"/>
        <v>0</v>
      </c>
    </row>
    <row r="315" spans="1:14" x14ac:dyDescent="0.25">
      <c r="A315" s="36">
        <v>45329</v>
      </c>
      <c r="B315">
        <f t="shared" si="40"/>
        <v>1</v>
      </c>
      <c r="D315" s="28">
        <f t="shared" si="45"/>
        <v>0</v>
      </c>
      <c r="F315" s="28">
        <f t="shared" si="46"/>
        <v>0</v>
      </c>
      <c r="G315" s="27" t="str">
        <f t="shared" si="41"/>
        <v>Z</v>
      </c>
      <c r="H315" s="28">
        <f t="shared" si="47"/>
        <v>0</v>
      </c>
      <c r="I315" s="28">
        <f t="shared" si="48"/>
        <v>0</v>
      </c>
      <c r="J315" s="27">
        <v>45328</v>
      </c>
      <c r="L315" s="28">
        <f t="shared" si="42"/>
        <v>0</v>
      </c>
      <c r="M315" s="28">
        <f t="shared" si="43"/>
        <v>0</v>
      </c>
      <c r="N315" s="28">
        <f t="shared" si="44"/>
        <v>0</v>
      </c>
    </row>
    <row r="316" spans="1:14" x14ac:dyDescent="0.25">
      <c r="A316" s="36">
        <v>45330</v>
      </c>
      <c r="B316">
        <f t="shared" si="40"/>
        <v>1</v>
      </c>
      <c r="D316" s="28">
        <f t="shared" si="45"/>
        <v>0</v>
      </c>
      <c r="F316" s="28">
        <f t="shared" si="46"/>
        <v>0</v>
      </c>
      <c r="G316" s="27" t="str">
        <f t="shared" si="41"/>
        <v>Z</v>
      </c>
      <c r="H316" s="28">
        <f t="shared" si="47"/>
        <v>0</v>
      </c>
      <c r="I316" s="28">
        <f t="shared" si="48"/>
        <v>0</v>
      </c>
      <c r="J316" s="27">
        <v>45329</v>
      </c>
      <c r="L316" s="28">
        <f t="shared" si="42"/>
        <v>0</v>
      </c>
      <c r="M316" s="28">
        <f t="shared" si="43"/>
        <v>0</v>
      </c>
      <c r="N316" s="28">
        <f t="shared" si="44"/>
        <v>0</v>
      </c>
    </row>
    <row r="317" spans="1:14" x14ac:dyDescent="0.25">
      <c r="A317" s="36">
        <v>45331</v>
      </c>
      <c r="B317">
        <f t="shared" si="40"/>
        <v>1</v>
      </c>
      <c r="D317" s="28">
        <f t="shared" si="45"/>
        <v>0</v>
      </c>
      <c r="F317" s="28">
        <f t="shared" si="46"/>
        <v>0</v>
      </c>
      <c r="G317" s="27" t="str">
        <f t="shared" si="41"/>
        <v>Z</v>
      </c>
      <c r="H317" s="28">
        <f t="shared" si="47"/>
        <v>0</v>
      </c>
      <c r="I317" s="28">
        <f t="shared" si="48"/>
        <v>0</v>
      </c>
      <c r="J317" s="27">
        <v>45330</v>
      </c>
      <c r="L317" s="28">
        <f t="shared" si="42"/>
        <v>0</v>
      </c>
      <c r="M317" s="28">
        <f t="shared" si="43"/>
        <v>0</v>
      </c>
      <c r="N317" s="28">
        <f t="shared" si="44"/>
        <v>0</v>
      </c>
    </row>
    <row r="318" spans="1:14" x14ac:dyDescent="0.25">
      <c r="A318" s="36">
        <v>45332</v>
      </c>
      <c r="B318">
        <f t="shared" si="40"/>
        <v>1</v>
      </c>
      <c r="D318" s="28">
        <f t="shared" si="45"/>
        <v>0</v>
      </c>
      <c r="E318" s="27">
        <v>45332</v>
      </c>
      <c r="F318" s="28">
        <f t="shared" si="46"/>
        <v>1</v>
      </c>
      <c r="G318" s="27" t="str">
        <f t="shared" si="41"/>
        <v>Z</v>
      </c>
      <c r="H318" s="28">
        <f t="shared" si="47"/>
        <v>0</v>
      </c>
      <c r="I318" s="28">
        <f t="shared" si="48"/>
        <v>0</v>
      </c>
      <c r="J318" s="27">
        <v>45331</v>
      </c>
      <c r="L318" s="28">
        <f t="shared" si="42"/>
        <v>0</v>
      </c>
      <c r="M318" s="28">
        <f t="shared" si="43"/>
        <v>0</v>
      </c>
      <c r="N318" s="28">
        <f t="shared" si="44"/>
        <v>0</v>
      </c>
    </row>
    <row r="319" spans="1:14" x14ac:dyDescent="0.25">
      <c r="A319" s="36">
        <v>45333</v>
      </c>
      <c r="B319">
        <f t="shared" si="40"/>
        <v>1</v>
      </c>
      <c r="D319" s="28">
        <f t="shared" si="45"/>
        <v>0</v>
      </c>
      <c r="E319" s="27">
        <v>45333</v>
      </c>
      <c r="F319" s="28">
        <f t="shared" si="46"/>
        <v>1</v>
      </c>
      <c r="G319" s="27" t="str">
        <f t="shared" si="41"/>
        <v>Z</v>
      </c>
      <c r="H319" s="28">
        <f t="shared" si="47"/>
        <v>0</v>
      </c>
      <c r="I319" s="28">
        <f t="shared" si="48"/>
        <v>0</v>
      </c>
      <c r="J319" s="27">
        <v>45332</v>
      </c>
      <c r="L319" s="28">
        <f t="shared" si="42"/>
        <v>0</v>
      </c>
      <c r="M319" s="28">
        <f t="shared" si="43"/>
        <v>0</v>
      </c>
      <c r="N319" s="28">
        <f t="shared" si="44"/>
        <v>0</v>
      </c>
    </row>
    <row r="320" spans="1:14" x14ac:dyDescent="0.25">
      <c r="A320" s="36">
        <v>45334</v>
      </c>
      <c r="B320">
        <f t="shared" si="40"/>
        <v>1</v>
      </c>
      <c r="D320" s="28">
        <f t="shared" si="45"/>
        <v>0</v>
      </c>
      <c r="F320" s="28">
        <f t="shared" si="46"/>
        <v>0</v>
      </c>
      <c r="G320" s="27" t="str">
        <f t="shared" si="41"/>
        <v>Z</v>
      </c>
      <c r="H320" s="28">
        <f t="shared" si="47"/>
        <v>0</v>
      </c>
      <c r="I320" s="28">
        <f t="shared" si="48"/>
        <v>0</v>
      </c>
      <c r="J320" s="27">
        <v>45333</v>
      </c>
      <c r="L320" s="28">
        <f t="shared" si="42"/>
        <v>0</v>
      </c>
      <c r="M320" s="28">
        <f t="shared" si="43"/>
        <v>0</v>
      </c>
      <c r="N320" s="28">
        <f t="shared" si="44"/>
        <v>0</v>
      </c>
    </row>
    <row r="321" spans="1:14" x14ac:dyDescent="0.25">
      <c r="A321" s="36">
        <v>45335</v>
      </c>
      <c r="B321">
        <f t="shared" si="40"/>
        <v>1</v>
      </c>
      <c r="D321" s="28">
        <f t="shared" si="45"/>
        <v>0</v>
      </c>
      <c r="F321" s="28">
        <f t="shared" si="46"/>
        <v>0</v>
      </c>
      <c r="G321" s="27" t="str">
        <f t="shared" si="41"/>
        <v>Z</v>
      </c>
      <c r="H321" s="28">
        <f t="shared" si="47"/>
        <v>0</v>
      </c>
      <c r="I321" s="28">
        <f t="shared" si="48"/>
        <v>0</v>
      </c>
      <c r="J321" s="27">
        <v>45334</v>
      </c>
      <c r="L321" s="28">
        <f t="shared" si="42"/>
        <v>0</v>
      </c>
      <c r="M321" s="28">
        <f t="shared" si="43"/>
        <v>0</v>
      </c>
      <c r="N321" s="28">
        <f t="shared" si="44"/>
        <v>0</v>
      </c>
    </row>
    <row r="322" spans="1:14" x14ac:dyDescent="0.25">
      <c r="A322" s="36">
        <v>45336</v>
      </c>
      <c r="B322">
        <f t="shared" si="40"/>
        <v>1</v>
      </c>
      <c r="D322" s="28">
        <f t="shared" si="45"/>
        <v>0</v>
      </c>
      <c r="F322" s="28">
        <f t="shared" si="46"/>
        <v>0</v>
      </c>
      <c r="G322" s="27" t="str">
        <f t="shared" si="41"/>
        <v>Z</v>
      </c>
      <c r="H322" s="28">
        <f t="shared" si="47"/>
        <v>0</v>
      </c>
      <c r="I322" s="28">
        <f t="shared" si="48"/>
        <v>0</v>
      </c>
      <c r="J322" s="27">
        <v>45335</v>
      </c>
      <c r="L322" s="28">
        <f t="shared" si="42"/>
        <v>0</v>
      </c>
      <c r="M322" s="28">
        <f t="shared" si="43"/>
        <v>0</v>
      </c>
      <c r="N322" s="28">
        <f t="shared" si="44"/>
        <v>0</v>
      </c>
    </row>
    <row r="323" spans="1:14" x14ac:dyDescent="0.25">
      <c r="A323" s="36">
        <v>45337</v>
      </c>
      <c r="B323">
        <f t="shared" ref="B323:B368" si="49">IF(A323&gt;=U$12,IF(A323&lt;=$U$13,0,1),1)</f>
        <v>1</v>
      </c>
      <c r="D323" s="28">
        <f t="shared" si="45"/>
        <v>0</v>
      </c>
      <c r="F323" s="28">
        <f t="shared" si="46"/>
        <v>0</v>
      </c>
      <c r="G323" s="27" t="str">
        <f t="shared" ref="G323:G368" si="50">_xlfn.IFNA(VLOOKUP(A323,$Z$6:$Z$15,1,FALSE),"Z")</f>
        <v>Z</v>
      </c>
      <c r="H323" s="28">
        <f t="shared" si="47"/>
        <v>0</v>
      </c>
      <c r="I323" s="28">
        <f t="shared" si="48"/>
        <v>0</v>
      </c>
      <c r="J323" s="27">
        <v>45336</v>
      </c>
      <c r="L323" s="28">
        <f t="shared" ref="L323:L369" si="51">IF($I323=1,IF(AND($AD$11="yes", $A323&lt;$AD$12),1,IF(OR($AD$11="no", $AD$11=""),IF(AND(AD$14="yes", A323&lt;AD$15),1,IF(OR(AD$14="no", AD$14=""),1,0)),0)),0)</f>
        <v>0</v>
      </c>
      <c r="M323" s="28">
        <f t="shared" ref="M323:M369" si="52">IF($I323=1,IF(AND($AD$11="yes", $A323&gt;=$AD$12),IF(AND($AD$14="yes", $A323&gt;=$AD$15),0,1),0),0)</f>
        <v>0</v>
      </c>
      <c r="N323" s="28">
        <f t="shared" ref="N323:N369" si="53">IF($I323=1,IF(AND($AD$14="yes", $A323&gt;=$AD$15),1,0),0)</f>
        <v>0</v>
      </c>
    </row>
    <row r="324" spans="1:14" x14ac:dyDescent="0.25">
      <c r="A324" s="36">
        <v>45338</v>
      </c>
      <c r="B324">
        <f t="shared" si="49"/>
        <v>1</v>
      </c>
      <c r="D324" s="28">
        <f t="shared" ref="D324:D368" si="54">IF(ISBLANK(C324)=FALSE,1,0)</f>
        <v>0</v>
      </c>
      <c r="F324" s="28">
        <f t="shared" ref="F324:F368" si="55">IF(ISBLANK(E324)=FALSE,1,0)</f>
        <v>0</v>
      </c>
      <c r="G324" s="27" t="str">
        <f t="shared" si="50"/>
        <v>Z</v>
      </c>
      <c r="H324" s="28">
        <f t="shared" ref="H324:H368" si="56">IF(G324="Z",0,1)</f>
        <v>0</v>
      </c>
      <c r="I324" s="28">
        <f t="shared" ref="I324:I368" si="57">IF(B324+D324+F324+H324&gt;0,0,1)</f>
        <v>0</v>
      </c>
      <c r="J324" s="27">
        <v>45337</v>
      </c>
      <c r="L324" s="28">
        <f t="shared" si="51"/>
        <v>0</v>
      </c>
      <c r="M324" s="28">
        <f t="shared" si="52"/>
        <v>0</v>
      </c>
      <c r="N324" s="28">
        <f t="shared" si="53"/>
        <v>0</v>
      </c>
    </row>
    <row r="325" spans="1:14" x14ac:dyDescent="0.25">
      <c r="A325" s="36">
        <v>45339</v>
      </c>
      <c r="B325">
        <f t="shared" si="49"/>
        <v>1</v>
      </c>
      <c r="C325" s="27">
        <v>45339</v>
      </c>
      <c r="D325" s="28">
        <f t="shared" si="54"/>
        <v>1</v>
      </c>
      <c r="E325" s="27">
        <v>45339</v>
      </c>
      <c r="F325" s="28">
        <f t="shared" si="55"/>
        <v>1</v>
      </c>
      <c r="G325" s="27" t="str">
        <f t="shared" si="50"/>
        <v>Z</v>
      </c>
      <c r="H325" s="28">
        <f t="shared" si="56"/>
        <v>0</v>
      </c>
      <c r="I325" s="28">
        <f t="shared" si="57"/>
        <v>0</v>
      </c>
      <c r="J325" s="27">
        <v>45338</v>
      </c>
      <c r="L325" s="28">
        <f t="shared" si="51"/>
        <v>0</v>
      </c>
      <c r="M325" s="28">
        <f t="shared" si="52"/>
        <v>0</v>
      </c>
      <c r="N325" s="28">
        <f t="shared" si="53"/>
        <v>0</v>
      </c>
    </row>
    <row r="326" spans="1:14" x14ac:dyDescent="0.25">
      <c r="A326" s="36">
        <v>45340</v>
      </c>
      <c r="B326">
        <f t="shared" si="49"/>
        <v>1</v>
      </c>
      <c r="C326" s="27">
        <v>45340</v>
      </c>
      <c r="D326" s="28">
        <f t="shared" si="54"/>
        <v>1</v>
      </c>
      <c r="E326" s="27">
        <v>45340</v>
      </c>
      <c r="F326" s="28">
        <f t="shared" si="55"/>
        <v>1</v>
      </c>
      <c r="G326" s="27" t="str">
        <f t="shared" si="50"/>
        <v>Z</v>
      </c>
      <c r="H326" s="28">
        <f t="shared" si="56"/>
        <v>0</v>
      </c>
      <c r="I326" s="28">
        <f t="shared" si="57"/>
        <v>0</v>
      </c>
      <c r="J326" s="27">
        <v>45339</v>
      </c>
      <c r="L326" s="28">
        <f t="shared" si="51"/>
        <v>0</v>
      </c>
      <c r="M326" s="28">
        <f t="shared" si="52"/>
        <v>0</v>
      </c>
      <c r="N326" s="28">
        <f t="shared" si="53"/>
        <v>0</v>
      </c>
    </row>
    <row r="327" spans="1:14" x14ac:dyDescent="0.25">
      <c r="A327" s="36">
        <v>45341</v>
      </c>
      <c r="B327">
        <f t="shared" si="49"/>
        <v>1</v>
      </c>
      <c r="C327" s="27">
        <v>45341</v>
      </c>
      <c r="D327" s="28">
        <f t="shared" si="54"/>
        <v>1</v>
      </c>
      <c r="F327" s="28">
        <f t="shared" si="55"/>
        <v>0</v>
      </c>
      <c r="G327" s="27" t="str">
        <f t="shared" si="50"/>
        <v>Z</v>
      </c>
      <c r="H327" s="28">
        <f t="shared" si="56"/>
        <v>0</v>
      </c>
      <c r="I327" s="28">
        <f t="shared" si="57"/>
        <v>0</v>
      </c>
      <c r="J327" s="27">
        <v>45340</v>
      </c>
      <c r="L327" s="28">
        <f t="shared" si="51"/>
        <v>0</v>
      </c>
      <c r="M327" s="28">
        <f t="shared" si="52"/>
        <v>0</v>
      </c>
      <c r="N327" s="28">
        <f t="shared" si="53"/>
        <v>0</v>
      </c>
    </row>
    <row r="328" spans="1:14" x14ac:dyDescent="0.25">
      <c r="A328" s="36">
        <v>45342</v>
      </c>
      <c r="B328">
        <f t="shared" si="49"/>
        <v>1</v>
      </c>
      <c r="C328" s="27">
        <v>45342</v>
      </c>
      <c r="D328" s="28">
        <f t="shared" si="54"/>
        <v>1</v>
      </c>
      <c r="F328" s="28">
        <f t="shared" si="55"/>
        <v>0</v>
      </c>
      <c r="G328" s="27" t="str">
        <f t="shared" si="50"/>
        <v>Z</v>
      </c>
      <c r="H328" s="28">
        <f t="shared" si="56"/>
        <v>0</v>
      </c>
      <c r="I328" s="28">
        <f t="shared" si="57"/>
        <v>0</v>
      </c>
      <c r="J328" s="27">
        <v>45341</v>
      </c>
      <c r="L328" s="28">
        <f t="shared" si="51"/>
        <v>0</v>
      </c>
      <c r="M328" s="28">
        <f t="shared" si="52"/>
        <v>0</v>
      </c>
      <c r="N328" s="28">
        <f t="shared" si="53"/>
        <v>0</v>
      </c>
    </row>
    <row r="329" spans="1:14" x14ac:dyDescent="0.25">
      <c r="A329" s="36">
        <v>45343</v>
      </c>
      <c r="B329">
        <f t="shared" si="49"/>
        <v>1</v>
      </c>
      <c r="C329" s="27">
        <v>45343</v>
      </c>
      <c r="D329" s="28">
        <f t="shared" si="54"/>
        <v>1</v>
      </c>
      <c r="F329" s="28">
        <f t="shared" si="55"/>
        <v>0</v>
      </c>
      <c r="G329" s="27" t="str">
        <f t="shared" si="50"/>
        <v>Z</v>
      </c>
      <c r="H329" s="28">
        <f t="shared" si="56"/>
        <v>0</v>
      </c>
      <c r="I329" s="28">
        <f t="shared" si="57"/>
        <v>0</v>
      </c>
      <c r="J329" s="27">
        <v>45342</v>
      </c>
      <c r="L329" s="28">
        <f t="shared" si="51"/>
        <v>0</v>
      </c>
      <c r="M329" s="28">
        <f t="shared" si="52"/>
        <v>0</v>
      </c>
      <c r="N329" s="28">
        <f t="shared" si="53"/>
        <v>0</v>
      </c>
    </row>
    <row r="330" spans="1:14" x14ac:dyDescent="0.25">
      <c r="A330" s="36">
        <v>45344</v>
      </c>
      <c r="B330">
        <f t="shared" si="49"/>
        <v>1</v>
      </c>
      <c r="C330" s="27">
        <v>45344</v>
      </c>
      <c r="D330" s="28">
        <f t="shared" si="54"/>
        <v>1</v>
      </c>
      <c r="F330" s="28">
        <f t="shared" si="55"/>
        <v>0</v>
      </c>
      <c r="G330" s="27" t="str">
        <f t="shared" si="50"/>
        <v>Z</v>
      </c>
      <c r="H330" s="28">
        <f t="shared" si="56"/>
        <v>0</v>
      </c>
      <c r="I330" s="28">
        <f t="shared" si="57"/>
        <v>0</v>
      </c>
      <c r="J330" s="27">
        <v>45343</v>
      </c>
      <c r="L330" s="28">
        <f t="shared" si="51"/>
        <v>0</v>
      </c>
      <c r="M330" s="28">
        <f t="shared" si="52"/>
        <v>0</v>
      </c>
      <c r="N330" s="28">
        <f t="shared" si="53"/>
        <v>0</v>
      </c>
    </row>
    <row r="331" spans="1:14" x14ac:dyDescent="0.25">
      <c r="A331" s="36">
        <v>45345</v>
      </c>
      <c r="B331">
        <f t="shared" si="49"/>
        <v>1</v>
      </c>
      <c r="C331" s="27">
        <v>45345</v>
      </c>
      <c r="D331" s="28">
        <f t="shared" si="54"/>
        <v>1</v>
      </c>
      <c r="F331" s="28">
        <f t="shared" si="55"/>
        <v>0</v>
      </c>
      <c r="G331" s="27" t="str">
        <f t="shared" si="50"/>
        <v>Z</v>
      </c>
      <c r="H331" s="28">
        <f t="shared" si="56"/>
        <v>0</v>
      </c>
      <c r="I331" s="28">
        <f t="shared" si="57"/>
        <v>0</v>
      </c>
      <c r="J331" s="27">
        <v>45344</v>
      </c>
      <c r="L331" s="28">
        <f t="shared" si="51"/>
        <v>0</v>
      </c>
      <c r="M331" s="28">
        <f t="shared" si="52"/>
        <v>0</v>
      </c>
      <c r="N331" s="28">
        <f t="shared" si="53"/>
        <v>0</v>
      </c>
    </row>
    <row r="332" spans="1:14" x14ac:dyDescent="0.25">
      <c r="A332" s="36">
        <v>45346</v>
      </c>
      <c r="B332">
        <f t="shared" si="49"/>
        <v>1</v>
      </c>
      <c r="C332" s="27">
        <v>45346</v>
      </c>
      <c r="D332" s="28">
        <f t="shared" si="54"/>
        <v>1</v>
      </c>
      <c r="E332" s="27">
        <v>45346</v>
      </c>
      <c r="F332" s="28">
        <f t="shared" si="55"/>
        <v>1</v>
      </c>
      <c r="G332" s="27" t="str">
        <f t="shared" si="50"/>
        <v>Z</v>
      </c>
      <c r="H332" s="28">
        <f t="shared" si="56"/>
        <v>0</v>
      </c>
      <c r="I332" s="28">
        <f t="shared" si="57"/>
        <v>0</v>
      </c>
      <c r="J332" s="27">
        <v>45345</v>
      </c>
      <c r="L332" s="28">
        <f t="shared" si="51"/>
        <v>0</v>
      </c>
      <c r="M332" s="28">
        <f t="shared" si="52"/>
        <v>0</v>
      </c>
      <c r="N332" s="28">
        <f t="shared" si="53"/>
        <v>0</v>
      </c>
    </row>
    <row r="333" spans="1:14" x14ac:dyDescent="0.25">
      <c r="A333" s="36">
        <v>45347</v>
      </c>
      <c r="B333">
        <f t="shared" si="49"/>
        <v>1</v>
      </c>
      <c r="C333" s="27">
        <v>45347</v>
      </c>
      <c r="D333" s="28">
        <f t="shared" si="54"/>
        <v>1</v>
      </c>
      <c r="E333" s="27">
        <v>45347</v>
      </c>
      <c r="F333" s="28">
        <f t="shared" si="55"/>
        <v>1</v>
      </c>
      <c r="G333" s="27" t="str">
        <f t="shared" si="50"/>
        <v>Z</v>
      </c>
      <c r="H333" s="28">
        <f t="shared" si="56"/>
        <v>0</v>
      </c>
      <c r="I333" s="28">
        <f t="shared" si="57"/>
        <v>0</v>
      </c>
      <c r="J333" s="27">
        <v>45346</v>
      </c>
      <c r="L333" s="28">
        <f t="shared" si="51"/>
        <v>0</v>
      </c>
      <c r="M333" s="28">
        <f t="shared" si="52"/>
        <v>0</v>
      </c>
      <c r="N333" s="28">
        <f t="shared" si="53"/>
        <v>0</v>
      </c>
    </row>
    <row r="334" spans="1:14" x14ac:dyDescent="0.25">
      <c r="A334" s="36">
        <v>45348</v>
      </c>
      <c r="B334">
        <f t="shared" si="49"/>
        <v>1</v>
      </c>
      <c r="D334" s="28">
        <f t="shared" si="54"/>
        <v>0</v>
      </c>
      <c r="F334" s="28">
        <f t="shared" si="55"/>
        <v>0</v>
      </c>
      <c r="G334" s="27" t="str">
        <f t="shared" si="50"/>
        <v>Z</v>
      </c>
      <c r="H334" s="28">
        <f t="shared" si="56"/>
        <v>0</v>
      </c>
      <c r="I334" s="28">
        <f t="shared" si="57"/>
        <v>0</v>
      </c>
      <c r="J334" s="27">
        <v>45347</v>
      </c>
      <c r="L334" s="28">
        <f t="shared" si="51"/>
        <v>0</v>
      </c>
      <c r="M334" s="28">
        <f t="shared" si="52"/>
        <v>0</v>
      </c>
      <c r="N334" s="28">
        <f t="shared" si="53"/>
        <v>0</v>
      </c>
    </row>
    <row r="335" spans="1:14" x14ac:dyDescent="0.25">
      <c r="A335" s="36">
        <v>45349</v>
      </c>
      <c r="B335">
        <f t="shared" si="49"/>
        <v>1</v>
      </c>
      <c r="D335" s="28">
        <f t="shared" si="54"/>
        <v>0</v>
      </c>
      <c r="F335" s="28">
        <f t="shared" si="55"/>
        <v>0</v>
      </c>
      <c r="G335" s="27" t="str">
        <f t="shared" si="50"/>
        <v>Z</v>
      </c>
      <c r="H335" s="28">
        <f t="shared" si="56"/>
        <v>0</v>
      </c>
      <c r="I335" s="28">
        <f t="shared" si="57"/>
        <v>0</v>
      </c>
      <c r="J335" s="27">
        <v>45348</v>
      </c>
      <c r="L335" s="28">
        <f t="shared" si="51"/>
        <v>0</v>
      </c>
      <c r="M335" s="28">
        <f t="shared" si="52"/>
        <v>0</v>
      </c>
      <c r="N335" s="28">
        <f t="shared" si="53"/>
        <v>0</v>
      </c>
    </row>
    <row r="336" spans="1:14" x14ac:dyDescent="0.25">
      <c r="A336" s="36">
        <v>45350</v>
      </c>
      <c r="B336">
        <f t="shared" si="49"/>
        <v>1</v>
      </c>
      <c r="D336" s="28">
        <f t="shared" si="54"/>
        <v>0</v>
      </c>
      <c r="F336" s="28">
        <f t="shared" si="55"/>
        <v>0</v>
      </c>
      <c r="G336" s="27" t="str">
        <f t="shared" si="50"/>
        <v>Z</v>
      </c>
      <c r="H336" s="28">
        <f t="shared" si="56"/>
        <v>0</v>
      </c>
      <c r="I336" s="28">
        <f t="shared" si="57"/>
        <v>0</v>
      </c>
      <c r="J336" s="27">
        <v>45349</v>
      </c>
      <c r="L336" s="28">
        <f t="shared" si="51"/>
        <v>0</v>
      </c>
      <c r="M336" s="28">
        <f t="shared" si="52"/>
        <v>0</v>
      </c>
      <c r="N336" s="28">
        <f t="shared" si="53"/>
        <v>0</v>
      </c>
    </row>
    <row r="337" spans="1:14" x14ac:dyDescent="0.25">
      <c r="A337" s="36">
        <v>45351</v>
      </c>
      <c r="B337">
        <f t="shared" si="49"/>
        <v>1</v>
      </c>
      <c r="D337" s="28">
        <f t="shared" si="54"/>
        <v>0</v>
      </c>
      <c r="F337" s="28">
        <f t="shared" si="55"/>
        <v>0</v>
      </c>
      <c r="G337" s="27" t="str">
        <f t="shared" si="50"/>
        <v>Z</v>
      </c>
      <c r="H337" s="28">
        <f t="shared" si="56"/>
        <v>0</v>
      </c>
      <c r="I337" s="28">
        <f t="shared" si="57"/>
        <v>0</v>
      </c>
      <c r="J337" s="27">
        <v>45350</v>
      </c>
      <c r="L337" s="28">
        <f t="shared" si="51"/>
        <v>0</v>
      </c>
      <c r="M337" s="28">
        <f t="shared" si="52"/>
        <v>0</v>
      </c>
      <c r="N337" s="28">
        <f t="shared" si="53"/>
        <v>0</v>
      </c>
    </row>
    <row r="338" spans="1:14" x14ac:dyDescent="0.25">
      <c r="A338" s="36">
        <v>45352</v>
      </c>
      <c r="B338">
        <f t="shared" si="49"/>
        <v>1</v>
      </c>
      <c r="D338" s="28">
        <f t="shared" si="54"/>
        <v>0</v>
      </c>
      <c r="F338" s="28">
        <f t="shared" si="55"/>
        <v>0</v>
      </c>
      <c r="G338" s="27" t="str">
        <f t="shared" si="50"/>
        <v>Z</v>
      </c>
      <c r="H338" s="28">
        <f t="shared" si="56"/>
        <v>0</v>
      </c>
      <c r="I338" s="28">
        <f t="shared" si="57"/>
        <v>0</v>
      </c>
      <c r="J338" s="27">
        <v>45351</v>
      </c>
      <c r="L338" s="28">
        <f t="shared" si="51"/>
        <v>0</v>
      </c>
      <c r="M338" s="28">
        <f t="shared" si="52"/>
        <v>0</v>
      </c>
      <c r="N338" s="28">
        <f t="shared" si="53"/>
        <v>0</v>
      </c>
    </row>
    <row r="339" spans="1:14" x14ac:dyDescent="0.25">
      <c r="A339" s="36">
        <v>45353</v>
      </c>
      <c r="B339">
        <f t="shared" si="49"/>
        <v>1</v>
      </c>
      <c r="D339" s="28">
        <f t="shared" si="54"/>
        <v>0</v>
      </c>
      <c r="E339" s="27">
        <v>45353</v>
      </c>
      <c r="F339" s="28">
        <f t="shared" si="55"/>
        <v>1</v>
      </c>
      <c r="G339" s="27" t="str">
        <f t="shared" si="50"/>
        <v>Z</v>
      </c>
      <c r="H339" s="28">
        <f t="shared" si="56"/>
        <v>0</v>
      </c>
      <c r="I339" s="28">
        <f t="shared" si="57"/>
        <v>0</v>
      </c>
      <c r="J339" s="27">
        <v>45352</v>
      </c>
      <c r="L339" s="28">
        <f t="shared" si="51"/>
        <v>0</v>
      </c>
      <c r="M339" s="28">
        <f t="shared" si="52"/>
        <v>0</v>
      </c>
      <c r="N339" s="28">
        <f t="shared" si="53"/>
        <v>0</v>
      </c>
    </row>
    <row r="340" spans="1:14" x14ac:dyDescent="0.25">
      <c r="A340" s="36">
        <v>45354</v>
      </c>
      <c r="B340">
        <f t="shared" si="49"/>
        <v>1</v>
      </c>
      <c r="D340" s="28">
        <f t="shared" si="54"/>
        <v>0</v>
      </c>
      <c r="E340" s="27">
        <v>45354</v>
      </c>
      <c r="F340" s="28">
        <f t="shared" si="55"/>
        <v>1</v>
      </c>
      <c r="G340" s="27" t="str">
        <f t="shared" si="50"/>
        <v>Z</v>
      </c>
      <c r="H340" s="28">
        <f t="shared" si="56"/>
        <v>0</v>
      </c>
      <c r="I340" s="28">
        <f t="shared" si="57"/>
        <v>0</v>
      </c>
      <c r="J340" s="27">
        <v>45353</v>
      </c>
      <c r="L340" s="28">
        <f t="shared" si="51"/>
        <v>0</v>
      </c>
      <c r="M340" s="28">
        <f t="shared" si="52"/>
        <v>0</v>
      </c>
      <c r="N340" s="28">
        <f t="shared" si="53"/>
        <v>0</v>
      </c>
    </row>
    <row r="341" spans="1:14" x14ac:dyDescent="0.25">
      <c r="A341" s="36">
        <v>45355</v>
      </c>
      <c r="B341">
        <f t="shared" si="49"/>
        <v>1</v>
      </c>
      <c r="D341" s="28">
        <f t="shared" si="54"/>
        <v>0</v>
      </c>
      <c r="F341" s="28">
        <f t="shared" si="55"/>
        <v>0</v>
      </c>
      <c r="G341" s="27" t="str">
        <f t="shared" si="50"/>
        <v>Z</v>
      </c>
      <c r="H341" s="28">
        <f t="shared" si="56"/>
        <v>0</v>
      </c>
      <c r="I341" s="28">
        <f t="shared" si="57"/>
        <v>0</v>
      </c>
      <c r="J341" s="27">
        <v>45354</v>
      </c>
      <c r="L341" s="28">
        <f t="shared" si="51"/>
        <v>0</v>
      </c>
      <c r="M341" s="28">
        <f t="shared" si="52"/>
        <v>0</v>
      </c>
      <c r="N341" s="28">
        <f t="shared" si="53"/>
        <v>0</v>
      </c>
    </row>
    <row r="342" spans="1:14" x14ac:dyDescent="0.25">
      <c r="A342" s="36">
        <v>45356</v>
      </c>
      <c r="B342">
        <f t="shared" si="49"/>
        <v>1</v>
      </c>
      <c r="D342" s="28">
        <f t="shared" si="54"/>
        <v>0</v>
      </c>
      <c r="F342" s="28">
        <f t="shared" si="55"/>
        <v>0</v>
      </c>
      <c r="G342" s="27" t="str">
        <f t="shared" si="50"/>
        <v>Z</v>
      </c>
      <c r="H342" s="28">
        <f t="shared" si="56"/>
        <v>0</v>
      </c>
      <c r="I342" s="28">
        <f t="shared" si="57"/>
        <v>0</v>
      </c>
      <c r="J342" s="27">
        <v>45355</v>
      </c>
      <c r="L342" s="28">
        <f t="shared" si="51"/>
        <v>0</v>
      </c>
      <c r="M342" s="28">
        <f t="shared" si="52"/>
        <v>0</v>
      </c>
      <c r="N342" s="28">
        <f t="shared" si="53"/>
        <v>0</v>
      </c>
    </row>
    <row r="343" spans="1:14" x14ac:dyDescent="0.25">
      <c r="A343" s="36">
        <v>45357</v>
      </c>
      <c r="B343">
        <f t="shared" si="49"/>
        <v>1</v>
      </c>
      <c r="D343" s="28">
        <f t="shared" si="54"/>
        <v>0</v>
      </c>
      <c r="F343" s="28">
        <f t="shared" si="55"/>
        <v>0</v>
      </c>
      <c r="G343" s="27" t="str">
        <f t="shared" si="50"/>
        <v>Z</v>
      </c>
      <c r="H343" s="28">
        <f t="shared" si="56"/>
        <v>0</v>
      </c>
      <c r="I343" s="28">
        <f t="shared" si="57"/>
        <v>0</v>
      </c>
      <c r="J343" s="27">
        <v>45356</v>
      </c>
      <c r="L343" s="28">
        <f t="shared" si="51"/>
        <v>0</v>
      </c>
      <c r="M343" s="28">
        <f t="shared" si="52"/>
        <v>0</v>
      </c>
      <c r="N343" s="28">
        <f t="shared" si="53"/>
        <v>0</v>
      </c>
    </row>
    <row r="344" spans="1:14" x14ac:dyDescent="0.25">
      <c r="A344" s="36">
        <v>45358</v>
      </c>
      <c r="B344">
        <f t="shared" si="49"/>
        <v>1</v>
      </c>
      <c r="D344" s="28">
        <f t="shared" si="54"/>
        <v>0</v>
      </c>
      <c r="F344" s="28">
        <f t="shared" si="55"/>
        <v>0</v>
      </c>
      <c r="G344" s="27" t="str">
        <f t="shared" si="50"/>
        <v>Z</v>
      </c>
      <c r="H344" s="28">
        <f t="shared" si="56"/>
        <v>0</v>
      </c>
      <c r="I344" s="28">
        <f t="shared" si="57"/>
        <v>0</v>
      </c>
      <c r="J344" s="27">
        <v>45357</v>
      </c>
      <c r="L344" s="28">
        <f t="shared" si="51"/>
        <v>0</v>
      </c>
      <c r="M344" s="28">
        <f t="shared" si="52"/>
        <v>0</v>
      </c>
      <c r="N344" s="28">
        <f t="shared" si="53"/>
        <v>0</v>
      </c>
    </row>
    <row r="345" spans="1:14" x14ac:dyDescent="0.25">
      <c r="A345" s="36">
        <v>45359</v>
      </c>
      <c r="B345">
        <f t="shared" si="49"/>
        <v>1</v>
      </c>
      <c r="D345" s="28">
        <f t="shared" si="54"/>
        <v>0</v>
      </c>
      <c r="F345" s="28">
        <f t="shared" si="55"/>
        <v>0</v>
      </c>
      <c r="G345" s="27" t="str">
        <f t="shared" si="50"/>
        <v>Z</v>
      </c>
      <c r="H345" s="28">
        <f t="shared" si="56"/>
        <v>0</v>
      </c>
      <c r="I345" s="28">
        <f t="shared" si="57"/>
        <v>0</v>
      </c>
      <c r="J345" s="27">
        <v>45358</v>
      </c>
      <c r="L345" s="28">
        <f t="shared" si="51"/>
        <v>0</v>
      </c>
      <c r="M345" s="28">
        <f t="shared" si="52"/>
        <v>0</v>
      </c>
      <c r="N345" s="28">
        <f t="shared" si="53"/>
        <v>0</v>
      </c>
    </row>
    <row r="346" spans="1:14" x14ac:dyDescent="0.25">
      <c r="A346" s="36">
        <v>45360</v>
      </c>
      <c r="B346">
        <f t="shared" si="49"/>
        <v>1</v>
      </c>
      <c r="D346" s="28">
        <f t="shared" si="54"/>
        <v>0</v>
      </c>
      <c r="E346" s="27">
        <v>45360</v>
      </c>
      <c r="F346" s="28">
        <f t="shared" si="55"/>
        <v>1</v>
      </c>
      <c r="G346" s="27" t="str">
        <f t="shared" si="50"/>
        <v>Z</v>
      </c>
      <c r="H346" s="28">
        <f t="shared" si="56"/>
        <v>0</v>
      </c>
      <c r="I346" s="28">
        <f t="shared" si="57"/>
        <v>0</v>
      </c>
      <c r="J346" s="27">
        <v>45359</v>
      </c>
      <c r="L346" s="28">
        <f t="shared" si="51"/>
        <v>0</v>
      </c>
      <c r="M346" s="28">
        <f t="shared" si="52"/>
        <v>0</v>
      </c>
      <c r="N346" s="28">
        <f t="shared" si="53"/>
        <v>0</v>
      </c>
    </row>
    <row r="347" spans="1:14" x14ac:dyDescent="0.25">
      <c r="A347" s="36">
        <v>45361</v>
      </c>
      <c r="B347">
        <f t="shared" si="49"/>
        <v>1</v>
      </c>
      <c r="D347" s="28">
        <f t="shared" si="54"/>
        <v>0</v>
      </c>
      <c r="E347" s="27">
        <v>45361</v>
      </c>
      <c r="F347" s="28">
        <f t="shared" si="55"/>
        <v>1</v>
      </c>
      <c r="G347" s="27" t="str">
        <f t="shared" si="50"/>
        <v>Z</v>
      </c>
      <c r="H347" s="28">
        <f t="shared" si="56"/>
        <v>0</v>
      </c>
      <c r="I347" s="28">
        <f t="shared" si="57"/>
        <v>0</v>
      </c>
      <c r="J347" s="27">
        <v>45360</v>
      </c>
      <c r="L347" s="28">
        <f t="shared" si="51"/>
        <v>0</v>
      </c>
      <c r="M347" s="28">
        <f t="shared" si="52"/>
        <v>0</v>
      </c>
      <c r="N347" s="28">
        <f t="shared" si="53"/>
        <v>0</v>
      </c>
    </row>
    <row r="348" spans="1:14" x14ac:dyDescent="0.25">
      <c r="A348" s="36">
        <v>45362</v>
      </c>
      <c r="B348">
        <f t="shared" si="49"/>
        <v>1</v>
      </c>
      <c r="D348" s="28">
        <f t="shared" si="54"/>
        <v>0</v>
      </c>
      <c r="F348" s="28">
        <f t="shared" si="55"/>
        <v>0</v>
      </c>
      <c r="G348" s="27" t="str">
        <f t="shared" si="50"/>
        <v>Z</v>
      </c>
      <c r="H348" s="28">
        <f t="shared" si="56"/>
        <v>0</v>
      </c>
      <c r="I348" s="28">
        <f t="shared" si="57"/>
        <v>0</v>
      </c>
      <c r="J348" s="27">
        <v>45361</v>
      </c>
      <c r="L348" s="28">
        <f t="shared" si="51"/>
        <v>0</v>
      </c>
      <c r="M348" s="28">
        <f t="shared" si="52"/>
        <v>0</v>
      </c>
      <c r="N348" s="28">
        <f t="shared" si="53"/>
        <v>0</v>
      </c>
    </row>
    <row r="349" spans="1:14" x14ac:dyDescent="0.25">
      <c r="A349" s="36">
        <v>45363</v>
      </c>
      <c r="B349">
        <f t="shared" si="49"/>
        <v>1</v>
      </c>
      <c r="D349" s="28">
        <f t="shared" si="54"/>
        <v>0</v>
      </c>
      <c r="F349" s="28">
        <f t="shared" si="55"/>
        <v>0</v>
      </c>
      <c r="G349" s="27" t="str">
        <f t="shared" si="50"/>
        <v>Z</v>
      </c>
      <c r="H349" s="28">
        <f t="shared" si="56"/>
        <v>0</v>
      </c>
      <c r="I349" s="28">
        <f t="shared" si="57"/>
        <v>0</v>
      </c>
      <c r="J349" s="27">
        <v>45362</v>
      </c>
      <c r="L349" s="28">
        <f t="shared" si="51"/>
        <v>0</v>
      </c>
      <c r="M349" s="28">
        <f t="shared" si="52"/>
        <v>0</v>
      </c>
      <c r="N349" s="28">
        <f t="shared" si="53"/>
        <v>0</v>
      </c>
    </row>
    <row r="350" spans="1:14" x14ac:dyDescent="0.25">
      <c r="A350" s="36">
        <v>45364</v>
      </c>
      <c r="B350">
        <f t="shared" si="49"/>
        <v>1</v>
      </c>
      <c r="D350" s="28">
        <f t="shared" si="54"/>
        <v>0</v>
      </c>
      <c r="F350" s="28">
        <f t="shared" si="55"/>
        <v>0</v>
      </c>
      <c r="G350" s="27" t="str">
        <f t="shared" si="50"/>
        <v>Z</v>
      </c>
      <c r="H350" s="28">
        <f t="shared" si="56"/>
        <v>0</v>
      </c>
      <c r="I350" s="28">
        <f t="shared" si="57"/>
        <v>0</v>
      </c>
      <c r="J350" s="27">
        <v>45363</v>
      </c>
      <c r="L350" s="28">
        <f t="shared" si="51"/>
        <v>0</v>
      </c>
      <c r="M350" s="28">
        <f t="shared" si="52"/>
        <v>0</v>
      </c>
      <c r="N350" s="28">
        <f t="shared" si="53"/>
        <v>0</v>
      </c>
    </row>
    <row r="351" spans="1:14" x14ac:dyDescent="0.25">
      <c r="A351" s="36">
        <v>45365</v>
      </c>
      <c r="B351">
        <f t="shared" si="49"/>
        <v>1</v>
      </c>
      <c r="D351" s="28">
        <f t="shared" si="54"/>
        <v>0</v>
      </c>
      <c r="F351" s="28">
        <f t="shared" si="55"/>
        <v>0</v>
      </c>
      <c r="G351" s="27" t="str">
        <f t="shared" si="50"/>
        <v>Z</v>
      </c>
      <c r="H351" s="28">
        <f t="shared" si="56"/>
        <v>0</v>
      </c>
      <c r="I351" s="28">
        <f t="shared" si="57"/>
        <v>0</v>
      </c>
      <c r="J351" s="27">
        <v>45364</v>
      </c>
      <c r="L351" s="28">
        <f t="shared" si="51"/>
        <v>0</v>
      </c>
      <c r="M351" s="28">
        <f t="shared" si="52"/>
        <v>0</v>
      </c>
      <c r="N351" s="28">
        <f t="shared" si="53"/>
        <v>0</v>
      </c>
    </row>
    <row r="352" spans="1:14" x14ac:dyDescent="0.25">
      <c r="A352" s="36">
        <v>45366</v>
      </c>
      <c r="B352">
        <f t="shared" si="49"/>
        <v>1</v>
      </c>
      <c r="D352" s="28">
        <f t="shared" si="54"/>
        <v>0</v>
      </c>
      <c r="F352" s="28">
        <f t="shared" si="55"/>
        <v>0</v>
      </c>
      <c r="G352" s="27" t="str">
        <f t="shared" si="50"/>
        <v>Z</v>
      </c>
      <c r="H352" s="28">
        <f t="shared" si="56"/>
        <v>0</v>
      </c>
      <c r="I352" s="28">
        <f t="shared" si="57"/>
        <v>0</v>
      </c>
      <c r="J352" s="27">
        <v>45365</v>
      </c>
      <c r="L352" s="28">
        <f t="shared" si="51"/>
        <v>0</v>
      </c>
      <c r="M352" s="28">
        <f t="shared" si="52"/>
        <v>0</v>
      </c>
      <c r="N352" s="28">
        <f t="shared" si="53"/>
        <v>0</v>
      </c>
    </row>
    <row r="353" spans="1:14" x14ac:dyDescent="0.25">
      <c r="A353" s="36">
        <v>45367</v>
      </c>
      <c r="B353">
        <f t="shared" si="49"/>
        <v>1</v>
      </c>
      <c r="D353" s="28">
        <f t="shared" si="54"/>
        <v>0</v>
      </c>
      <c r="E353" s="27">
        <v>45367</v>
      </c>
      <c r="F353" s="28">
        <f t="shared" si="55"/>
        <v>1</v>
      </c>
      <c r="G353" s="27" t="str">
        <f t="shared" si="50"/>
        <v>Z</v>
      </c>
      <c r="H353" s="28">
        <f t="shared" si="56"/>
        <v>0</v>
      </c>
      <c r="I353" s="28">
        <f t="shared" si="57"/>
        <v>0</v>
      </c>
      <c r="J353" s="27">
        <v>45366</v>
      </c>
      <c r="L353" s="28">
        <f t="shared" si="51"/>
        <v>0</v>
      </c>
      <c r="M353" s="28">
        <f t="shared" si="52"/>
        <v>0</v>
      </c>
      <c r="N353" s="28">
        <f t="shared" si="53"/>
        <v>0</v>
      </c>
    </row>
    <row r="354" spans="1:14" x14ac:dyDescent="0.25">
      <c r="A354" s="36">
        <v>45368</v>
      </c>
      <c r="B354">
        <f t="shared" si="49"/>
        <v>1</v>
      </c>
      <c r="D354" s="28">
        <f t="shared" si="54"/>
        <v>0</v>
      </c>
      <c r="E354" s="27">
        <v>45368</v>
      </c>
      <c r="F354" s="28">
        <f t="shared" si="55"/>
        <v>1</v>
      </c>
      <c r="G354" s="27" t="str">
        <f t="shared" si="50"/>
        <v>Z</v>
      </c>
      <c r="H354" s="28">
        <f t="shared" si="56"/>
        <v>0</v>
      </c>
      <c r="I354" s="28">
        <f t="shared" si="57"/>
        <v>0</v>
      </c>
      <c r="J354" s="27">
        <v>45367</v>
      </c>
      <c r="L354" s="28">
        <f t="shared" si="51"/>
        <v>0</v>
      </c>
      <c r="M354" s="28">
        <f t="shared" si="52"/>
        <v>0</v>
      </c>
      <c r="N354" s="28">
        <f t="shared" si="53"/>
        <v>0</v>
      </c>
    </row>
    <row r="355" spans="1:14" x14ac:dyDescent="0.25">
      <c r="A355" s="36">
        <v>45369</v>
      </c>
      <c r="B355">
        <f t="shared" si="49"/>
        <v>1</v>
      </c>
      <c r="D355" s="28">
        <f t="shared" si="54"/>
        <v>0</v>
      </c>
      <c r="F355" s="28">
        <f t="shared" si="55"/>
        <v>0</v>
      </c>
      <c r="G355" s="27" t="str">
        <f t="shared" si="50"/>
        <v>Z</v>
      </c>
      <c r="H355" s="28">
        <f t="shared" si="56"/>
        <v>0</v>
      </c>
      <c r="I355" s="28">
        <f t="shared" si="57"/>
        <v>0</v>
      </c>
      <c r="J355" s="27">
        <v>45368</v>
      </c>
      <c r="L355" s="28">
        <f t="shared" si="51"/>
        <v>0</v>
      </c>
      <c r="M355" s="28">
        <f t="shared" si="52"/>
        <v>0</v>
      </c>
      <c r="N355" s="28">
        <f t="shared" si="53"/>
        <v>0</v>
      </c>
    </row>
    <row r="356" spans="1:14" x14ac:dyDescent="0.25">
      <c r="A356" s="36">
        <v>45370</v>
      </c>
      <c r="B356">
        <f t="shared" si="49"/>
        <v>1</v>
      </c>
      <c r="D356" s="28">
        <f t="shared" si="54"/>
        <v>0</v>
      </c>
      <c r="F356" s="28">
        <f t="shared" si="55"/>
        <v>0</v>
      </c>
      <c r="G356" s="27" t="str">
        <f t="shared" si="50"/>
        <v>Z</v>
      </c>
      <c r="H356" s="28">
        <f t="shared" si="56"/>
        <v>0</v>
      </c>
      <c r="I356" s="28">
        <f t="shared" si="57"/>
        <v>0</v>
      </c>
      <c r="J356" s="27">
        <v>45369</v>
      </c>
      <c r="L356" s="28">
        <f t="shared" si="51"/>
        <v>0</v>
      </c>
      <c r="M356" s="28">
        <f t="shared" si="52"/>
        <v>0</v>
      </c>
      <c r="N356" s="28">
        <f t="shared" si="53"/>
        <v>0</v>
      </c>
    </row>
    <row r="357" spans="1:14" x14ac:dyDescent="0.25">
      <c r="A357" s="36">
        <v>45371</v>
      </c>
      <c r="B357">
        <f t="shared" si="49"/>
        <v>1</v>
      </c>
      <c r="D357" s="28">
        <f t="shared" si="54"/>
        <v>0</v>
      </c>
      <c r="F357" s="28">
        <f t="shared" si="55"/>
        <v>0</v>
      </c>
      <c r="G357" s="27" t="str">
        <f t="shared" si="50"/>
        <v>Z</v>
      </c>
      <c r="H357" s="28">
        <f t="shared" si="56"/>
        <v>0</v>
      </c>
      <c r="I357" s="28">
        <f t="shared" si="57"/>
        <v>0</v>
      </c>
      <c r="J357" s="27">
        <v>45370</v>
      </c>
      <c r="L357" s="28">
        <f t="shared" si="51"/>
        <v>0</v>
      </c>
      <c r="M357" s="28">
        <f t="shared" si="52"/>
        <v>0</v>
      </c>
      <c r="N357" s="28">
        <f t="shared" si="53"/>
        <v>0</v>
      </c>
    </row>
    <row r="358" spans="1:14" x14ac:dyDescent="0.25">
      <c r="A358" s="36">
        <v>45372</v>
      </c>
      <c r="B358">
        <f t="shared" si="49"/>
        <v>1</v>
      </c>
      <c r="D358" s="28">
        <f t="shared" si="54"/>
        <v>0</v>
      </c>
      <c r="F358" s="28">
        <f t="shared" si="55"/>
        <v>0</v>
      </c>
      <c r="G358" s="27" t="str">
        <f t="shared" si="50"/>
        <v>Z</v>
      </c>
      <c r="H358" s="28">
        <f t="shared" si="56"/>
        <v>0</v>
      </c>
      <c r="I358" s="28">
        <f t="shared" si="57"/>
        <v>0</v>
      </c>
      <c r="J358" s="27">
        <v>45371</v>
      </c>
      <c r="L358" s="28">
        <f t="shared" si="51"/>
        <v>0</v>
      </c>
      <c r="M358" s="28">
        <f t="shared" si="52"/>
        <v>0</v>
      </c>
      <c r="N358" s="28">
        <f t="shared" si="53"/>
        <v>0</v>
      </c>
    </row>
    <row r="359" spans="1:14" x14ac:dyDescent="0.25">
      <c r="A359" s="36">
        <v>45373</v>
      </c>
      <c r="B359">
        <f t="shared" si="49"/>
        <v>1</v>
      </c>
      <c r="D359" s="28">
        <f t="shared" si="54"/>
        <v>0</v>
      </c>
      <c r="F359" s="28">
        <f t="shared" si="55"/>
        <v>0</v>
      </c>
      <c r="G359" s="27" t="str">
        <f t="shared" si="50"/>
        <v>Z</v>
      </c>
      <c r="H359" s="28">
        <f t="shared" si="56"/>
        <v>0</v>
      </c>
      <c r="I359" s="28">
        <f t="shared" si="57"/>
        <v>0</v>
      </c>
      <c r="J359" s="27">
        <v>45372</v>
      </c>
      <c r="L359" s="28">
        <f t="shared" si="51"/>
        <v>0</v>
      </c>
      <c r="M359" s="28">
        <f t="shared" si="52"/>
        <v>0</v>
      </c>
      <c r="N359" s="28">
        <f t="shared" si="53"/>
        <v>0</v>
      </c>
    </row>
    <row r="360" spans="1:14" x14ac:dyDescent="0.25">
      <c r="A360" s="36">
        <v>45374</v>
      </c>
      <c r="B360">
        <f t="shared" si="49"/>
        <v>1</v>
      </c>
      <c r="D360" s="28">
        <f t="shared" si="54"/>
        <v>0</v>
      </c>
      <c r="E360" s="27">
        <v>45374</v>
      </c>
      <c r="F360" s="28">
        <f t="shared" si="55"/>
        <v>1</v>
      </c>
      <c r="G360" s="27" t="str">
        <f t="shared" si="50"/>
        <v>Z</v>
      </c>
      <c r="H360" s="28">
        <f t="shared" si="56"/>
        <v>0</v>
      </c>
      <c r="I360" s="28">
        <f t="shared" si="57"/>
        <v>0</v>
      </c>
      <c r="J360" s="27">
        <v>45373</v>
      </c>
      <c r="L360" s="28">
        <f t="shared" si="51"/>
        <v>0</v>
      </c>
      <c r="M360" s="28">
        <f t="shared" si="52"/>
        <v>0</v>
      </c>
      <c r="N360" s="28">
        <f t="shared" si="53"/>
        <v>0</v>
      </c>
    </row>
    <row r="361" spans="1:14" x14ac:dyDescent="0.25">
      <c r="A361" s="36">
        <v>45375</v>
      </c>
      <c r="B361">
        <f t="shared" si="49"/>
        <v>1</v>
      </c>
      <c r="D361" s="28">
        <f t="shared" si="54"/>
        <v>0</v>
      </c>
      <c r="E361" s="27">
        <v>45375</v>
      </c>
      <c r="F361" s="28">
        <f t="shared" si="55"/>
        <v>1</v>
      </c>
      <c r="G361" s="27" t="str">
        <f t="shared" si="50"/>
        <v>Z</v>
      </c>
      <c r="H361" s="28">
        <f t="shared" si="56"/>
        <v>0</v>
      </c>
      <c r="I361" s="28">
        <f t="shared" si="57"/>
        <v>0</v>
      </c>
      <c r="J361" s="27">
        <v>45374</v>
      </c>
      <c r="L361" s="28">
        <f t="shared" si="51"/>
        <v>0</v>
      </c>
      <c r="M361" s="28">
        <f t="shared" si="52"/>
        <v>0</v>
      </c>
      <c r="N361" s="28">
        <f t="shared" si="53"/>
        <v>0</v>
      </c>
    </row>
    <row r="362" spans="1:14" x14ac:dyDescent="0.25">
      <c r="A362" s="36">
        <v>45376</v>
      </c>
      <c r="B362">
        <f t="shared" si="49"/>
        <v>1</v>
      </c>
      <c r="D362" s="28">
        <f t="shared" si="54"/>
        <v>0</v>
      </c>
      <c r="F362" s="28">
        <f t="shared" si="55"/>
        <v>0</v>
      </c>
      <c r="G362" s="27" t="str">
        <f t="shared" si="50"/>
        <v>Z</v>
      </c>
      <c r="H362" s="28">
        <f t="shared" si="56"/>
        <v>0</v>
      </c>
      <c r="I362" s="28">
        <f t="shared" si="57"/>
        <v>0</v>
      </c>
      <c r="J362" s="27">
        <v>45375</v>
      </c>
      <c r="L362" s="28">
        <f t="shared" si="51"/>
        <v>0</v>
      </c>
      <c r="M362" s="28">
        <f t="shared" si="52"/>
        <v>0</v>
      </c>
      <c r="N362" s="28">
        <f t="shared" si="53"/>
        <v>0</v>
      </c>
    </row>
    <row r="363" spans="1:14" x14ac:dyDescent="0.25">
      <c r="A363" s="36">
        <v>45377</v>
      </c>
      <c r="B363">
        <f t="shared" si="49"/>
        <v>1</v>
      </c>
      <c r="D363" s="28">
        <f t="shared" si="54"/>
        <v>0</v>
      </c>
      <c r="F363" s="28">
        <f t="shared" si="55"/>
        <v>0</v>
      </c>
      <c r="G363" s="27" t="str">
        <f t="shared" si="50"/>
        <v>Z</v>
      </c>
      <c r="H363" s="28">
        <f t="shared" si="56"/>
        <v>0</v>
      </c>
      <c r="I363" s="28">
        <f t="shared" si="57"/>
        <v>0</v>
      </c>
      <c r="J363" s="27">
        <v>45376</v>
      </c>
      <c r="L363" s="28">
        <f t="shared" si="51"/>
        <v>0</v>
      </c>
      <c r="M363" s="28">
        <f t="shared" si="52"/>
        <v>0</v>
      </c>
      <c r="N363" s="28">
        <f t="shared" si="53"/>
        <v>0</v>
      </c>
    </row>
    <row r="364" spans="1:14" x14ac:dyDescent="0.25">
      <c r="A364" s="36">
        <v>45378</v>
      </c>
      <c r="B364">
        <f t="shared" si="49"/>
        <v>1</v>
      </c>
      <c r="D364" s="28">
        <f t="shared" si="54"/>
        <v>0</v>
      </c>
      <c r="F364" s="28">
        <f t="shared" si="55"/>
        <v>0</v>
      </c>
      <c r="G364" s="27" t="str">
        <f t="shared" si="50"/>
        <v>Z</v>
      </c>
      <c r="H364" s="28">
        <f t="shared" si="56"/>
        <v>0</v>
      </c>
      <c r="I364" s="28">
        <f t="shared" si="57"/>
        <v>0</v>
      </c>
      <c r="J364" s="27">
        <v>45377</v>
      </c>
      <c r="L364" s="28">
        <f t="shared" si="51"/>
        <v>0</v>
      </c>
      <c r="M364" s="28">
        <f t="shared" si="52"/>
        <v>0</v>
      </c>
      <c r="N364" s="28">
        <f t="shared" si="53"/>
        <v>0</v>
      </c>
    </row>
    <row r="365" spans="1:14" x14ac:dyDescent="0.25">
      <c r="A365" s="36">
        <v>45379</v>
      </c>
      <c r="B365">
        <f t="shared" si="49"/>
        <v>1</v>
      </c>
      <c r="D365" s="28">
        <f t="shared" si="54"/>
        <v>0</v>
      </c>
      <c r="F365" s="28">
        <f t="shared" si="55"/>
        <v>0</v>
      </c>
      <c r="G365" s="27" t="str">
        <f t="shared" si="50"/>
        <v>Z</v>
      </c>
      <c r="H365" s="28">
        <f t="shared" si="56"/>
        <v>0</v>
      </c>
      <c r="I365" s="28">
        <f t="shared" si="57"/>
        <v>0</v>
      </c>
      <c r="J365" s="27">
        <v>45378</v>
      </c>
      <c r="L365" s="28">
        <f t="shared" si="51"/>
        <v>0</v>
      </c>
      <c r="M365" s="28">
        <f t="shared" si="52"/>
        <v>0</v>
      </c>
      <c r="N365" s="28">
        <f t="shared" si="53"/>
        <v>0</v>
      </c>
    </row>
    <row r="366" spans="1:14" x14ac:dyDescent="0.25">
      <c r="A366" s="36">
        <v>45380</v>
      </c>
      <c r="B366">
        <f t="shared" si="49"/>
        <v>1</v>
      </c>
      <c r="C366" s="27">
        <v>45380</v>
      </c>
      <c r="D366" s="28">
        <f t="shared" si="54"/>
        <v>1</v>
      </c>
      <c r="F366" s="28">
        <f t="shared" si="55"/>
        <v>0</v>
      </c>
      <c r="G366" s="27" t="str">
        <f t="shared" si="50"/>
        <v>Z</v>
      </c>
      <c r="H366" s="28">
        <f t="shared" si="56"/>
        <v>0</v>
      </c>
      <c r="I366" s="28">
        <f t="shared" si="57"/>
        <v>0</v>
      </c>
      <c r="J366" s="27">
        <v>45379</v>
      </c>
      <c r="L366" s="28">
        <f t="shared" si="51"/>
        <v>0</v>
      </c>
      <c r="M366" s="28">
        <f t="shared" si="52"/>
        <v>0</v>
      </c>
      <c r="N366" s="28">
        <f t="shared" si="53"/>
        <v>0</v>
      </c>
    </row>
    <row r="367" spans="1:14" x14ac:dyDescent="0.25">
      <c r="A367" s="36">
        <v>45381</v>
      </c>
      <c r="B367">
        <f t="shared" si="49"/>
        <v>1</v>
      </c>
      <c r="D367" s="28">
        <f t="shared" si="54"/>
        <v>0</v>
      </c>
      <c r="E367" s="27">
        <v>45381</v>
      </c>
      <c r="F367" s="28">
        <f t="shared" si="55"/>
        <v>1</v>
      </c>
      <c r="G367" s="27" t="str">
        <f t="shared" si="50"/>
        <v>Z</v>
      </c>
      <c r="H367" s="28">
        <f t="shared" si="56"/>
        <v>0</v>
      </c>
      <c r="I367" s="28">
        <f t="shared" si="57"/>
        <v>0</v>
      </c>
      <c r="J367" s="27">
        <v>45380</v>
      </c>
      <c r="L367" s="28">
        <f t="shared" si="51"/>
        <v>0</v>
      </c>
      <c r="M367" s="28">
        <f t="shared" si="52"/>
        <v>0</v>
      </c>
      <c r="N367" s="28">
        <f t="shared" si="53"/>
        <v>0</v>
      </c>
    </row>
    <row r="368" spans="1:14" x14ac:dyDescent="0.25">
      <c r="A368" s="36">
        <v>45382</v>
      </c>
      <c r="B368">
        <f t="shared" si="49"/>
        <v>1</v>
      </c>
      <c r="D368" s="28">
        <f t="shared" si="54"/>
        <v>0</v>
      </c>
      <c r="E368" s="27">
        <v>45382</v>
      </c>
      <c r="F368" s="28">
        <f t="shared" si="55"/>
        <v>1</v>
      </c>
      <c r="G368" s="27" t="str">
        <f t="shared" si="50"/>
        <v>Z</v>
      </c>
      <c r="H368" s="28">
        <f t="shared" si="56"/>
        <v>0</v>
      </c>
      <c r="I368" s="28">
        <f t="shared" si="57"/>
        <v>0</v>
      </c>
      <c r="J368" s="27">
        <v>45381</v>
      </c>
      <c r="L368" s="28">
        <f t="shared" si="51"/>
        <v>0</v>
      </c>
      <c r="M368" s="28">
        <f t="shared" si="52"/>
        <v>0</v>
      </c>
      <c r="N368" s="28">
        <f t="shared" si="53"/>
        <v>0</v>
      </c>
    </row>
    <row r="369" spans="9:14" x14ac:dyDescent="0.25">
      <c r="J369" s="27">
        <v>45382</v>
      </c>
      <c r="L369" s="28">
        <f t="shared" si="51"/>
        <v>0</v>
      </c>
      <c r="M369" s="28">
        <f t="shared" si="52"/>
        <v>0</v>
      </c>
      <c r="N369" s="28">
        <f t="shared" si="53"/>
        <v>0</v>
      </c>
    </row>
    <row r="370" spans="9:14" x14ac:dyDescent="0.25">
      <c r="I370" s="28">
        <f>SUM(I3:I369)</f>
        <v>0</v>
      </c>
      <c r="L370" s="28">
        <f>SUM(L3:L369)</f>
        <v>0</v>
      </c>
      <c r="M370" s="28">
        <f t="shared" ref="M370:N370" si="58">SUM(M3:M369)</f>
        <v>0</v>
      </c>
      <c r="N370" s="28">
        <f t="shared" si="58"/>
        <v>0</v>
      </c>
    </row>
  </sheetData>
  <sheetProtection algorithmName="SHA-512" hashValue="2ENhU6Hrq1PJtLWWw66SFYOlufW/dQ30sXkqfd9w11jfWkD+ri+EJqzdJtQ5zD+RET4BSSTdk+3uKMYMHSY52w==" saltValue="cvX5LDuIg8kgLRmLml4Xng==" spinCount="100000" sheet="1" objects="1" scenarios="1"/>
  <mergeCells count="12">
    <mergeCell ref="AH3:AI3"/>
    <mergeCell ref="AJ3:AK3"/>
    <mergeCell ref="AH5:AI5"/>
    <mergeCell ref="AJ5:AK5"/>
    <mergeCell ref="AD6:AD7"/>
    <mergeCell ref="AH6:AI6"/>
    <mergeCell ref="AJ6:AK6"/>
    <mergeCell ref="AH8:AI8"/>
    <mergeCell ref="AH14:AI14"/>
    <mergeCell ref="AJ14:AK14"/>
    <mergeCell ref="AJ15:AK15"/>
    <mergeCell ref="Z24:AD27"/>
  </mergeCells>
  <conditionalFormatting sqref="R16">
    <cfRule type="expression" dxfId="37" priority="1">
      <formula>$U$15&lt;&gt;"yes"</formula>
    </cfRule>
  </conditionalFormatting>
  <conditionalFormatting sqref="R17:R18">
    <cfRule type="expression" dxfId="36" priority="9">
      <formula>$U$15="yes"</formula>
    </cfRule>
  </conditionalFormatting>
  <conditionalFormatting sqref="U7:U10">
    <cfRule type="expression" dxfId="35" priority="30">
      <formula>VALUE(T7)=1</formula>
    </cfRule>
  </conditionalFormatting>
  <conditionalFormatting sqref="U16">
    <cfRule type="expression" dxfId="34" priority="2">
      <formula>$U$15&lt;&gt;"yes"</formula>
    </cfRule>
  </conditionalFormatting>
  <conditionalFormatting sqref="U16:U17">
    <cfRule type="expression" dxfId="33" priority="27">
      <formula>VALUE(V11)&gt;=1</formula>
    </cfRule>
  </conditionalFormatting>
  <conditionalFormatting sqref="U17">
    <cfRule type="expression" dxfId="32" priority="16">
      <formula>$U$15="yes"</formula>
    </cfRule>
  </conditionalFormatting>
  <conditionalFormatting sqref="U18">
    <cfRule type="expression" dxfId="31" priority="10">
      <formula>$V$15=1</formula>
    </cfRule>
    <cfRule type="expression" dxfId="30" priority="12">
      <formula>$W$15=1</formula>
    </cfRule>
    <cfRule type="expression" dxfId="29" priority="14">
      <formula>$U$15="no"</formula>
    </cfRule>
    <cfRule type="expression" dxfId="28" priority="26">
      <formula>$U$15=""</formula>
    </cfRule>
  </conditionalFormatting>
  <conditionalFormatting sqref="U20">
    <cfRule type="expression" dxfId="27" priority="25">
      <formula>VALUE(V11)&gt;=1</formula>
    </cfRule>
  </conditionalFormatting>
  <conditionalFormatting sqref="U21">
    <cfRule type="expression" dxfId="26" priority="24">
      <formula>VALUE(V11)&gt;=1</formula>
    </cfRule>
  </conditionalFormatting>
  <conditionalFormatting sqref="U22">
    <cfRule type="expression" dxfId="25" priority="23">
      <formula>VALUE(V11)&gt;=1</formula>
    </cfRule>
  </conditionalFormatting>
  <conditionalFormatting sqref="U24">
    <cfRule type="expression" dxfId="24" priority="22">
      <formula>VALUE(V11)&gt;=1</formula>
    </cfRule>
  </conditionalFormatting>
  <conditionalFormatting sqref="U26">
    <cfRule type="expression" dxfId="23" priority="21">
      <formula>VALUE(V11)&gt;=1</formula>
    </cfRule>
  </conditionalFormatting>
  <conditionalFormatting sqref="U27">
    <cfRule type="expression" dxfId="22" priority="20">
      <formula>VALUE(V11)&gt;=1</formula>
    </cfRule>
  </conditionalFormatting>
  <conditionalFormatting sqref="U28">
    <cfRule type="expression" dxfId="21" priority="19">
      <formula>VALUE(V11)&gt;=1</formula>
    </cfRule>
  </conditionalFormatting>
  <conditionalFormatting sqref="U30">
    <cfRule type="expression" dxfId="20" priority="8">
      <formula>$U$32&lt;&gt;"yes"</formula>
    </cfRule>
    <cfRule type="expression" dxfId="19" priority="28">
      <formula>VALUE(V11)&gt;=1</formula>
    </cfRule>
    <cfRule type="expression" dxfId="18" priority="29">
      <formula>VALUE(V11)&gt;=1</formula>
    </cfRule>
  </conditionalFormatting>
  <conditionalFormatting sqref="U32">
    <cfRule type="expression" dxfId="17" priority="7">
      <formula>$V$32=1</formula>
    </cfRule>
  </conditionalFormatting>
  <conditionalFormatting sqref="W17">
    <cfRule type="expression" dxfId="16" priority="15">
      <formula>$U$15="yes"</formula>
    </cfRule>
  </conditionalFormatting>
  <conditionalFormatting sqref="W18">
    <cfRule type="expression" dxfId="15" priority="11">
      <formula>U15="yes"</formula>
    </cfRule>
  </conditionalFormatting>
  <conditionalFormatting sqref="W32">
    <cfRule type="expression" dxfId="14" priority="3">
      <formula>$U$15="yes"</formula>
    </cfRule>
  </conditionalFormatting>
  <conditionalFormatting sqref="AD12">
    <cfRule type="expression" dxfId="13" priority="18">
      <formula>$AE$11=1</formula>
    </cfRule>
  </conditionalFormatting>
  <conditionalFormatting sqref="AD15">
    <cfRule type="expression" dxfId="12" priority="17">
      <formula>$AE$14=1</formula>
    </cfRule>
  </conditionalFormatting>
  <conditionalFormatting sqref="AH26:AH28">
    <cfRule type="expression" dxfId="11" priority="6" stopIfTrue="1">
      <formula>ISERROR(AH26)</formula>
    </cfRule>
  </conditionalFormatting>
  <conditionalFormatting sqref="AH30">
    <cfRule type="expression" dxfId="10" priority="5" stopIfTrue="1">
      <formula>ISERROR(AH30)</formula>
    </cfRule>
  </conditionalFormatting>
  <conditionalFormatting sqref="AK18:AK24">
    <cfRule type="expression" dxfId="9" priority="4" stopIfTrue="1">
      <formula>ISERROR(AK18)</formula>
    </cfRule>
  </conditionalFormatting>
  <dataValidations count="1">
    <dataValidation type="custom" allowBlank="1" showInputMessage="1" showErrorMessage="1" sqref="AI18:AI24" xr:uid="{1B40B8CF-23B6-491B-9016-387EEECD75F5}">
      <formula1>"&lt;=1"</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E4976489-D0E0-4D1F-A9B7-F8F8334CF686}">
          <x14:formula1>
            <xm:f>Data!$A$28:$A$29</xm:f>
          </x14:formula1>
          <xm:sqref>U18 AD14 U15 AD9 AD11 U32</xm:sqref>
        </x14:dataValidation>
        <x14:dataValidation type="list" allowBlank="1" showInputMessage="1" showErrorMessage="1" xr:uid="{C69C945E-43A9-420D-9F3C-6B62F9326673}">
          <x14:formula1>
            <xm:f>Data!$A$1:$A$15</xm:f>
          </x14:formula1>
          <xm:sqref>AD6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58E02-F8D1-4219-88D7-ACDEA633D7ED}">
  <sheetPr codeName="Sheet10"/>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125C-8192-41C8-A556-1126A5B3B515}">
  <sheetPr codeName="Sheet2"/>
  <dimension ref="A1:Y140"/>
  <sheetViews>
    <sheetView topLeftCell="M92" workbookViewId="0">
      <selection activeCell="AD106" sqref="AD106"/>
    </sheetView>
  </sheetViews>
  <sheetFormatPr defaultRowHeight="15" x14ac:dyDescent="0.25"/>
  <cols>
    <col min="1" max="1" width="29.5703125" customWidth="1"/>
    <col min="2" max="2" width="7.42578125" customWidth="1"/>
    <col min="3" max="3" width="8.28515625" customWidth="1"/>
    <col min="4" max="5" width="6.5703125" customWidth="1"/>
    <col min="6" max="6" width="8.7109375" customWidth="1"/>
    <col min="7" max="7" width="6.5703125" customWidth="1"/>
    <col min="8" max="8" width="5" customWidth="1"/>
  </cols>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ht="15.75" x14ac:dyDescent="0.25">
      <c r="A14" s="1" t="s">
        <v>140</v>
      </c>
    </row>
    <row r="15" spans="1:1" ht="15.75" x14ac:dyDescent="0.25">
      <c r="A15" s="1" t="s">
        <v>141</v>
      </c>
    </row>
    <row r="17" spans="1:25" x14ac:dyDescent="0.25">
      <c r="A17" t="s">
        <v>67</v>
      </c>
      <c r="B17">
        <v>230</v>
      </c>
    </row>
    <row r="18" spans="1:25" x14ac:dyDescent="0.25">
      <c r="A18" t="s">
        <v>71</v>
      </c>
      <c r="B18">
        <v>52</v>
      </c>
    </row>
    <row r="19" spans="1:25" x14ac:dyDescent="0.25">
      <c r="A19" t="s">
        <v>72</v>
      </c>
      <c r="B19">
        <v>47</v>
      </c>
    </row>
    <row r="20" spans="1:25" x14ac:dyDescent="0.25">
      <c r="A20" t="s">
        <v>75</v>
      </c>
      <c r="B20">
        <v>52</v>
      </c>
    </row>
    <row r="28" spans="1:25" x14ac:dyDescent="0.25">
      <c r="A28" t="s">
        <v>142</v>
      </c>
    </row>
    <row r="29" spans="1:25" ht="21" x14ac:dyDescent="0.35">
      <c r="A29" t="s">
        <v>83</v>
      </c>
      <c r="D29" s="132" t="s">
        <v>143</v>
      </c>
      <c r="V29" s="135" t="s">
        <v>144</v>
      </c>
      <c r="W29" s="135"/>
      <c r="X29" s="135"/>
      <c r="Y29" s="135"/>
    </row>
    <row r="30" spans="1:25" ht="54" x14ac:dyDescent="0.25">
      <c r="A30" t="s">
        <v>55</v>
      </c>
      <c r="D30" s="39" t="s">
        <v>145</v>
      </c>
      <c r="E30" s="39" t="s">
        <v>146</v>
      </c>
      <c r="F30" s="39" t="s">
        <v>147</v>
      </c>
      <c r="G30" s="39" t="s">
        <v>148</v>
      </c>
      <c r="V30" t="s">
        <v>145</v>
      </c>
      <c r="W30" t="s">
        <v>146</v>
      </c>
      <c r="X30" t="s">
        <v>147</v>
      </c>
      <c r="Y30" t="s">
        <v>148</v>
      </c>
    </row>
    <row r="31" spans="1:25" x14ac:dyDescent="0.25">
      <c r="A31" s="31" t="s">
        <v>149</v>
      </c>
      <c r="B31" s="32">
        <v>3373</v>
      </c>
      <c r="D31" t="str">
        <f>IF(ISNA(VLOOKUP(B31,Sheet1!$M$2:$Q$146,2,FALSE)),"",VLOOKUP(B31,Sheet1!$M$2:$Q$146,2,FALSE))</f>
        <v/>
      </c>
      <c r="E31" t="str">
        <f>IF(ISNA(VLOOKUP($B31,Sheet1!$M$2:$R$146,3,FALSE)),"",VLOOKUP($B31,Sheet1!$M$2:$R$146,3,FALSE))</f>
        <v/>
      </c>
      <c r="F31" t="str">
        <f>IF(ISNA(VLOOKUP($B31,Sheet1!$M$2:$R$146,4,FALSE)),"",VLOOKUP($B31,Sheet1!$M$2:$R$146,4,FALSE))</f>
        <v/>
      </c>
      <c r="G31" t="str">
        <f>IF(ISNA(VLOOKUP($B31,Sheet1!$M$2:$R$146,5,FALSE)),"",VLOOKUP($B31,Sheet1!$M$2:$R$146,5,FALSE))</f>
        <v/>
      </c>
      <c r="I31">
        <f>LEN(F31)</f>
        <v>0</v>
      </c>
      <c r="J31" t="str">
        <f>IF(I31=0,"",IF(I31=5,0,10))</f>
        <v/>
      </c>
      <c r="L31" t="str">
        <f>CONCATENATE(B31,"T")</f>
        <v>3373T</v>
      </c>
      <c r="M31" t="str">
        <f>CONCATENATE(B31,"A")</f>
        <v>3373A</v>
      </c>
      <c r="N31" t="str">
        <f>CONCATENATE(B31,"C")</f>
        <v>3373C</v>
      </c>
      <c r="O31" t="str">
        <f>CONCATENATE(B31,"O")</f>
        <v>3373O</v>
      </c>
      <c r="P31">
        <f>IF(D31&lt;&gt;"",0,1)</f>
        <v>1</v>
      </c>
      <c r="Q31">
        <f>IF(E31&lt;&gt;"",0,1)</f>
        <v>1</v>
      </c>
      <c r="R31">
        <f>IF(F31&lt;&gt;"",0,1)</f>
        <v>1</v>
      </c>
      <c r="S31">
        <f t="shared" ref="S31" si="0">IF(G31&lt;&gt;"",0,1)</f>
        <v>1</v>
      </c>
      <c r="V31" t="s">
        <v>150</v>
      </c>
      <c r="W31" t="s">
        <v>150</v>
      </c>
      <c r="X31" t="s">
        <v>151</v>
      </c>
      <c r="Y31" t="s">
        <v>150</v>
      </c>
    </row>
    <row r="32" spans="1:25" x14ac:dyDescent="0.25">
      <c r="A32" s="31" t="s">
        <v>152</v>
      </c>
      <c r="B32" s="32">
        <v>3061</v>
      </c>
      <c r="D32" t="str">
        <f>IF(ISNA(VLOOKUP(B32,Sheet1!$M$2:$Q$146,2,FALSE)),"",VLOOKUP(B32,Sheet1!$M$2:$Q$146,2,FALSE))</f>
        <v>Day 11</v>
      </c>
      <c r="E32" t="str">
        <f>IF(ISNA(VLOOKUP($B32,Sheet1!$M$2:$R$146,3,FALSE)),"",VLOOKUP($B32,Sheet1!$M$2:$R$146,3,FALSE))</f>
        <v>Day 11</v>
      </c>
      <c r="F32" t="str">
        <f>IF(ISNA(VLOOKUP($B32,Sheet1!$M$2:$R$146,4,FALSE)),"",VLOOKUP($B32,Sheet1!$M$2:$R$146,4,FALSE))</f>
        <v>Day 1</v>
      </c>
      <c r="G32" t="str">
        <f>IF(ISNA(VLOOKUP($B32,Sheet1!$M$2:$R$146,5,FALSE)),"",VLOOKUP($B32,Sheet1!$M$2:$R$146,5,FALSE))</f>
        <v>Day 11</v>
      </c>
      <c r="I32">
        <f>LEN(F32)</f>
        <v>5</v>
      </c>
      <c r="J32">
        <f t="shared" ref="J32:J96" si="1">IF(I32=0,"",IF(I32=5,0,10))</f>
        <v>0</v>
      </c>
      <c r="L32" t="str">
        <f t="shared" ref="L32:L96" si="2">CONCATENATE(B32,"T")</f>
        <v>3061T</v>
      </c>
      <c r="M32" t="str">
        <f t="shared" ref="M32:M96" si="3">CONCATENATE(B32,"A")</f>
        <v>3061A</v>
      </c>
      <c r="N32" t="str">
        <f t="shared" ref="N32:N96" si="4">CONCATENATE(B32,"C")</f>
        <v>3061C</v>
      </c>
      <c r="O32" t="str">
        <f t="shared" ref="O32:O96" si="5">CONCATENATE(B32,"O")</f>
        <v>3061O</v>
      </c>
      <c r="P32">
        <f t="shared" ref="P32:P96" si="6">IF(D32&lt;&gt;"",0,1)</f>
        <v>0</v>
      </c>
      <c r="Q32">
        <f t="shared" ref="Q32:Q96" si="7">IF(E32&lt;&gt;"",0,1)</f>
        <v>0</v>
      </c>
      <c r="R32">
        <f t="shared" ref="R32:R96" si="8">IF(F32&lt;&gt;"",0,1)</f>
        <v>0</v>
      </c>
      <c r="S32">
        <f t="shared" ref="S32:S96" si="9">IF(G32&lt;&gt;"",0,1)</f>
        <v>0</v>
      </c>
      <c r="V32" t="s">
        <v>150</v>
      </c>
      <c r="W32" t="s">
        <v>150</v>
      </c>
      <c r="X32" t="s">
        <v>153</v>
      </c>
      <c r="Y32" t="s">
        <v>150</v>
      </c>
    </row>
    <row r="33" spans="1:25" x14ac:dyDescent="0.25">
      <c r="A33" s="31" t="s">
        <v>154</v>
      </c>
      <c r="B33" s="32">
        <v>2083</v>
      </c>
      <c r="D33" t="str">
        <f>IF(ISNA(VLOOKUP(B33,Sheet1!$M$2:$Q$146,2,FALSE)),"",VLOOKUP(B33,Sheet1!$M$2:$Q$146,2,FALSE))</f>
        <v>Day 11</v>
      </c>
      <c r="E33" t="str">
        <f>IF(ISNA(VLOOKUP($B33,Sheet1!$M$2:$R$146,3,FALSE)),"",VLOOKUP($B33,Sheet1!$M$2:$R$146,3,FALSE))</f>
        <v/>
      </c>
      <c r="F33" t="str">
        <f>IF(ISNA(VLOOKUP($B33,Sheet1!$M$2:$R$146,4,FALSE)),"",VLOOKUP($B33,Sheet1!$M$2:$R$146,4,FALSE))</f>
        <v>Day 11</v>
      </c>
      <c r="G33" t="str">
        <f>IF(ISNA(VLOOKUP($B33,Sheet1!$M$2:$R$146,5,FALSE)),"",VLOOKUP($B33,Sheet1!$M$2:$R$146,5,FALSE))</f>
        <v>Day 11</v>
      </c>
      <c r="I33">
        <f>LEN(F33)</f>
        <v>6</v>
      </c>
      <c r="J33">
        <f t="shared" si="1"/>
        <v>10</v>
      </c>
      <c r="L33" t="str">
        <f t="shared" si="2"/>
        <v>2083T</v>
      </c>
      <c r="M33" t="str">
        <f t="shared" si="3"/>
        <v>2083A</v>
      </c>
      <c r="N33" t="str">
        <f t="shared" si="4"/>
        <v>2083C</v>
      </c>
      <c r="O33" t="str">
        <f t="shared" si="5"/>
        <v>2083O</v>
      </c>
      <c r="P33">
        <f t="shared" si="6"/>
        <v>0</v>
      </c>
      <c r="Q33">
        <f t="shared" si="7"/>
        <v>1</v>
      </c>
      <c r="R33">
        <f t="shared" si="8"/>
        <v>0</v>
      </c>
      <c r="S33">
        <f t="shared" si="9"/>
        <v>0</v>
      </c>
      <c r="V33" t="s">
        <v>150</v>
      </c>
      <c r="W33" t="s">
        <v>150</v>
      </c>
      <c r="X33" t="s">
        <v>150</v>
      </c>
      <c r="Y33" t="s">
        <v>150</v>
      </c>
    </row>
    <row r="34" spans="1:25" x14ac:dyDescent="0.25">
      <c r="A34" s="31" t="s">
        <v>155</v>
      </c>
      <c r="B34" s="32">
        <v>2118</v>
      </c>
      <c r="D34" t="str">
        <f>IF(ISNA(VLOOKUP(B34,Sheet1!$M$2:$Q$146,2,FALSE)),"",VLOOKUP(B34,Sheet1!$M$2:$Q$146,2,FALSE))</f>
        <v>Day 11</v>
      </c>
      <c r="E34" t="str">
        <f>IF(ISNA(VLOOKUP($B34,Sheet1!$M$2:$R$146,3,FALSE)),"",VLOOKUP($B34,Sheet1!$M$2:$R$146,3,FALSE))</f>
        <v>Day 11</v>
      </c>
      <c r="F34" t="str">
        <f>IF(ISNA(VLOOKUP($B34,Sheet1!$M$2:$R$146,4,FALSE)),"",VLOOKUP($B34,Sheet1!$M$2:$R$146,4,FALSE))</f>
        <v/>
      </c>
      <c r="G34" t="str">
        <f>IF(ISNA(VLOOKUP($B34,Sheet1!$M$2:$R$146,5,FALSE)),"",VLOOKUP($B34,Sheet1!$M$2:$R$146,5,FALSE))</f>
        <v>Day 11</v>
      </c>
      <c r="I34">
        <f t="shared" ref="I34:I98" si="10">LEN(F34)</f>
        <v>0</v>
      </c>
      <c r="J34" t="str">
        <f t="shared" si="1"/>
        <v/>
      </c>
      <c r="L34" t="str">
        <f>CONCATENATE(B34,"T")</f>
        <v>2118T</v>
      </c>
      <c r="M34" t="str">
        <f>CONCATENATE(B34,"A")</f>
        <v>2118A</v>
      </c>
      <c r="N34" t="str">
        <f t="shared" si="4"/>
        <v>2118C</v>
      </c>
      <c r="O34" t="str">
        <f t="shared" si="5"/>
        <v>2118O</v>
      </c>
      <c r="P34">
        <f>IF(D34&lt;&gt;"",0,1)</f>
        <v>0</v>
      </c>
      <c r="Q34">
        <f t="shared" si="7"/>
        <v>0</v>
      </c>
      <c r="R34">
        <f t="shared" si="8"/>
        <v>1</v>
      </c>
      <c r="S34">
        <f t="shared" si="9"/>
        <v>0</v>
      </c>
      <c r="V34" t="s">
        <v>150</v>
      </c>
      <c r="W34" t="s">
        <v>150</v>
      </c>
      <c r="X34" t="s">
        <v>151</v>
      </c>
      <c r="Y34" t="s">
        <v>150</v>
      </c>
    </row>
    <row r="35" spans="1:25" x14ac:dyDescent="0.25">
      <c r="A35" s="31" t="s">
        <v>156</v>
      </c>
      <c r="B35" s="32">
        <v>2217</v>
      </c>
      <c r="D35" t="str">
        <f>IF(ISNA(VLOOKUP(B35,Sheet1!$M$2:$Q$146,2,FALSE)),"",VLOOKUP(B35,Sheet1!$M$2:$Q$146,2,FALSE))</f>
        <v>Day 11</v>
      </c>
      <c r="E35" t="str">
        <f>IF(ISNA(VLOOKUP($B35,Sheet1!$M$2:$R$146,3,FALSE)),"",VLOOKUP($B35,Sheet1!$M$2:$R$146,3,FALSE))</f>
        <v/>
      </c>
      <c r="F35" t="str">
        <f>IF(ISNA(VLOOKUP($B35,Sheet1!$M$2:$R$146,4,FALSE)),"",VLOOKUP($B35,Sheet1!$M$2:$R$146,4,FALSE))</f>
        <v/>
      </c>
      <c r="G35" t="str">
        <f>IF(ISNA(VLOOKUP($B35,Sheet1!$M$2:$R$146,5,FALSE)),"",VLOOKUP($B35,Sheet1!$M$2:$R$146,5,FALSE))</f>
        <v/>
      </c>
      <c r="I35">
        <f t="shared" si="10"/>
        <v>0</v>
      </c>
      <c r="J35" t="str">
        <f t="shared" si="1"/>
        <v/>
      </c>
      <c r="L35" t="str">
        <f t="shared" si="2"/>
        <v>2217T</v>
      </c>
      <c r="M35" t="str">
        <f t="shared" si="3"/>
        <v>2217A</v>
      </c>
      <c r="N35" t="str">
        <f t="shared" si="4"/>
        <v>2217C</v>
      </c>
      <c r="O35" t="str">
        <f t="shared" si="5"/>
        <v>2217O</v>
      </c>
      <c r="P35">
        <f t="shared" si="6"/>
        <v>0</v>
      </c>
      <c r="Q35">
        <f t="shared" si="7"/>
        <v>1</v>
      </c>
      <c r="R35">
        <f t="shared" si="8"/>
        <v>1</v>
      </c>
      <c r="S35">
        <f t="shared" si="9"/>
        <v>1</v>
      </c>
      <c r="V35" t="s">
        <v>150</v>
      </c>
      <c r="W35" t="s">
        <v>151</v>
      </c>
      <c r="X35" t="s">
        <v>151</v>
      </c>
      <c r="Y35" t="s">
        <v>150</v>
      </c>
    </row>
    <row r="36" spans="1:25" x14ac:dyDescent="0.25">
      <c r="A36" s="31" t="s">
        <v>157</v>
      </c>
      <c r="B36" s="32">
        <v>3067</v>
      </c>
      <c r="D36" t="str">
        <f>IF(ISNA(VLOOKUP(B36,Sheet1!$M$2:$Q$146,2,FALSE)),"",VLOOKUP(B36,Sheet1!$M$2:$Q$146,2,FALSE))</f>
        <v>Day 11</v>
      </c>
      <c r="E36" t="str">
        <f>IF(ISNA(VLOOKUP($B36,Sheet1!$M$2:$R$146,3,FALSE)),"",VLOOKUP($B36,Sheet1!$M$2:$R$146,3,FALSE))</f>
        <v>Day 11</v>
      </c>
      <c r="F36" t="str">
        <f>IF(ISNA(VLOOKUP($B36,Sheet1!$M$2:$R$146,4,FALSE)),"",VLOOKUP($B36,Sheet1!$M$2:$R$146,4,FALSE))</f>
        <v>Day 1</v>
      </c>
      <c r="G36" t="str">
        <f>IF(ISNA(VLOOKUP($B36,Sheet1!$M$2:$R$146,5,FALSE)),"",VLOOKUP($B36,Sheet1!$M$2:$R$146,5,FALSE))</f>
        <v>Day 11</v>
      </c>
      <c r="I36">
        <f t="shared" si="10"/>
        <v>5</v>
      </c>
      <c r="J36">
        <f t="shared" si="1"/>
        <v>0</v>
      </c>
      <c r="L36" t="str">
        <f t="shared" si="2"/>
        <v>3067T</v>
      </c>
      <c r="M36" t="str">
        <f t="shared" si="3"/>
        <v>3067A</v>
      </c>
      <c r="N36" t="str">
        <f t="shared" si="4"/>
        <v>3067C</v>
      </c>
      <c r="O36" t="str">
        <f t="shared" si="5"/>
        <v>3067O</v>
      </c>
      <c r="P36">
        <f t="shared" si="6"/>
        <v>0</v>
      </c>
      <c r="Q36">
        <f t="shared" si="7"/>
        <v>0</v>
      </c>
      <c r="R36">
        <f t="shared" si="8"/>
        <v>0</v>
      </c>
      <c r="S36">
        <f t="shared" si="9"/>
        <v>0</v>
      </c>
      <c r="V36" t="s">
        <v>150</v>
      </c>
      <c r="W36" t="s">
        <v>150</v>
      </c>
      <c r="X36" t="s">
        <v>153</v>
      </c>
      <c r="Y36" t="s">
        <v>150</v>
      </c>
    </row>
    <row r="37" spans="1:25" x14ac:dyDescent="0.25">
      <c r="A37" s="31" t="s">
        <v>158</v>
      </c>
      <c r="B37" s="32">
        <v>3001</v>
      </c>
      <c r="D37" t="str">
        <f>IF(ISNA(VLOOKUP(B37,Sheet1!$M$2:$Q$146,2,FALSE)),"",VLOOKUP(B37,Sheet1!$M$2:$Q$146,2,FALSE))</f>
        <v>Day 11</v>
      </c>
      <c r="E37" t="str">
        <f>IF(ISNA(VLOOKUP($B37,Sheet1!$M$2:$R$146,3,FALSE)),"",VLOOKUP($B37,Sheet1!$M$2:$R$146,3,FALSE))</f>
        <v/>
      </c>
      <c r="F37" t="str">
        <f>IF(ISNA(VLOOKUP($B37,Sheet1!$M$2:$R$146,4,FALSE)),"",VLOOKUP($B37,Sheet1!$M$2:$R$146,4,FALSE))</f>
        <v/>
      </c>
      <c r="G37" t="str">
        <f>IF(ISNA(VLOOKUP($B37,Sheet1!$M$2:$R$146,5,FALSE)),"",VLOOKUP($B37,Sheet1!$M$2:$R$146,5,FALSE))</f>
        <v/>
      </c>
      <c r="I37">
        <f t="shared" si="10"/>
        <v>0</v>
      </c>
      <c r="J37" t="str">
        <f t="shared" si="1"/>
        <v/>
      </c>
      <c r="L37" t="str">
        <f t="shared" si="2"/>
        <v>3001T</v>
      </c>
      <c r="M37" t="str">
        <f t="shared" si="3"/>
        <v>3001A</v>
      </c>
      <c r="N37" t="str">
        <f t="shared" si="4"/>
        <v>3001C</v>
      </c>
      <c r="O37" t="str">
        <f t="shared" si="5"/>
        <v>3001O</v>
      </c>
      <c r="P37">
        <f t="shared" si="6"/>
        <v>0</v>
      </c>
      <c r="Q37">
        <f t="shared" si="7"/>
        <v>1</v>
      </c>
      <c r="R37">
        <f t="shared" si="8"/>
        <v>1</v>
      </c>
      <c r="S37">
        <f t="shared" si="9"/>
        <v>1</v>
      </c>
      <c r="V37" t="s">
        <v>150</v>
      </c>
      <c r="W37" t="s">
        <v>151</v>
      </c>
      <c r="X37" t="s">
        <v>151</v>
      </c>
      <c r="Y37" t="s">
        <v>151</v>
      </c>
    </row>
    <row r="38" spans="1:25" x14ac:dyDescent="0.25">
      <c r="A38" s="31" t="s">
        <v>159</v>
      </c>
      <c r="B38" s="32">
        <v>3301</v>
      </c>
      <c r="D38" t="str">
        <f>IF(ISNA(VLOOKUP(B38,Sheet1!$M$2:$Q$146,2,FALSE)),"",VLOOKUP(B38,Sheet1!$M$2:$Q$146,2,FALSE))</f>
        <v>Day 11</v>
      </c>
      <c r="E38" t="str">
        <f>IF(ISNA(VLOOKUP($B38,Sheet1!$M$2:$R$146,3,FALSE)),"",VLOOKUP($B38,Sheet1!$M$2:$R$146,3,FALSE))</f>
        <v/>
      </c>
      <c r="F38" t="str">
        <f>IF(ISNA(VLOOKUP($B38,Sheet1!$M$2:$R$146,4,FALSE)),"",VLOOKUP($B38,Sheet1!$M$2:$R$146,4,FALSE))</f>
        <v>Day 11</v>
      </c>
      <c r="G38" t="str">
        <f>IF(ISNA(VLOOKUP($B38,Sheet1!$M$2:$R$146,5,FALSE)),"",VLOOKUP($B38,Sheet1!$M$2:$R$146,5,FALSE))</f>
        <v>Day 11</v>
      </c>
      <c r="I38">
        <f t="shared" si="10"/>
        <v>6</v>
      </c>
      <c r="J38">
        <f t="shared" si="1"/>
        <v>10</v>
      </c>
      <c r="L38" t="str">
        <f t="shared" si="2"/>
        <v>3301T</v>
      </c>
      <c r="M38" t="str">
        <f t="shared" si="3"/>
        <v>3301A</v>
      </c>
      <c r="N38" t="str">
        <f t="shared" si="4"/>
        <v>3301C</v>
      </c>
      <c r="O38" t="str">
        <f t="shared" si="5"/>
        <v>3301O</v>
      </c>
      <c r="P38">
        <f t="shared" si="6"/>
        <v>0</v>
      </c>
      <c r="Q38">
        <f t="shared" si="7"/>
        <v>1</v>
      </c>
      <c r="R38">
        <f t="shared" si="8"/>
        <v>0</v>
      </c>
      <c r="S38">
        <f t="shared" si="9"/>
        <v>0</v>
      </c>
      <c r="V38" t="s">
        <v>150</v>
      </c>
      <c r="W38" t="s">
        <v>151</v>
      </c>
      <c r="X38" t="s">
        <v>150</v>
      </c>
      <c r="Y38" t="s">
        <v>150</v>
      </c>
    </row>
    <row r="39" spans="1:25" x14ac:dyDescent="0.25">
      <c r="A39" s="31" t="s">
        <v>160</v>
      </c>
      <c r="B39" s="32">
        <v>2002</v>
      </c>
      <c r="D39" t="str">
        <f>IF(ISNA(VLOOKUP(B39,Sheet1!$M$2:$Q$146,2,FALSE)),"",VLOOKUP(B39,Sheet1!$M$2:$Q$146,2,FALSE))</f>
        <v>Day 11</v>
      </c>
      <c r="E39" t="str">
        <f>IF(ISNA(VLOOKUP($B39,Sheet1!$M$2:$R$146,3,FALSE)),"",VLOOKUP($B39,Sheet1!$M$2:$R$146,3,FALSE))</f>
        <v>Day 11</v>
      </c>
      <c r="F39" t="str">
        <f>IF(ISNA(VLOOKUP($B39,Sheet1!$M$2:$R$146,4,FALSE)),"",VLOOKUP($B39,Sheet1!$M$2:$R$146,4,FALSE))</f>
        <v>Day 1</v>
      </c>
      <c r="G39" t="str">
        <f>IF(ISNA(VLOOKUP($B39,Sheet1!$M$2:$R$146,5,FALSE)),"",VLOOKUP($B39,Sheet1!$M$2:$R$146,5,FALSE))</f>
        <v>Day 11</v>
      </c>
      <c r="I39">
        <f t="shared" si="10"/>
        <v>5</v>
      </c>
      <c r="J39">
        <f t="shared" si="1"/>
        <v>0</v>
      </c>
      <c r="L39" t="str">
        <f t="shared" si="2"/>
        <v>2002T</v>
      </c>
      <c r="M39" t="str">
        <f t="shared" si="3"/>
        <v>2002A</v>
      </c>
      <c r="N39" t="str">
        <f t="shared" si="4"/>
        <v>2002C</v>
      </c>
      <c r="O39" t="str">
        <f t="shared" si="5"/>
        <v>2002O</v>
      </c>
      <c r="P39">
        <f t="shared" si="6"/>
        <v>0</v>
      </c>
      <c r="Q39">
        <f t="shared" si="7"/>
        <v>0</v>
      </c>
      <c r="R39">
        <f t="shared" si="8"/>
        <v>0</v>
      </c>
      <c r="S39">
        <f t="shared" si="9"/>
        <v>0</v>
      </c>
      <c r="V39" t="s">
        <v>150</v>
      </c>
      <c r="W39" t="s">
        <v>151</v>
      </c>
      <c r="X39" t="s">
        <v>150</v>
      </c>
      <c r="Y39" t="s">
        <v>151</v>
      </c>
    </row>
    <row r="40" spans="1:25" x14ac:dyDescent="0.25">
      <c r="A40" s="31" t="s">
        <v>161</v>
      </c>
      <c r="B40" s="32">
        <v>2082</v>
      </c>
      <c r="D40" t="str">
        <f>IF(ISNA(VLOOKUP(B40,Sheet1!$M$2:$Q$146,2,FALSE)),"",VLOOKUP(B40,Sheet1!$M$2:$Q$146,2,FALSE))</f>
        <v>Day 11</v>
      </c>
      <c r="E40" t="str">
        <f>IF(ISNA(VLOOKUP($B40,Sheet1!$M$2:$R$146,3,FALSE)),"",VLOOKUP($B40,Sheet1!$M$2:$R$146,3,FALSE))</f>
        <v>Day 11</v>
      </c>
      <c r="F40" t="str">
        <f>IF(ISNA(VLOOKUP($B40,Sheet1!$M$2:$R$146,4,FALSE)),"",VLOOKUP($B40,Sheet1!$M$2:$R$146,4,FALSE))</f>
        <v/>
      </c>
      <c r="G40" t="str">
        <f>IF(ISNA(VLOOKUP($B40,Sheet1!$M$2:$R$146,5,FALSE)),"",VLOOKUP($B40,Sheet1!$M$2:$R$146,5,FALSE))</f>
        <v/>
      </c>
      <c r="I40">
        <f t="shared" si="10"/>
        <v>0</v>
      </c>
      <c r="J40" t="str">
        <f t="shared" si="1"/>
        <v/>
      </c>
      <c r="L40" t="str">
        <f t="shared" si="2"/>
        <v>2082T</v>
      </c>
      <c r="M40" t="str">
        <f t="shared" si="3"/>
        <v>2082A</v>
      </c>
      <c r="N40" t="str">
        <f t="shared" si="4"/>
        <v>2082C</v>
      </c>
      <c r="O40" t="str">
        <f t="shared" si="5"/>
        <v>2082O</v>
      </c>
      <c r="P40">
        <f t="shared" si="6"/>
        <v>0</v>
      </c>
      <c r="Q40">
        <f t="shared" si="7"/>
        <v>0</v>
      </c>
      <c r="R40">
        <f t="shared" si="8"/>
        <v>1</v>
      </c>
      <c r="S40">
        <f t="shared" si="9"/>
        <v>1</v>
      </c>
      <c r="V40" t="s">
        <v>150</v>
      </c>
      <c r="W40" t="s">
        <v>150</v>
      </c>
      <c r="X40" t="s">
        <v>153</v>
      </c>
      <c r="Y40" t="s">
        <v>150</v>
      </c>
    </row>
    <row r="41" spans="1:25" x14ac:dyDescent="0.25">
      <c r="A41" s="31" t="s">
        <v>162</v>
      </c>
      <c r="B41" s="32">
        <v>3943</v>
      </c>
      <c r="D41" t="str">
        <f>IF(ISNA(VLOOKUP(B41,Sheet1!$M$2:$Q$146,2,FALSE)),"",VLOOKUP(B41,Sheet1!$M$2:$Q$146,2,FALSE))</f>
        <v>Day 11</v>
      </c>
      <c r="E41" t="str">
        <f>IF(ISNA(VLOOKUP($B41,Sheet1!$M$2:$R$146,3,FALSE)),"",VLOOKUP($B41,Sheet1!$M$2:$R$146,3,FALSE))</f>
        <v>Day 11</v>
      </c>
      <c r="F41" t="str">
        <f>IF(ISNA(VLOOKUP($B41,Sheet1!$M$2:$R$146,4,FALSE)),"",VLOOKUP($B41,Sheet1!$M$2:$R$146,4,FALSE))</f>
        <v>Day 11</v>
      </c>
      <c r="G41" t="str">
        <f>IF(ISNA(VLOOKUP($B41,Sheet1!$M$2:$R$146,5,FALSE)),"",VLOOKUP($B41,Sheet1!$M$2:$R$146,5,FALSE))</f>
        <v>Day 11</v>
      </c>
      <c r="I41">
        <f t="shared" si="10"/>
        <v>6</v>
      </c>
      <c r="J41">
        <f t="shared" si="1"/>
        <v>10</v>
      </c>
      <c r="L41" t="str">
        <f t="shared" si="2"/>
        <v>3943T</v>
      </c>
      <c r="M41" t="str">
        <f t="shared" si="3"/>
        <v>3943A</v>
      </c>
      <c r="N41" t="str">
        <f t="shared" si="4"/>
        <v>3943C</v>
      </c>
      <c r="O41" t="str">
        <f t="shared" si="5"/>
        <v>3943O</v>
      </c>
      <c r="P41">
        <f t="shared" si="6"/>
        <v>0</v>
      </c>
      <c r="Q41">
        <f t="shared" si="7"/>
        <v>0</v>
      </c>
      <c r="R41">
        <f t="shared" si="8"/>
        <v>0</v>
      </c>
      <c r="S41">
        <f t="shared" si="9"/>
        <v>0</v>
      </c>
      <c r="V41" t="s">
        <v>150</v>
      </c>
      <c r="W41" t="s">
        <v>150</v>
      </c>
      <c r="X41" t="s">
        <v>150</v>
      </c>
      <c r="Y41" t="s">
        <v>150</v>
      </c>
    </row>
    <row r="42" spans="1:25" x14ac:dyDescent="0.25">
      <c r="A42" s="31" t="s">
        <v>163</v>
      </c>
      <c r="B42" s="32">
        <v>2060</v>
      </c>
      <c r="D42" t="str">
        <f>IF(ISNA(VLOOKUP(B42,Sheet1!$M$2:$Q$146,2,FALSE)),"",VLOOKUP(B42,Sheet1!$M$2:$Q$146,2,FALSE))</f>
        <v>Day 11</v>
      </c>
      <c r="E42" t="str">
        <f>IF(ISNA(VLOOKUP($B42,Sheet1!$M$2:$R$146,3,FALSE)),"",VLOOKUP($B42,Sheet1!$M$2:$R$146,3,FALSE))</f>
        <v>Day 11</v>
      </c>
      <c r="F42" t="str">
        <f>IF(ISNA(VLOOKUP($B42,Sheet1!$M$2:$R$146,4,FALSE)),"",VLOOKUP($B42,Sheet1!$M$2:$R$146,4,FALSE))</f>
        <v>Day 1</v>
      </c>
      <c r="G42" t="str">
        <f>IF(ISNA(VLOOKUP($B42,Sheet1!$M$2:$R$146,5,FALSE)),"",VLOOKUP($B42,Sheet1!$M$2:$R$146,5,FALSE))</f>
        <v>Day 11</v>
      </c>
      <c r="I42">
        <f t="shared" si="10"/>
        <v>5</v>
      </c>
      <c r="J42">
        <f t="shared" si="1"/>
        <v>0</v>
      </c>
      <c r="L42" t="str">
        <f t="shared" si="2"/>
        <v>2060T</v>
      </c>
      <c r="M42" t="str">
        <f t="shared" si="3"/>
        <v>2060A</v>
      </c>
      <c r="N42" t="str">
        <f t="shared" si="4"/>
        <v>2060C</v>
      </c>
      <c r="O42" t="str">
        <f t="shared" si="5"/>
        <v>2060O</v>
      </c>
      <c r="P42">
        <f t="shared" si="6"/>
        <v>0</v>
      </c>
      <c r="Q42">
        <f t="shared" si="7"/>
        <v>0</v>
      </c>
      <c r="R42">
        <f t="shared" si="8"/>
        <v>0</v>
      </c>
      <c r="S42">
        <f t="shared" si="9"/>
        <v>0</v>
      </c>
      <c r="V42" t="s">
        <v>150</v>
      </c>
      <c r="W42" t="s">
        <v>151</v>
      </c>
      <c r="X42" t="s">
        <v>153</v>
      </c>
      <c r="Y42" t="s">
        <v>151</v>
      </c>
    </row>
    <row r="43" spans="1:25" x14ac:dyDescent="0.25">
      <c r="A43" s="31" t="s">
        <v>164</v>
      </c>
      <c r="B43" s="32">
        <v>2312</v>
      </c>
      <c r="D43" t="str">
        <f>IF(ISNA(VLOOKUP(B43,Sheet1!$M$2:$Q$146,2,FALSE)),"",VLOOKUP(B43,Sheet1!$M$2:$Q$146,2,FALSE))</f>
        <v>Day 11</v>
      </c>
      <c r="E43" t="str">
        <f>IF(ISNA(VLOOKUP($B43,Sheet1!$M$2:$R$146,3,FALSE)),"",VLOOKUP($B43,Sheet1!$M$2:$R$146,3,FALSE))</f>
        <v/>
      </c>
      <c r="F43" t="str">
        <f>IF(ISNA(VLOOKUP($B43,Sheet1!$M$2:$R$146,4,FALSE)),"",VLOOKUP($B43,Sheet1!$M$2:$R$146,4,FALSE))</f>
        <v/>
      </c>
      <c r="G43" t="str">
        <f>IF(ISNA(VLOOKUP($B43,Sheet1!$M$2:$R$146,5,FALSE)),"",VLOOKUP($B43,Sheet1!$M$2:$R$146,5,FALSE))</f>
        <v/>
      </c>
      <c r="I43">
        <f t="shared" si="10"/>
        <v>0</v>
      </c>
      <c r="J43" t="str">
        <f t="shared" si="1"/>
        <v/>
      </c>
      <c r="L43" t="str">
        <f t="shared" si="2"/>
        <v>2312T</v>
      </c>
      <c r="M43" t="str">
        <f t="shared" si="3"/>
        <v>2312A</v>
      </c>
      <c r="N43" t="str">
        <f t="shared" si="4"/>
        <v>2312C</v>
      </c>
      <c r="O43" t="str">
        <f t="shared" si="5"/>
        <v>2312O</v>
      </c>
      <c r="P43">
        <f t="shared" si="6"/>
        <v>0</v>
      </c>
      <c r="Q43">
        <f t="shared" si="7"/>
        <v>1</v>
      </c>
      <c r="R43">
        <f t="shared" si="8"/>
        <v>1</v>
      </c>
      <c r="S43">
        <f t="shared" si="9"/>
        <v>1</v>
      </c>
      <c r="V43" t="s">
        <v>151</v>
      </c>
      <c r="W43" t="s">
        <v>151</v>
      </c>
      <c r="X43" t="s">
        <v>151</v>
      </c>
      <c r="Y43" t="s">
        <v>151</v>
      </c>
    </row>
    <row r="44" spans="1:25" x14ac:dyDescent="0.25">
      <c r="A44" s="31" t="s">
        <v>165</v>
      </c>
      <c r="B44" s="32">
        <v>3942</v>
      </c>
      <c r="D44" t="str">
        <f>IF(ISNA(VLOOKUP(B44,Sheet1!$M$2:$Q$146,2,FALSE)),"",VLOOKUP(B44,Sheet1!$M$2:$Q$146,2,FALSE))</f>
        <v>Day 11</v>
      </c>
      <c r="E44" t="str">
        <f>IF(ISNA(VLOOKUP($B44,Sheet1!$M$2:$R$146,3,FALSE)),"",VLOOKUP($B44,Sheet1!$M$2:$R$146,3,FALSE))</f>
        <v/>
      </c>
      <c r="F44" t="str">
        <f>IF(ISNA(VLOOKUP($B44,Sheet1!$M$2:$R$146,4,FALSE)),"",VLOOKUP($B44,Sheet1!$M$2:$R$146,4,FALSE))</f>
        <v>Day 11</v>
      </c>
      <c r="G44" t="str">
        <f>IF(ISNA(VLOOKUP($B44,Sheet1!$M$2:$R$146,5,FALSE)),"",VLOOKUP($B44,Sheet1!$M$2:$R$146,5,FALSE))</f>
        <v/>
      </c>
      <c r="I44">
        <f t="shared" si="10"/>
        <v>6</v>
      </c>
      <c r="J44">
        <f t="shared" si="1"/>
        <v>10</v>
      </c>
      <c r="L44" t="str">
        <f t="shared" si="2"/>
        <v>3942T</v>
      </c>
      <c r="M44" t="str">
        <f t="shared" si="3"/>
        <v>3942A</v>
      </c>
      <c r="N44" t="str">
        <f t="shared" si="4"/>
        <v>3942C</v>
      </c>
      <c r="O44" t="str">
        <f t="shared" si="5"/>
        <v>3942O</v>
      </c>
      <c r="P44">
        <f t="shared" si="6"/>
        <v>0</v>
      </c>
      <c r="Q44">
        <f t="shared" si="7"/>
        <v>1</v>
      </c>
      <c r="R44">
        <f t="shared" si="8"/>
        <v>0</v>
      </c>
      <c r="S44">
        <f t="shared" si="9"/>
        <v>1</v>
      </c>
      <c r="V44" t="s">
        <v>150</v>
      </c>
      <c r="W44" t="s">
        <v>151</v>
      </c>
      <c r="X44" t="s">
        <v>150</v>
      </c>
      <c r="Y44" t="s">
        <v>151</v>
      </c>
    </row>
    <row r="45" spans="1:25" x14ac:dyDescent="0.25">
      <c r="A45" s="31" t="s">
        <v>166</v>
      </c>
      <c r="B45" s="32">
        <v>3081</v>
      </c>
      <c r="D45" t="str">
        <f>IF(ISNA(VLOOKUP(B45,Sheet1!$M$2:$Q$146,2,FALSE)),"",VLOOKUP(B45,Sheet1!$M$2:$Q$146,2,FALSE))</f>
        <v/>
      </c>
      <c r="E45" t="str">
        <f>IF(ISNA(VLOOKUP($B45,Sheet1!$M$2:$R$146,3,FALSE)),"",VLOOKUP($B45,Sheet1!$M$2:$R$146,3,FALSE))</f>
        <v/>
      </c>
      <c r="F45" t="str">
        <f>IF(ISNA(VLOOKUP($B45,Sheet1!$M$2:$R$146,4,FALSE)),"",VLOOKUP($B45,Sheet1!$M$2:$R$146,4,FALSE))</f>
        <v/>
      </c>
      <c r="G45" t="str">
        <f>IF(ISNA(VLOOKUP($B45,Sheet1!$M$2:$R$146,5,FALSE)),"",VLOOKUP($B45,Sheet1!$M$2:$R$146,5,FALSE))</f>
        <v/>
      </c>
      <c r="I45">
        <f t="shared" si="10"/>
        <v>0</v>
      </c>
      <c r="J45" t="str">
        <f t="shared" si="1"/>
        <v/>
      </c>
      <c r="L45" t="str">
        <f t="shared" si="2"/>
        <v>3081T</v>
      </c>
      <c r="M45" t="str">
        <f t="shared" si="3"/>
        <v>3081A</v>
      </c>
      <c r="N45" t="str">
        <f t="shared" si="4"/>
        <v>3081C</v>
      </c>
      <c r="O45" t="str">
        <f t="shared" si="5"/>
        <v>3081O</v>
      </c>
      <c r="P45">
        <f t="shared" si="6"/>
        <v>1</v>
      </c>
      <c r="Q45">
        <f t="shared" si="7"/>
        <v>1</v>
      </c>
      <c r="R45">
        <f t="shared" si="8"/>
        <v>1</v>
      </c>
      <c r="S45">
        <f t="shared" si="9"/>
        <v>1</v>
      </c>
      <c r="V45" t="s">
        <v>150</v>
      </c>
      <c r="W45" t="s">
        <v>150</v>
      </c>
      <c r="X45" t="s">
        <v>150</v>
      </c>
      <c r="Y45" t="s">
        <v>150</v>
      </c>
    </row>
    <row r="46" spans="1:25" x14ac:dyDescent="0.25">
      <c r="A46" s="31" t="s">
        <v>167</v>
      </c>
      <c r="B46" s="32">
        <v>1005</v>
      </c>
      <c r="D46" t="str">
        <f>IF(ISNA(VLOOKUP(B46,Sheet1!$M$2:$Q$146,2,FALSE)),"",VLOOKUP(B46,Sheet1!$M$2:$Q$146,2,FALSE))</f>
        <v>Day 11</v>
      </c>
      <c r="E46" t="str">
        <f>IF(ISNA(VLOOKUP($B46,Sheet1!$M$2:$R$146,3,FALSE)),"",VLOOKUP($B46,Sheet1!$M$2:$R$146,3,FALSE))</f>
        <v/>
      </c>
      <c r="F46" t="str">
        <f>IF(ISNA(VLOOKUP($B46,Sheet1!$M$2:$R$146,4,FALSE)),"",VLOOKUP($B46,Sheet1!$M$2:$R$146,4,FALSE))</f>
        <v/>
      </c>
      <c r="G46" t="str">
        <f>IF(ISNA(VLOOKUP($B46,Sheet1!$M$2:$R$146,5,FALSE)),"",VLOOKUP($B46,Sheet1!$M$2:$R$146,5,FALSE))</f>
        <v/>
      </c>
      <c r="I46">
        <f t="shared" si="10"/>
        <v>0</v>
      </c>
      <c r="J46" t="str">
        <f t="shared" si="1"/>
        <v/>
      </c>
      <c r="L46" t="str">
        <f t="shared" si="2"/>
        <v>1005T</v>
      </c>
      <c r="M46" t="str">
        <f t="shared" si="3"/>
        <v>1005A</v>
      </c>
      <c r="N46" t="str">
        <f t="shared" si="4"/>
        <v>1005C</v>
      </c>
      <c r="O46" t="str">
        <f t="shared" si="5"/>
        <v>1005O</v>
      </c>
      <c r="P46">
        <f t="shared" si="6"/>
        <v>0</v>
      </c>
      <c r="Q46">
        <f t="shared" si="7"/>
        <v>1</v>
      </c>
      <c r="R46">
        <f t="shared" si="8"/>
        <v>1</v>
      </c>
      <c r="S46">
        <f t="shared" si="9"/>
        <v>1</v>
      </c>
      <c r="V46" t="s">
        <v>150</v>
      </c>
      <c r="W46" t="s">
        <v>151</v>
      </c>
      <c r="X46" t="s">
        <v>151</v>
      </c>
      <c r="Y46" t="s">
        <v>151</v>
      </c>
    </row>
    <row r="47" spans="1:25" x14ac:dyDescent="0.25">
      <c r="A47" s="31" t="s">
        <v>168</v>
      </c>
      <c r="B47" s="32">
        <v>3004</v>
      </c>
      <c r="D47" t="str">
        <f>IF(ISNA(VLOOKUP(B47,Sheet1!$M$2:$Q$146,2,FALSE)),"",VLOOKUP(B47,Sheet1!$M$2:$Q$146,2,FALSE))</f>
        <v/>
      </c>
      <c r="E47" t="str">
        <f>IF(ISNA(VLOOKUP($B47,Sheet1!$M$2:$R$146,3,FALSE)),"",VLOOKUP($B47,Sheet1!$M$2:$R$146,3,FALSE))</f>
        <v/>
      </c>
      <c r="F47" t="str">
        <f>IF(ISNA(VLOOKUP($B47,Sheet1!$M$2:$R$146,4,FALSE)),"",VLOOKUP($B47,Sheet1!$M$2:$R$146,4,FALSE))</f>
        <v/>
      </c>
      <c r="G47" t="str">
        <f>IF(ISNA(VLOOKUP($B47,Sheet1!$M$2:$R$146,5,FALSE)),"",VLOOKUP($B47,Sheet1!$M$2:$R$146,5,FALSE))</f>
        <v/>
      </c>
      <c r="I47">
        <f t="shared" si="10"/>
        <v>0</v>
      </c>
      <c r="J47" t="str">
        <f t="shared" si="1"/>
        <v/>
      </c>
      <c r="L47" t="str">
        <f t="shared" si="2"/>
        <v>3004T</v>
      </c>
      <c r="M47" t="str">
        <f t="shared" si="3"/>
        <v>3004A</v>
      </c>
      <c r="N47" t="str">
        <f t="shared" si="4"/>
        <v>3004C</v>
      </c>
      <c r="O47" t="str">
        <f t="shared" si="5"/>
        <v>3004O</v>
      </c>
      <c r="P47">
        <f t="shared" si="6"/>
        <v>1</v>
      </c>
      <c r="Q47">
        <f t="shared" si="7"/>
        <v>1</v>
      </c>
      <c r="R47">
        <f t="shared" si="8"/>
        <v>1</v>
      </c>
      <c r="S47">
        <f t="shared" si="9"/>
        <v>1</v>
      </c>
      <c r="V47" t="s">
        <v>150</v>
      </c>
      <c r="W47" t="s">
        <v>150</v>
      </c>
      <c r="X47" t="s">
        <v>151</v>
      </c>
      <c r="Y47" t="s">
        <v>150</v>
      </c>
    </row>
    <row r="48" spans="1:25" x14ac:dyDescent="0.25">
      <c r="A48" s="31" t="s">
        <v>169</v>
      </c>
      <c r="B48" s="32">
        <v>2452</v>
      </c>
      <c r="D48" t="str">
        <f>IF(ISNA(VLOOKUP(B48,Sheet1!$M$2:$Q$146,2,FALSE)),"",VLOOKUP(B48,Sheet1!$M$2:$Q$146,2,FALSE))</f>
        <v>Day 11</v>
      </c>
      <c r="E48" t="str">
        <f>IF(ISNA(VLOOKUP($B48,Sheet1!$M$2:$R$146,3,FALSE)),"",VLOOKUP($B48,Sheet1!$M$2:$R$146,3,FALSE))</f>
        <v/>
      </c>
      <c r="F48" t="str">
        <f>IF(ISNA(VLOOKUP($B48,Sheet1!$M$2:$R$146,4,FALSE)),"",VLOOKUP($B48,Sheet1!$M$2:$R$146,4,FALSE))</f>
        <v>Day 1</v>
      </c>
      <c r="G48" t="str">
        <f>IF(ISNA(VLOOKUP($B48,Sheet1!$M$2:$R$146,5,FALSE)),"",VLOOKUP($B48,Sheet1!$M$2:$R$146,5,FALSE))</f>
        <v/>
      </c>
      <c r="I48">
        <f t="shared" si="10"/>
        <v>5</v>
      </c>
      <c r="J48">
        <f t="shared" si="1"/>
        <v>0</v>
      </c>
      <c r="L48" t="str">
        <f t="shared" si="2"/>
        <v>2452T</v>
      </c>
      <c r="M48" t="str">
        <f t="shared" si="3"/>
        <v>2452A</v>
      </c>
      <c r="N48" t="str">
        <f t="shared" si="4"/>
        <v>2452C</v>
      </c>
      <c r="O48" t="str">
        <f t="shared" si="5"/>
        <v>2452O</v>
      </c>
      <c r="P48">
        <f t="shared" si="6"/>
        <v>0</v>
      </c>
      <c r="Q48">
        <f t="shared" si="7"/>
        <v>1</v>
      </c>
      <c r="R48">
        <f t="shared" si="8"/>
        <v>0</v>
      </c>
      <c r="S48">
        <f t="shared" si="9"/>
        <v>1</v>
      </c>
      <c r="V48" t="s">
        <v>150</v>
      </c>
      <c r="W48" t="s">
        <v>151</v>
      </c>
      <c r="X48" t="s">
        <v>153</v>
      </c>
      <c r="Y48" t="s">
        <v>151</v>
      </c>
    </row>
    <row r="49" spans="1:25" x14ac:dyDescent="0.25">
      <c r="A49" s="31" t="s">
        <v>170</v>
      </c>
      <c r="B49" s="32">
        <v>2004</v>
      </c>
      <c r="D49" t="str">
        <f>IF(ISNA(VLOOKUP(B49,Sheet1!$M$2:$Q$146,2,FALSE)),"",VLOOKUP(B49,Sheet1!$M$2:$Q$146,2,FALSE))</f>
        <v>Day 11</v>
      </c>
      <c r="E49" t="str">
        <f>IF(ISNA(VLOOKUP($B49,Sheet1!$M$2:$R$146,3,FALSE)),"",VLOOKUP($B49,Sheet1!$M$2:$R$146,3,FALSE))</f>
        <v/>
      </c>
      <c r="F49" t="str">
        <f>IF(ISNA(VLOOKUP($B49,Sheet1!$M$2:$R$146,4,FALSE)),"",VLOOKUP($B49,Sheet1!$M$2:$R$146,4,FALSE))</f>
        <v/>
      </c>
      <c r="G49" t="str">
        <f>IF(ISNA(VLOOKUP($B49,Sheet1!$M$2:$R$146,5,FALSE)),"",VLOOKUP($B49,Sheet1!$M$2:$R$146,5,FALSE))</f>
        <v>Day 11</v>
      </c>
      <c r="I49">
        <f t="shared" si="10"/>
        <v>0</v>
      </c>
      <c r="J49" t="str">
        <f t="shared" si="1"/>
        <v/>
      </c>
      <c r="L49" t="str">
        <f t="shared" si="2"/>
        <v>2004T</v>
      </c>
      <c r="M49" t="str">
        <f t="shared" si="3"/>
        <v>2004A</v>
      </c>
      <c r="N49" t="str">
        <f t="shared" si="4"/>
        <v>2004C</v>
      </c>
      <c r="O49" t="str">
        <f t="shared" si="5"/>
        <v>2004O</v>
      </c>
      <c r="P49">
        <f t="shared" si="6"/>
        <v>0</v>
      </c>
      <c r="Q49">
        <f t="shared" si="7"/>
        <v>1</v>
      </c>
      <c r="R49">
        <f t="shared" si="8"/>
        <v>1</v>
      </c>
      <c r="S49">
        <f t="shared" si="9"/>
        <v>0</v>
      </c>
      <c r="V49" t="s">
        <v>150</v>
      </c>
      <c r="W49" t="s">
        <v>151</v>
      </c>
      <c r="X49" t="s">
        <v>151</v>
      </c>
      <c r="Y49" t="s">
        <v>150</v>
      </c>
    </row>
    <row r="50" spans="1:25" x14ac:dyDescent="0.25">
      <c r="A50" s="31" t="s">
        <v>171</v>
      </c>
      <c r="B50" s="32">
        <v>3050</v>
      </c>
      <c r="D50" t="str">
        <f>IF(ISNA(VLOOKUP(B50,Sheet1!$M$2:$Q$146,2,FALSE)),"",VLOOKUP(B50,Sheet1!$M$2:$Q$146,2,FALSE))</f>
        <v>Day 11</v>
      </c>
      <c r="E50" t="str">
        <f>IF(ISNA(VLOOKUP($B50,Sheet1!$M$2:$R$146,3,FALSE)),"",VLOOKUP($B50,Sheet1!$M$2:$R$146,3,FALSE))</f>
        <v/>
      </c>
      <c r="F50" t="str">
        <f>IF(ISNA(VLOOKUP($B50,Sheet1!$M$2:$R$146,4,FALSE)),"",VLOOKUP($B50,Sheet1!$M$2:$R$146,4,FALSE))</f>
        <v/>
      </c>
      <c r="G50" t="str">
        <f>IF(ISNA(VLOOKUP($B50,Sheet1!$M$2:$R$146,5,FALSE)),"",VLOOKUP($B50,Sheet1!$M$2:$R$146,5,FALSE))</f>
        <v/>
      </c>
      <c r="I50">
        <f t="shared" si="10"/>
        <v>0</v>
      </c>
      <c r="J50" t="str">
        <f t="shared" si="1"/>
        <v/>
      </c>
      <c r="L50" t="str">
        <f t="shared" si="2"/>
        <v>3050T</v>
      </c>
      <c r="M50" t="str">
        <f t="shared" si="3"/>
        <v>3050A</v>
      </c>
      <c r="N50" t="str">
        <f t="shared" si="4"/>
        <v>3050C</v>
      </c>
      <c r="O50" t="str">
        <f t="shared" si="5"/>
        <v>3050O</v>
      </c>
      <c r="P50">
        <f t="shared" si="6"/>
        <v>0</v>
      </c>
      <c r="Q50">
        <f t="shared" si="7"/>
        <v>1</v>
      </c>
      <c r="R50">
        <f t="shared" si="8"/>
        <v>1</v>
      </c>
      <c r="S50">
        <f t="shared" si="9"/>
        <v>1</v>
      </c>
      <c r="V50" t="s">
        <v>150</v>
      </c>
      <c r="W50" t="s">
        <v>151</v>
      </c>
      <c r="X50" t="s">
        <v>153</v>
      </c>
      <c r="Y50" t="s">
        <v>150</v>
      </c>
    </row>
    <row r="51" spans="1:25" x14ac:dyDescent="0.25">
      <c r="A51" s="31" t="s">
        <v>172</v>
      </c>
      <c r="B51" s="32">
        <v>3009</v>
      </c>
      <c r="D51" t="str">
        <f>IF(ISNA(VLOOKUP(B51,Sheet1!$M$2:$Q$146,2,FALSE)),"",VLOOKUP(B51,Sheet1!$M$2:$Q$146,2,FALSE))</f>
        <v>Day 11</v>
      </c>
      <c r="E51" t="str">
        <f>IF(ISNA(VLOOKUP($B51,Sheet1!$M$2:$R$146,3,FALSE)),"",VLOOKUP($B51,Sheet1!$M$2:$R$146,3,FALSE))</f>
        <v>Day 11</v>
      </c>
      <c r="F51" t="str">
        <f>IF(ISNA(VLOOKUP($B51,Sheet1!$M$2:$R$146,4,FALSE)),"",VLOOKUP($B51,Sheet1!$M$2:$R$146,4,FALSE))</f>
        <v/>
      </c>
      <c r="G51" t="str">
        <f>IF(ISNA(VLOOKUP($B51,Sheet1!$M$2:$R$146,5,FALSE)),"",VLOOKUP($B51,Sheet1!$M$2:$R$146,5,FALSE))</f>
        <v>Day 11</v>
      </c>
      <c r="I51">
        <f t="shared" si="10"/>
        <v>0</v>
      </c>
      <c r="J51" t="str">
        <f t="shared" si="1"/>
        <v/>
      </c>
      <c r="L51" t="str">
        <f t="shared" si="2"/>
        <v>3009T</v>
      </c>
      <c r="M51" t="str">
        <f t="shared" si="3"/>
        <v>3009A</v>
      </c>
      <c r="N51" t="str">
        <f t="shared" si="4"/>
        <v>3009C</v>
      </c>
      <c r="O51" t="str">
        <f t="shared" si="5"/>
        <v>3009O</v>
      </c>
      <c r="P51">
        <f t="shared" si="6"/>
        <v>0</v>
      </c>
      <c r="Q51">
        <f t="shared" si="7"/>
        <v>0</v>
      </c>
      <c r="R51">
        <f t="shared" si="8"/>
        <v>1</v>
      </c>
      <c r="S51">
        <f t="shared" si="9"/>
        <v>0</v>
      </c>
      <c r="V51" t="s">
        <v>150</v>
      </c>
      <c r="W51" t="s">
        <v>150</v>
      </c>
      <c r="X51" t="s">
        <v>151</v>
      </c>
      <c r="Y51" t="s">
        <v>150</v>
      </c>
    </row>
    <row r="52" spans="1:25" x14ac:dyDescent="0.25">
      <c r="A52" s="31" t="s">
        <v>173</v>
      </c>
      <c r="B52" s="32">
        <v>2091</v>
      </c>
      <c r="D52" t="str">
        <f>IF(ISNA(VLOOKUP(B52,Sheet1!$M$2:$Q$146,2,FALSE)),"",VLOOKUP(B52,Sheet1!$M$2:$Q$146,2,FALSE))</f>
        <v>Day 11</v>
      </c>
      <c r="E52" t="str">
        <f>IF(ISNA(VLOOKUP($B52,Sheet1!$M$2:$R$146,3,FALSE)),"",VLOOKUP($B52,Sheet1!$M$2:$R$146,3,FALSE))</f>
        <v>Day 11</v>
      </c>
      <c r="F52" t="str">
        <f>IF(ISNA(VLOOKUP($B52,Sheet1!$M$2:$R$146,4,FALSE)),"",VLOOKUP($B52,Sheet1!$M$2:$R$146,4,FALSE))</f>
        <v>Day 1</v>
      </c>
      <c r="G52" t="str">
        <f>IF(ISNA(VLOOKUP($B52,Sheet1!$M$2:$R$146,5,FALSE)),"",VLOOKUP($B52,Sheet1!$M$2:$R$146,5,FALSE))</f>
        <v>Day 11</v>
      </c>
      <c r="I52">
        <f t="shared" si="10"/>
        <v>5</v>
      </c>
      <c r="J52">
        <f t="shared" si="1"/>
        <v>0</v>
      </c>
      <c r="L52" t="str">
        <f t="shared" si="2"/>
        <v>2091T</v>
      </c>
      <c r="M52" t="str">
        <f t="shared" si="3"/>
        <v>2091A</v>
      </c>
      <c r="N52" t="str">
        <f t="shared" si="4"/>
        <v>2091C</v>
      </c>
      <c r="O52" t="str">
        <f t="shared" si="5"/>
        <v>2091O</v>
      </c>
      <c r="P52">
        <f t="shared" si="6"/>
        <v>0</v>
      </c>
      <c r="Q52">
        <f t="shared" si="7"/>
        <v>0</v>
      </c>
      <c r="R52">
        <f t="shared" si="8"/>
        <v>0</v>
      </c>
      <c r="S52">
        <f t="shared" si="9"/>
        <v>0</v>
      </c>
      <c r="V52" t="s">
        <v>150</v>
      </c>
      <c r="W52" t="s">
        <v>150</v>
      </c>
      <c r="X52" t="s">
        <v>153</v>
      </c>
      <c r="Y52" t="s">
        <v>150</v>
      </c>
    </row>
    <row r="53" spans="1:25" x14ac:dyDescent="0.25">
      <c r="A53" s="31" t="s">
        <v>174</v>
      </c>
      <c r="B53" s="32">
        <v>2065</v>
      </c>
      <c r="D53" t="str">
        <f>IF(ISNA(VLOOKUP(B53,Sheet1!$M$2:$Q$146,2,FALSE)),"",VLOOKUP(B53,Sheet1!$M$2:$Q$146,2,FALSE))</f>
        <v/>
      </c>
      <c r="E53" t="str">
        <f>IF(ISNA(VLOOKUP($B53,Sheet1!$M$2:$R$146,3,FALSE)),"",VLOOKUP($B53,Sheet1!$M$2:$R$146,3,FALSE))</f>
        <v/>
      </c>
      <c r="F53" t="str">
        <f>IF(ISNA(VLOOKUP($B53,Sheet1!$M$2:$R$146,4,FALSE)),"",VLOOKUP($B53,Sheet1!$M$2:$R$146,4,FALSE))</f>
        <v/>
      </c>
      <c r="G53" t="str">
        <f>IF(ISNA(VLOOKUP($B53,Sheet1!$M$2:$R$146,5,FALSE)),"",VLOOKUP($B53,Sheet1!$M$2:$R$146,5,FALSE))</f>
        <v/>
      </c>
      <c r="I53">
        <f t="shared" si="10"/>
        <v>0</v>
      </c>
      <c r="J53" t="str">
        <f t="shared" si="1"/>
        <v/>
      </c>
      <c r="L53" t="str">
        <f t="shared" si="2"/>
        <v>2065T</v>
      </c>
      <c r="M53" t="str">
        <f t="shared" si="3"/>
        <v>2065A</v>
      </c>
      <c r="N53" t="str">
        <f t="shared" si="4"/>
        <v>2065C</v>
      </c>
      <c r="O53" t="str">
        <f t="shared" si="5"/>
        <v>2065O</v>
      </c>
      <c r="P53">
        <f t="shared" si="6"/>
        <v>1</v>
      </c>
      <c r="Q53">
        <f t="shared" si="7"/>
        <v>1</v>
      </c>
      <c r="R53">
        <f t="shared" si="8"/>
        <v>1</v>
      </c>
      <c r="S53">
        <f t="shared" si="9"/>
        <v>1</v>
      </c>
      <c r="V53" t="s">
        <v>151</v>
      </c>
      <c r="W53" t="s">
        <v>151</v>
      </c>
      <c r="X53" t="s">
        <v>151</v>
      </c>
      <c r="Y53" t="s">
        <v>151</v>
      </c>
    </row>
    <row r="54" spans="1:25" x14ac:dyDescent="0.25">
      <c r="A54" s="31" t="s">
        <v>175</v>
      </c>
      <c r="B54" s="32">
        <v>1006</v>
      </c>
      <c r="D54" t="str">
        <f>IF(ISNA(VLOOKUP(B54,Sheet1!$M$2:$Q$146,2,FALSE)),"",VLOOKUP(B54,Sheet1!$M$2:$Q$146,2,FALSE))</f>
        <v>Day 11</v>
      </c>
      <c r="E54" t="str">
        <f>IF(ISNA(VLOOKUP($B54,Sheet1!$M$2:$R$146,3,FALSE)),"",VLOOKUP($B54,Sheet1!$M$2:$R$146,3,FALSE))</f>
        <v/>
      </c>
      <c r="F54" t="str">
        <f>IF(ISNA(VLOOKUP($B54,Sheet1!$M$2:$R$146,4,FALSE)),"",VLOOKUP($B54,Sheet1!$M$2:$R$146,4,FALSE))</f>
        <v/>
      </c>
      <c r="G54" t="str">
        <f>IF(ISNA(VLOOKUP($B54,Sheet1!$M$2:$R$146,5,FALSE)),"",VLOOKUP($B54,Sheet1!$M$2:$R$146,5,FALSE))</f>
        <v/>
      </c>
      <c r="I54">
        <f t="shared" si="10"/>
        <v>0</v>
      </c>
      <c r="J54" t="str">
        <f t="shared" si="1"/>
        <v/>
      </c>
      <c r="L54" t="str">
        <f t="shared" si="2"/>
        <v>1006T</v>
      </c>
      <c r="M54" t="str">
        <f t="shared" si="3"/>
        <v>1006A</v>
      </c>
      <c r="N54" t="str">
        <f t="shared" si="4"/>
        <v>1006C</v>
      </c>
      <c r="O54" t="str">
        <f t="shared" si="5"/>
        <v>1006O</v>
      </c>
      <c r="P54">
        <f t="shared" si="6"/>
        <v>0</v>
      </c>
      <c r="Q54">
        <f t="shared" si="7"/>
        <v>1</v>
      </c>
      <c r="R54">
        <f t="shared" si="8"/>
        <v>1</v>
      </c>
      <c r="S54">
        <f t="shared" si="9"/>
        <v>1</v>
      </c>
      <c r="V54" t="s">
        <v>150</v>
      </c>
      <c r="W54" t="s">
        <v>151</v>
      </c>
      <c r="X54" t="s">
        <v>151</v>
      </c>
      <c r="Y54" t="s">
        <v>151</v>
      </c>
    </row>
    <row r="55" spans="1:25" x14ac:dyDescent="0.25">
      <c r="A55" s="31" t="s">
        <v>176</v>
      </c>
      <c r="B55" s="32">
        <v>2119</v>
      </c>
      <c r="D55" t="str">
        <f>IF(ISNA(VLOOKUP(B55,Sheet1!$M$2:$Q$146,2,FALSE)),"",VLOOKUP(B55,Sheet1!$M$2:$Q$146,2,FALSE))</f>
        <v>Day 11</v>
      </c>
      <c r="E55" t="str">
        <f>IF(ISNA(VLOOKUP($B55,Sheet1!$M$2:$R$146,3,FALSE)),"",VLOOKUP($B55,Sheet1!$M$2:$R$146,3,FALSE))</f>
        <v/>
      </c>
      <c r="F55" t="str">
        <f>IF(ISNA(VLOOKUP($B55,Sheet1!$M$2:$R$146,4,FALSE)),"",VLOOKUP($B55,Sheet1!$M$2:$R$146,4,FALSE))</f>
        <v>Day 1</v>
      </c>
      <c r="G55" t="str">
        <f>IF(ISNA(VLOOKUP($B55,Sheet1!$M$2:$R$146,5,FALSE)),"",VLOOKUP($B55,Sheet1!$M$2:$R$146,5,FALSE))</f>
        <v/>
      </c>
      <c r="I55">
        <f t="shared" si="10"/>
        <v>5</v>
      </c>
      <c r="J55">
        <f t="shared" si="1"/>
        <v>0</v>
      </c>
      <c r="L55" t="str">
        <f t="shared" si="2"/>
        <v>2119T</v>
      </c>
      <c r="M55" t="str">
        <f t="shared" si="3"/>
        <v>2119A</v>
      </c>
      <c r="N55" t="str">
        <f t="shared" si="4"/>
        <v>2119C</v>
      </c>
      <c r="O55" t="str">
        <f t="shared" si="5"/>
        <v>2119O</v>
      </c>
      <c r="P55">
        <f t="shared" si="6"/>
        <v>0</v>
      </c>
      <c r="Q55">
        <f t="shared" si="7"/>
        <v>1</v>
      </c>
      <c r="R55">
        <f t="shared" si="8"/>
        <v>0</v>
      </c>
      <c r="S55">
        <f t="shared" si="9"/>
        <v>1</v>
      </c>
      <c r="V55" t="s">
        <v>150</v>
      </c>
      <c r="W55" t="s">
        <v>151</v>
      </c>
      <c r="X55" t="s">
        <v>153</v>
      </c>
      <c r="Y55" t="s">
        <v>150</v>
      </c>
    </row>
    <row r="56" spans="1:25" x14ac:dyDescent="0.25">
      <c r="A56" s="31" t="s">
        <v>177</v>
      </c>
      <c r="B56" s="32">
        <v>3011</v>
      </c>
      <c r="D56" t="str">
        <f>IF(ISNA(VLOOKUP(B56,Sheet1!$M$2:$Q$146,2,FALSE)),"",VLOOKUP(B56,Sheet1!$M$2:$Q$146,2,FALSE))</f>
        <v>Day 11</v>
      </c>
      <c r="E56" t="str">
        <f>IF(ISNA(VLOOKUP($B56,Sheet1!$M$2:$R$146,3,FALSE)),"",VLOOKUP($B56,Sheet1!$M$2:$R$146,3,FALSE))</f>
        <v>Day 11</v>
      </c>
      <c r="F56" t="str">
        <f>IF(ISNA(VLOOKUP($B56,Sheet1!$M$2:$R$146,4,FALSE)),"",VLOOKUP($B56,Sheet1!$M$2:$R$146,4,FALSE))</f>
        <v/>
      </c>
      <c r="G56" t="str">
        <f>IF(ISNA(VLOOKUP($B56,Sheet1!$M$2:$R$146,5,FALSE)),"",VLOOKUP($B56,Sheet1!$M$2:$R$146,5,FALSE))</f>
        <v>Day 11</v>
      </c>
      <c r="I56">
        <f t="shared" si="10"/>
        <v>0</v>
      </c>
      <c r="J56" t="str">
        <f t="shared" si="1"/>
        <v/>
      </c>
      <c r="L56" t="str">
        <f t="shared" si="2"/>
        <v>3011T</v>
      </c>
      <c r="M56" t="str">
        <f t="shared" si="3"/>
        <v>3011A</v>
      </c>
      <c r="N56" t="str">
        <f t="shared" si="4"/>
        <v>3011C</v>
      </c>
      <c r="O56" t="str">
        <f t="shared" si="5"/>
        <v>3011O</v>
      </c>
      <c r="P56">
        <f t="shared" si="6"/>
        <v>0</v>
      </c>
      <c r="Q56">
        <f t="shared" si="7"/>
        <v>0</v>
      </c>
      <c r="R56">
        <f t="shared" si="8"/>
        <v>1</v>
      </c>
      <c r="S56">
        <f t="shared" si="9"/>
        <v>0</v>
      </c>
      <c r="V56" t="s">
        <v>150</v>
      </c>
      <c r="W56" t="s">
        <v>150</v>
      </c>
      <c r="X56" t="s">
        <v>151</v>
      </c>
      <c r="Y56" t="s">
        <v>150</v>
      </c>
    </row>
    <row r="57" spans="1:25" x14ac:dyDescent="0.25">
      <c r="A57" s="31" t="s">
        <v>178</v>
      </c>
      <c r="B57" s="32">
        <v>2006</v>
      </c>
      <c r="D57" s="45" t="str">
        <f>IF(ISNA(VLOOKUP(B57,Sheet1!$M$2:$Q$146,2,FALSE)),"",VLOOKUP(B57,Sheet1!$M$2:$Q$146,2,FALSE))</f>
        <v>Day 11</v>
      </c>
      <c r="E57" s="45" t="str">
        <f>IF(ISNA(VLOOKUP($B57,Sheet1!$M$2:$R$146,3,FALSE)),"",VLOOKUP($B57,Sheet1!$M$2:$R$146,3,FALSE))</f>
        <v/>
      </c>
      <c r="F57" s="45" t="str">
        <f>IF(ISNA(VLOOKUP($B57,Sheet1!$M$2:$R$146,4,FALSE)),"",VLOOKUP($B57,Sheet1!$M$2:$R$146,4,FALSE))</f>
        <v/>
      </c>
      <c r="G57" s="45" t="str">
        <f>IF(ISNA(VLOOKUP($B57,Sheet1!$M$2:$R$146,5,FALSE)),"",VLOOKUP($B57,Sheet1!$M$2:$R$146,5,FALSE))</f>
        <v/>
      </c>
      <c r="I57">
        <f t="shared" si="10"/>
        <v>0</v>
      </c>
      <c r="J57" t="str">
        <f t="shared" si="1"/>
        <v/>
      </c>
      <c r="L57" t="str">
        <f t="shared" si="2"/>
        <v>2006T</v>
      </c>
      <c r="M57" t="str">
        <f t="shared" si="3"/>
        <v>2006A</v>
      </c>
      <c r="N57" t="str">
        <f t="shared" si="4"/>
        <v>2006C</v>
      </c>
      <c r="O57" t="str">
        <f t="shared" si="5"/>
        <v>2006O</v>
      </c>
      <c r="P57">
        <f t="shared" si="6"/>
        <v>0</v>
      </c>
      <c r="Q57">
        <f t="shared" si="7"/>
        <v>1</v>
      </c>
      <c r="R57">
        <f t="shared" si="8"/>
        <v>1</v>
      </c>
      <c r="S57">
        <f t="shared" si="9"/>
        <v>1</v>
      </c>
      <c r="V57" t="s">
        <v>150</v>
      </c>
      <c r="W57" t="s">
        <v>150</v>
      </c>
      <c r="X57" t="s">
        <v>153</v>
      </c>
      <c r="Y57" t="s">
        <v>150</v>
      </c>
    </row>
    <row r="58" spans="1:25" x14ac:dyDescent="0.25">
      <c r="A58" s="31" t="s">
        <v>179</v>
      </c>
      <c r="B58" s="32">
        <v>3012</v>
      </c>
      <c r="D58" s="45" t="str">
        <f>IF(ISNA(VLOOKUP(B58,Sheet1!$M$2:$Q$146,2,FALSE)),"",VLOOKUP(B58,Sheet1!$M$2:$Q$146,2,FALSE))</f>
        <v>Day 11</v>
      </c>
      <c r="E58" s="45" t="str">
        <f>IF(ISNA(VLOOKUP($B58,Sheet1!$M$2:$R$146,3,FALSE)),"",VLOOKUP($B58,Sheet1!$M$2:$R$146,3,FALSE))</f>
        <v/>
      </c>
      <c r="F58" s="45" t="str">
        <f>IF(ISNA(VLOOKUP($B58,Sheet1!$M$2:$R$146,4,FALSE)),"",VLOOKUP($B58,Sheet1!$M$2:$R$146,4,FALSE))</f>
        <v/>
      </c>
      <c r="G58" s="45" t="str">
        <f>IF(ISNA(VLOOKUP($B58,Sheet1!$M$2:$R$146,5,FALSE)),"",VLOOKUP($B58,Sheet1!$M$2:$R$146,5,FALSE))</f>
        <v/>
      </c>
      <c r="I58">
        <f t="shared" si="10"/>
        <v>0</v>
      </c>
      <c r="J58" t="str">
        <f t="shared" si="1"/>
        <v/>
      </c>
      <c r="L58" t="str">
        <f t="shared" si="2"/>
        <v>3012T</v>
      </c>
      <c r="M58" t="str">
        <f t="shared" si="3"/>
        <v>3012A</v>
      </c>
      <c r="N58" t="str">
        <f t="shared" si="4"/>
        <v>3012C</v>
      </c>
      <c r="O58" t="str">
        <f t="shared" si="5"/>
        <v>3012O</v>
      </c>
      <c r="P58">
        <f t="shared" si="6"/>
        <v>0</v>
      </c>
      <c r="Q58">
        <f t="shared" si="7"/>
        <v>1</v>
      </c>
      <c r="R58">
        <f t="shared" si="8"/>
        <v>1</v>
      </c>
      <c r="S58">
        <f t="shared" si="9"/>
        <v>1</v>
      </c>
      <c r="V58" t="s">
        <v>150</v>
      </c>
      <c r="W58" t="s">
        <v>150</v>
      </c>
      <c r="X58" t="s">
        <v>151</v>
      </c>
      <c r="Y58" t="s">
        <v>150</v>
      </c>
    </row>
    <row r="59" spans="1:25" x14ac:dyDescent="0.25">
      <c r="A59" s="31" t="s">
        <v>180</v>
      </c>
      <c r="B59" s="32">
        <v>3041</v>
      </c>
      <c r="D59" t="str">
        <f>IF(ISNA(VLOOKUP(B59,Sheet1!$M$2:$Q$146,2,FALSE)),"",VLOOKUP(B59,Sheet1!$M$2:$Q$146,2,FALSE))</f>
        <v/>
      </c>
      <c r="E59" t="str">
        <f>IF(ISNA(VLOOKUP($B59,Sheet1!$M$2:$R$146,3,FALSE)),"",VLOOKUP($B59,Sheet1!$M$2:$R$146,3,FALSE))</f>
        <v/>
      </c>
      <c r="F59" t="str">
        <f>IF(ISNA(VLOOKUP($B59,Sheet1!$M$2:$R$146,4,FALSE)),"",VLOOKUP($B59,Sheet1!$M$2:$R$146,4,FALSE))</f>
        <v/>
      </c>
      <c r="G59" t="str">
        <f>IF(ISNA(VLOOKUP($B59,Sheet1!$M$2:$R$146,5,FALSE)),"",VLOOKUP($B59,Sheet1!$M$2:$R$146,5,FALSE))</f>
        <v/>
      </c>
      <c r="I59">
        <f t="shared" si="10"/>
        <v>0</v>
      </c>
      <c r="J59" t="str">
        <f t="shared" si="1"/>
        <v/>
      </c>
      <c r="L59" t="str">
        <f t="shared" si="2"/>
        <v>3041T</v>
      </c>
      <c r="M59" t="str">
        <f t="shared" si="3"/>
        <v>3041A</v>
      </c>
      <c r="N59" t="str">
        <f t="shared" si="4"/>
        <v>3041C</v>
      </c>
      <c r="O59" t="str">
        <f t="shared" si="5"/>
        <v>3041O</v>
      </c>
      <c r="P59">
        <f t="shared" si="6"/>
        <v>1</v>
      </c>
      <c r="Q59">
        <f t="shared" si="7"/>
        <v>1</v>
      </c>
      <c r="R59">
        <f t="shared" si="8"/>
        <v>1</v>
      </c>
      <c r="S59">
        <f t="shared" si="9"/>
        <v>1</v>
      </c>
      <c r="V59" t="s">
        <v>150</v>
      </c>
      <c r="W59" t="s">
        <v>151</v>
      </c>
      <c r="X59" t="s">
        <v>150</v>
      </c>
      <c r="Y59" t="s">
        <v>151</v>
      </c>
    </row>
    <row r="60" spans="1:25" x14ac:dyDescent="0.25">
      <c r="A60" s="31" t="s">
        <v>181</v>
      </c>
      <c r="B60" s="32">
        <v>2246</v>
      </c>
      <c r="D60" t="str">
        <f>IF(ISNA(VLOOKUP(B60,Sheet1!$M$2:$Q$146,2,FALSE)),"",VLOOKUP(B60,Sheet1!$M$2:$Q$146,2,FALSE))</f>
        <v/>
      </c>
      <c r="E60" t="str">
        <f>IF(ISNA(VLOOKUP($B60,Sheet1!$M$2:$R$146,3,FALSE)),"",VLOOKUP($B60,Sheet1!$M$2:$R$146,3,FALSE))</f>
        <v/>
      </c>
      <c r="F60" t="str">
        <f>IF(ISNA(VLOOKUP($B60,Sheet1!$M$2:$R$146,4,FALSE)),"",VLOOKUP($B60,Sheet1!$M$2:$R$146,4,FALSE))</f>
        <v/>
      </c>
      <c r="G60" t="str">
        <f>IF(ISNA(VLOOKUP($B60,Sheet1!$M$2:$R$146,5,FALSE)),"",VLOOKUP($B60,Sheet1!$M$2:$R$146,5,FALSE))</f>
        <v/>
      </c>
      <c r="I60">
        <f t="shared" si="10"/>
        <v>0</v>
      </c>
      <c r="J60" t="str">
        <f t="shared" si="1"/>
        <v/>
      </c>
      <c r="L60" t="str">
        <f t="shared" si="2"/>
        <v>2246T</v>
      </c>
      <c r="M60" t="str">
        <f t="shared" si="3"/>
        <v>2246A</v>
      </c>
      <c r="N60" t="str">
        <f t="shared" si="4"/>
        <v>2246C</v>
      </c>
      <c r="O60" t="str">
        <f t="shared" si="5"/>
        <v>2246O</v>
      </c>
      <c r="P60">
        <f t="shared" si="6"/>
        <v>1</v>
      </c>
      <c r="Q60">
        <f t="shared" si="7"/>
        <v>1</v>
      </c>
      <c r="R60">
        <f t="shared" si="8"/>
        <v>1</v>
      </c>
      <c r="S60">
        <f t="shared" si="9"/>
        <v>1</v>
      </c>
      <c r="V60" t="s">
        <v>150</v>
      </c>
      <c r="W60" t="s">
        <v>151</v>
      </c>
      <c r="X60" t="s">
        <v>151</v>
      </c>
      <c r="Y60" t="s">
        <v>151</v>
      </c>
    </row>
    <row r="61" spans="1:25" x14ac:dyDescent="0.25">
      <c r="A61" s="31" t="s">
        <v>182</v>
      </c>
      <c r="B61" s="32">
        <v>3308</v>
      </c>
      <c r="D61" t="str">
        <f>IF(ISNA(VLOOKUP(B61,Sheet1!$M$2:$Q$146,2,FALSE)),"",VLOOKUP(B61,Sheet1!$M$2:$Q$146,2,FALSE))</f>
        <v>Day 11</v>
      </c>
      <c r="E61" t="str">
        <f>IF(ISNA(VLOOKUP($B61,Sheet1!$M$2:$R$146,3,FALSE)),"",VLOOKUP($B61,Sheet1!$M$2:$R$146,3,FALSE))</f>
        <v/>
      </c>
      <c r="F61" t="str">
        <f>IF(ISNA(VLOOKUP($B61,Sheet1!$M$2:$R$146,4,FALSE)),"",VLOOKUP($B61,Sheet1!$M$2:$R$146,4,FALSE))</f>
        <v/>
      </c>
      <c r="G61" t="str">
        <f>IF(ISNA(VLOOKUP($B61,Sheet1!$M$2:$R$146,5,FALSE)),"",VLOOKUP($B61,Sheet1!$M$2:$R$146,5,FALSE))</f>
        <v>Day 11</v>
      </c>
      <c r="I61">
        <f t="shared" si="10"/>
        <v>0</v>
      </c>
      <c r="J61" t="str">
        <f t="shared" si="1"/>
        <v/>
      </c>
      <c r="L61" t="str">
        <f t="shared" si="2"/>
        <v>3308T</v>
      </c>
      <c r="M61" t="str">
        <f t="shared" si="3"/>
        <v>3308A</v>
      </c>
      <c r="N61" t="str">
        <f t="shared" si="4"/>
        <v>3308C</v>
      </c>
      <c r="O61" t="str">
        <f t="shared" si="5"/>
        <v>3308O</v>
      </c>
      <c r="P61">
        <f t="shared" si="6"/>
        <v>0</v>
      </c>
      <c r="Q61">
        <f t="shared" si="7"/>
        <v>1</v>
      </c>
      <c r="R61">
        <f t="shared" si="8"/>
        <v>1</v>
      </c>
      <c r="S61">
        <f t="shared" si="9"/>
        <v>0</v>
      </c>
      <c r="V61" t="s">
        <v>150</v>
      </c>
      <c r="W61" t="s">
        <v>151</v>
      </c>
      <c r="X61" t="s">
        <v>151</v>
      </c>
      <c r="Y61" t="s">
        <v>150</v>
      </c>
    </row>
    <row r="62" spans="1:25" x14ac:dyDescent="0.25">
      <c r="A62" s="31" t="s">
        <v>183</v>
      </c>
      <c r="B62" s="32">
        <v>3368</v>
      </c>
      <c r="D62" t="str">
        <f>IF(ISNA(VLOOKUP(B62,Sheet1!$M$2:$Q$146,2,FALSE)),"",VLOOKUP(B62,Sheet1!$M$2:$Q$146,2,FALSE))</f>
        <v/>
      </c>
      <c r="E62" t="str">
        <f>IF(ISNA(VLOOKUP($B62,Sheet1!$M$2:$R$146,3,FALSE)),"",VLOOKUP($B62,Sheet1!$M$2:$R$146,3,FALSE))</f>
        <v/>
      </c>
      <c r="F62" t="str">
        <f>IF(ISNA(VLOOKUP($B62,Sheet1!$M$2:$R$146,4,FALSE)),"",VLOOKUP($B62,Sheet1!$M$2:$R$146,4,FALSE))</f>
        <v/>
      </c>
      <c r="G62" t="str">
        <f>IF(ISNA(VLOOKUP($B62,Sheet1!$M$2:$R$146,5,FALSE)),"",VLOOKUP($B62,Sheet1!$M$2:$R$146,5,FALSE))</f>
        <v/>
      </c>
      <c r="I62">
        <f t="shared" si="10"/>
        <v>0</v>
      </c>
      <c r="J62" t="str">
        <f t="shared" si="1"/>
        <v/>
      </c>
      <c r="L62" t="str">
        <f t="shared" si="2"/>
        <v>3368T</v>
      </c>
      <c r="M62" t="str">
        <f t="shared" si="3"/>
        <v>3368A</v>
      </c>
      <c r="N62" t="str">
        <f t="shared" si="4"/>
        <v>3368C</v>
      </c>
      <c r="O62" t="str">
        <f t="shared" si="5"/>
        <v>3368O</v>
      </c>
      <c r="P62">
        <f t="shared" si="6"/>
        <v>1</v>
      </c>
      <c r="Q62">
        <f t="shared" si="7"/>
        <v>1</v>
      </c>
      <c r="R62">
        <f t="shared" si="8"/>
        <v>1</v>
      </c>
      <c r="S62">
        <f t="shared" si="9"/>
        <v>1</v>
      </c>
      <c r="V62" t="s">
        <v>150</v>
      </c>
      <c r="W62" t="s">
        <v>151</v>
      </c>
      <c r="X62" t="s">
        <v>151</v>
      </c>
      <c r="Y62" t="s">
        <v>151</v>
      </c>
    </row>
    <row r="63" spans="1:25" x14ac:dyDescent="0.25">
      <c r="A63" s="31" t="s">
        <v>184</v>
      </c>
      <c r="B63" s="32">
        <v>2444</v>
      </c>
      <c r="D63" t="str">
        <f>IF(ISNA(VLOOKUP(B63,Sheet1!$M$2:$Q$146,2,FALSE)),"",VLOOKUP(B63,Sheet1!$M$2:$Q$146,2,FALSE))</f>
        <v>Day 11</v>
      </c>
      <c r="E63" t="str">
        <f>IF(ISNA(VLOOKUP($B63,Sheet1!$M$2:$R$146,3,FALSE)),"",VLOOKUP($B63,Sheet1!$M$2:$R$146,3,FALSE))</f>
        <v/>
      </c>
      <c r="F63" t="str">
        <f>IF(ISNA(VLOOKUP($B63,Sheet1!$M$2:$R$146,4,FALSE)),"",VLOOKUP($B63,Sheet1!$M$2:$R$146,4,FALSE))</f>
        <v>Day 11</v>
      </c>
      <c r="G63" t="str">
        <f>IF(ISNA(VLOOKUP($B63,Sheet1!$M$2:$R$146,5,FALSE)),"",VLOOKUP($B63,Sheet1!$M$2:$R$146,5,FALSE))</f>
        <v>Day 11</v>
      </c>
      <c r="I63">
        <f t="shared" si="10"/>
        <v>6</v>
      </c>
      <c r="J63">
        <f t="shared" si="1"/>
        <v>10</v>
      </c>
      <c r="L63" t="str">
        <f t="shared" si="2"/>
        <v>2444T</v>
      </c>
      <c r="M63" t="str">
        <f t="shared" si="3"/>
        <v>2444A</v>
      </c>
      <c r="N63" t="str">
        <f t="shared" si="4"/>
        <v>2444C</v>
      </c>
      <c r="O63" t="str">
        <f t="shared" si="5"/>
        <v>2444O</v>
      </c>
      <c r="P63">
        <f t="shared" si="6"/>
        <v>0</v>
      </c>
      <c r="Q63">
        <f t="shared" si="7"/>
        <v>1</v>
      </c>
      <c r="R63">
        <f t="shared" si="8"/>
        <v>0</v>
      </c>
      <c r="S63">
        <f t="shared" si="9"/>
        <v>0</v>
      </c>
      <c r="V63" t="s">
        <v>150</v>
      </c>
      <c r="W63" t="s">
        <v>151</v>
      </c>
      <c r="X63" t="s">
        <v>150</v>
      </c>
      <c r="Y63" t="s">
        <v>150</v>
      </c>
    </row>
    <row r="64" spans="1:25" x14ac:dyDescent="0.25">
      <c r="A64" s="31" t="s">
        <v>185</v>
      </c>
      <c r="B64" s="32">
        <v>3074</v>
      </c>
      <c r="D64" t="str">
        <f>IF(ISNA(VLOOKUP(B64,Sheet1!$M$2:$Q$146,2,FALSE)),"",VLOOKUP(B64,Sheet1!$M$2:$Q$146,2,FALSE))</f>
        <v>Day 11</v>
      </c>
      <c r="E64" t="str">
        <f>IF(ISNA(VLOOKUP($B64,Sheet1!$M$2:$R$146,3,FALSE)),"",VLOOKUP($B64,Sheet1!$M$2:$R$146,3,FALSE))</f>
        <v>Day 11</v>
      </c>
      <c r="F64" t="str">
        <f>IF(ISNA(VLOOKUP($B64,Sheet1!$M$2:$R$146,4,FALSE)),"",VLOOKUP($B64,Sheet1!$M$2:$R$146,4,FALSE))</f>
        <v/>
      </c>
      <c r="G64" t="str">
        <f>IF(ISNA(VLOOKUP($B64,Sheet1!$M$2:$R$146,5,FALSE)),"",VLOOKUP($B64,Sheet1!$M$2:$R$146,5,FALSE))</f>
        <v>Day 11</v>
      </c>
      <c r="I64">
        <f t="shared" si="10"/>
        <v>0</v>
      </c>
      <c r="J64" t="str">
        <f t="shared" si="1"/>
        <v/>
      </c>
      <c r="L64" t="str">
        <f t="shared" si="2"/>
        <v>3074T</v>
      </c>
      <c r="M64" t="str">
        <f t="shared" si="3"/>
        <v>3074A</v>
      </c>
      <c r="N64" t="str">
        <f t="shared" si="4"/>
        <v>3074C</v>
      </c>
      <c r="O64" t="str">
        <f t="shared" si="5"/>
        <v>3074O</v>
      </c>
      <c r="P64">
        <f t="shared" si="6"/>
        <v>0</v>
      </c>
      <c r="Q64">
        <f t="shared" si="7"/>
        <v>0</v>
      </c>
      <c r="R64">
        <f t="shared" si="8"/>
        <v>1</v>
      </c>
      <c r="S64">
        <f t="shared" si="9"/>
        <v>0</v>
      </c>
      <c r="V64" t="s">
        <v>150</v>
      </c>
      <c r="W64" t="s">
        <v>151</v>
      </c>
      <c r="X64" t="s">
        <v>150</v>
      </c>
      <c r="Y64" t="s">
        <v>151</v>
      </c>
    </row>
    <row r="65" spans="1:25" x14ac:dyDescent="0.25">
      <c r="A65" s="31" t="s">
        <v>186</v>
      </c>
      <c r="B65" s="32">
        <v>2336</v>
      </c>
      <c r="D65" t="str">
        <f>IF(ISNA(VLOOKUP(B65,Sheet1!$M$2:$Q$146,2,FALSE)),"",VLOOKUP(B65,Sheet1!$M$2:$Q$146,2,FALSE))</f>
        <v>Day 11</v>
      </c>
      <c r="E65" t="str">
        <f>IF(ISNA(VLOOKUP($B65,Sheet1!$M$2:$R$146,3,FALSE)),"",VLOOKUP($B65,Sheet1!$M$2:$R$146,3,FALSE))</f>
        <v>Day 11</v>
      </c>
      <c r="F65" t="str">
        <f>IF(ISNA(VLOOKUP($B65,Sheet1!$M$2:$R$146,4,FALSE)),"",VLOOKUP($B65,Sheet1!$M$2:$R$146,4,FALSE))</f>
        <v>Day 1</v>
      </c>
      <c r="G65" t="str">
        <f>IF(ISNA(VLOOKUP($B65,Sheet1!$M$2:$R$146,5,FALSE)),"",VLOOKUP($B65,Sheet1!$M$2:$R$146,5,FALSE))</f>
        <v>Day 11</v>
      </c>
      <c r="I65">
        <f t="shared" si="10"/>
        <v>5</v>
      </c>
      <c r="J65">
        <f t="shared" si="1"/>
        <v>0</v>
      </c>
      <c r="L65" t="str">
        <f t="shared" si="2"/>
        <v>2336T</v>
      </c>
      <c r="M65" t="str">
        <f t="shared" si="3"/>
        <v>2336A</v>
      </c>
      <c r="N65" t="str">
        <f t="shared" si="4"/>
        <v>2336C</v>
      </c>
      <c r="O65" t="str">
        <f t="shared" si="5"/>
        <v>2336O</v>
      </c>
      <c r="P65">
        <f t="shared" si="6"/>
        <v>0</v>
      </c>
      <c r="Q65">
        <f t="shared" si="7"/>
        <v>0</v>
      </c>
      <c r="R65">
        <f t="shared" si="8"/>
        <v>0</v>
      </c>
      <c r="S65">
        <f t="shared" si="9"/>
        <v>0</v>
      </c>
      <c r="V65" t="s">
        <v>150</v>
      </c>
      <c r="W65" t="s">
        <v>150</v>
      </c>
      <c r="X65" t="s">
        <v>153</v>
      </c>
      <c r="Y65" t="s">
        <v>150</v>
      </c>
    </row>
    <row r="66" spans="1:25" x14ac:dyDescent="0.25">
      <c r="A66" s="31" t="s">
        <v>187</v>
      </c>
      <c r="B66" s="32">
        <v>2010</v>
      </c>
      <c r="D66" t="str">
        <f>IF(ISNA(VLOOKUP(B66,Sheet1!$M$2:$Q$146,2,FALSE)),"",VLOOKUP(B66,Sheet1!$M$2:$Q$146,2,FALSE))</f>
        <v>Day 11</v>
      </c>
      <c r="E66" t="str">
        <f>IF(ISNA(VLOOKUP($B66,Sheet1!$M$2:$R$146,3,FALSE)),"",VLOOKUP($B66,Sheet1!$M$2:$R$146,3,FALSE))</f>
        <v/>
      </c>
      <c r="F66" t="str">
        <f>IF(ISNA(VLOOKUP($B66,Sheet1!$M$2:$R$146,4,FALSE)),"",VLOOKUP($B66,Sheet1!$M$2:$R$146,4,FALSE))</f>
        <v/>
      </c>
      <c r="G66" t="str">
        <f>IF(ISNA(VLOOKUP($B66,Sheet1!$M$2:$R$146,5,FALSE)),"",VLOOKUP($B66,Sheet1!$M$2:$R$146,5,FALSE))</f>
        <v/>
      </c>
      <c r="I66">
        <f t="shared" si="10"/>
        <v>0</v>
      </c>
      <c r="J66" t="str">
        <f t="shared" si="1"/>
        <v/>
      </c>
      <c r="L66" t="str">
        <f t="shared" si="2"/>
        <v>2010T</v>
      </c>
      <c r="M66" t="str">
        <f t="shared" si="3"/>
        <v>2010A</v>
      </c>
      <c r="N66" t="str">
        <f t="shared" si="4"/>
        <v>2010C</v>
      </c>
      <c r="O66" t="str">
        <f t="shared" si="5"/>
        <v>2010O</v>
      </c>
      <c r="P66">
        <f t="shared" si="6"/>
        <v>0</v>
      </c>
      <c r="Q66">
        <f t="shared" si="7"/>
        <v>1</v>
      </c>
      <c r="R66">
        <f t="shared" si="8"/>
        <v>1</v>
      </c>
      <c r="S66">
        <f t="shared" si="9"/>
        <v>1</v>
      </c>
      <c r="V66" t="s">
        <v>150</v>
      </c>
      <c r="W66" t="s">
        <v>151</v>
      </c>
      <c r="X66" t="s">
        <v>151</v>
      </c>
      <c r="Y66" t="s">
        <v>151</v>
      </c>
    </row>
    <row r="67" spans="1:25" x14ac:dyDescent="0.25">
      <c r="A67" s="31" t="s">
        <v>188</v>
      </c>
      <c r="B67" s="32">
        <v>3065</v>
      </c>
      <c r="D67" t="str">
        <f>IF(ISNA(VLOOKUP(B67,Sheet1!$M$2:$Q$146,2,FALSE)),"",VLOOKUP(B67,Sheet1!$M$2:$Q$146,2,FALSE))</f>
        <v/>
      </c>
      <c r="E67" t="str">
        <f>IF(ISNA(VLOOKUP($B67,Sheet1!$M$2:$R$146,3,FALSE)),"",VLOOKUP($B67,Sheet1!$M$2:$R$146,3,FALSE))</f>
        <v/>
      </c>
      <c r="F67" t="str">
        <f>IF(ISNA(VLOOKUP($B67,Sheet1!$M$2:$R$146,4,FALSE)),"",VLOOKUP($B67,Sheet1!$M$2:$R$146,4,FALSE))</f>
        <v/>
      </c>
      <c r="G67" t="str">
        <f>IF(ISNA(VLOOKUP($B67,Sheet1!$M$2:$R$146,5,FALSE)),"",VLOOKUP($B67,Sheet1!$M$2:$R$146,5,FALSE))</f>
        <v/>
      </c>
      <c r="I67">
        <f t="shared" si="10"/>
        <v>0</v>
      </c>
      <c r="J67" t="str">
        <f t="shared" si="1"/>
        <v/>
      </c>
      <c r="L67" t="str">
        <f t="shared" si="2"/>
        <v>3065T</v>
      </c>
      <c r="M67" t="str">
        <f t="shared" si="3"/>
        <v>3065A</v>
      </c>
      <c r="N67" t="str">
        <f t="shared" si="4"/>
        <v>3065C</v>
      </c>
      <c r="O67" t="str">
        <f t="shared" si="5"/>
        <v>3065O</v>
      </c>
      <c r="P67">
        <f t="shared" si="6"/>
        <v>1</v>
      </c>
      <c r="Q67">
        <f t="shared" si="7"/>
        <v>1</v>
      </c>
      <c r="R67">
        <f t="shared" si="8"/>
        <v>1</v>
      </c>
      <c r="S67">
        <f t="shared" si="9"/>
        <v>1</v>
      </c>
      <c r="V67" t="s">
        <v>150</v>
      </c>
      <c r="W67" t="s">
        <v>151</v>
      </c>
      <c r="X67" t="s">
        <v>151</v>
      </c>
      <c r="Y67" t="s">
        <v>151</v>
      </c>
    </row>
    <row r="68" spans="1:25" x14ac:dyDescent="0.25">
      <c r="A68" s="31" t="s">
        <v>189</v>
      </c>
      <c r="B68" s="32">
        <v>2011</v>
      </c>
      <c r="D68" t="str">
        <f>IF(ISNA(VLOOKUP(B68,Sheet1!$M$2:$Q$146,2,FALSE)),"",VLOOKUP(B68,Sheet1!$M$2:$Q$146,2,FALSE))</f>
        <v/>
      </c>
      <c r="E68" t="str">
        <f>IF(ISNA(VLOOKUP($B68,Sheet1!$M$2:$R$146,3,FALSE)),"",VLOOKUP($B68,Sheet1!$M$2:$R$146,3,FALSE))</f>
        <v/>
      </c>
      <c r="F68" t="str">
        <f>IF(ISNA(VLOOKUP($B68,Sheet1!$M$2:$R$146,4,FALSE)),"",VLOOKUP($B68,Sheet1!$M$2:$R$146,4,FALSE))</f>
        <v/>
      </c>
      <c r="G68" t="str">
        <f>IF(ISNA(VLOOKUP($B68,Sheet1!$M$2:$R$146,5,FALSE)),"",VLOOKUP($B68,Sheet1!$M$2:$R$146,5,FALSE))</f>
        <v/>
      </c>
      <c r="I68">
        <f t="shared" si="10"/>
        <v>0</v>
      </c>
      <c r="J68" t="str">
        <f t="shared" si="1"/>
        <v/>
      </c>
      <c r="L68" t="str">
        <f t="shared" si="2"/>
        <v>2011T</v>
      </c>
      <c r="M68" t="str">
        <f t="shared" si="3"/>
        <v>2011A</v>
      </c>
      <c r="N68" t="str">
        <f t="shared" si="4"/>
        <v>2011C</v>
      </c>
      <c r="O68" t="str">
        <f t="shared" si="5"/>
        <v>2011O</v>
      </c>
      <c r="P68">
        <f t="shared" si="6"/>
        <v>1</v>
      </c>
      <c r="Q68">
        <f t="shared" si="7"/>
        <v>1</v>
      </c>
      <c r="R68">
        <f t="shared" si="8"/>
        <v>1</v>
      </c>
      <c r="S68">
        <f t="shared" si="9"/>
        <v>1</v>
      </c>
      <c r="V68" t="s">
        <v>150</v>
      </c>
      <c r="W68" t="s">
        <v>151</v>
      </c>
      <c r="X68" t="s">
        <v>151</v>
      </c>
      <c r="Y68" t="s">
        <v>151</v>
      </c>
    </row>
    <row r="69" spans="1:25" x14ac:dyDescent="0.25">
      <c r="A69" s="31" t="s">
        <v>190</v>
      </c>
      <c r="B69" s="32">
        <v>2012</v>
      </c>
      <c r="D69" t="str">
        <f>IF(ISNA(VLOOKUP(B69,Sheet1!$M$2:$Q$146,2,FALSE)),"",VLOOKUP(B69,Sheet1!$M$2:$Q$146,2,FALSE))</f>
        <v>Day 11</v>
      </c>
      <c r="E69" t="str">
        <f>IF(ISNA(VLOOKUP($B69,Sheet1!$M$2:$R$146,3,FALSE)),"",VLOOKUP($B69,Sheet1!$M$2:$R$146,3,FALSE))</f>
        <v/>
      </c>
      <c r="F69" t="str">
        <f>IF(ISNA(VLOOKUP($B69,Sheet1!$M$2:$R$146,4,FALSE)),"",VLOOKUP($B69,Sheet1!$M$2:$R$146,4,FALSE))</f>
        <v/>
      </c>
      <c r="G69" t="str">
        <f>IF(ISNA(VLOOKUP($B69,Sheet1!$M$2:$R$146,5,FALSE)),"",VLOOKUP($B69,Sheet1!$M$2:$R$146,5,FALSE))</f>
        <v>Day 11</v>
      </c>
      <c r="I69">
        <f t="shared" si="10"/>
        <v>0</v>
      </c>
      <c r="J69" t="str">
        <f t="shared" si="1"/>
        <v/>
      </c>
      <c r="L69" t="str">
        <f t="shared" si="2"/>
        <v>2012T</v>
      </c>
      <c r="M69" t="str">
        <f t="shared" si="3"/>
        <v>2012A</v>
      </c>
      <c r="N69" t="str">
        <f t="shared" si="4"/>
        <v>2012C</v>
      </c>
      <c r="O69" t="str">
        <f t="shared" si="5"/>
        <v>2012O</v>
      </c>
      <c r="P69">
        <f t="shared" si="6"/>
        <v>0</v>
      </c>
      <c r="Q69">
        <f t="shared" si="7"/>
        <v>1</v>
      </c>
      <c r="R69">
        <f t="shared" si="8"/>
        <v>1</v>
      </c>
      <c r="S69">
        <f t="shared" si="9"/>
        <v>0</v>
      </c>
      <c r="V69" t="s">
        <v>150</v>
      </c>
      <c r="W69" t="s">
        <v>151</v>
      </c>
      <c r="X69" t="s">
        <v>151</v>
      </c>
      <c r="Y69" t="s">
        <v>150</v>
      </c>
    </row>
    <row r="70" spans="1:25" x14ac:dyDescent="0.25">
      <c r="A70" s="31" t="s">
        <v>191</v>
      </c>
      <c r="B70" s="32">
        <v>2068</v>
      </c>
      <c r="D70" t="str">
        <f>IF(ISNA(VLOOKUP(B70,Sheet1!$M$2:$Q$146,2,FALSE)),"",VLOOKUP(B70,Sheet1!$M$2:$Q$146,2,FALSE))</f>
        <v>Day 11</v>
      </c>
      <c r="E70" t="str">
        <f>IF(ISNA(VLOOKUP($B70,Sheet1!$M$2:$R$146,3,FALSE)),"",VLOOKUP($B70,Sheet1!$M$2:$R$146,3,FALSE))</f>
        <v/>
      </c>
      <c r="F70" t="str">
        <f>IF(ISNA(VLOOKUP($B70,Sheet1!$M$2:$R$146,4,FALSE)),"",VLOOKUP($B70,Sheet1!$M$2:$R$146,4,FALSE))</f>
        <v>Day 1</v>
      </c>
      <c r="G70" t="str">
        <f>IF(ISNA(VLOOKUP($B70,Sheet1!$M$2:$R$146,5,FALSE)),"",VLOOKUP($B70,Sheet1!$M$2:$R$146,5,FALSE))</f>
        <v/>
      </c>
      <c r="I70">
        <f t="shared" si="10"/>
        <v>5</v>
      </c>
      <c r="J70">
        <f t="shared" si="1"/>
        <v>0</v>
      </c>
      <c r="L70" t="str">
        <f t="shared" si="2"/>
        <v>2068T</v>
      </c>
      <c r="M70" t="str">
        <f t="shared" si="3"/>
        <v>2068A</v>
      </c>
      <c r="N70" t="str">
        <f t="shared" si="4"/>
        <v>2068C</v>
      </c>
      <c r="O70" t="str">
        <f t="shared" si="5"/>
        <v>2068O</v>
      </c>
      <c r="P70">
        <f t="shared" si="6"/>
        <v>0</v>
      </c>
      <c r="Q70">
        <f t="shared" si="7"/>
        <v>1</v>
      </c>
      <c r="R70">
        <f t="shared" si="8"/>
        <v>0</v>
      </c>
      <c r="S70">
        <f t="shared" si="9"/>
        <v>1</v>
      </c>
      <c r="V70" t="s">
        <v>150</v>
      </c>
      <c r="W70" t="s">
        <v>150</v>
      </c>
      <c r="X70" t="s">
        <v>150</v>
      </c>
      <c r="Y70" t="s">
        <v>150</v>
      </c>
    </row>
    <row r="71" spans="1:25" x14ac:dyDescent="0.25">
      <c r="A71" s="31" t="s">
        <v>192</v>
      </c>
      <c r="B71" s="32">
        <v>2016</v>
      </c>
      <c r="D71" t="str">
        <f>IF(ISNA(VLOOKUP(B71,Sheet1!$M$2:$Q$146,2,FALSE)),"",VLOOKUP(B71,Sheet1!$M$2:$Q$146,2,FALSE))</f>
        <v/>
      </c>
      <c r="E71" t="str">
        <f>IF(ISNA(VLOOKUP($B71,Sheet1!$M$2:$R$146,3,FALSE)),"",VLOOKUP($B71,Sheet1!$M$2:$R$146,3,FALSE))</f>
        <v/>
      </c>
      <c r="F71" t="str">
        <f>IF(ISNA(VLOOKUP($B71,Sheet1!$M$2:$R$146,4,FALSE)),"",VLOOKUP($B71,Sheet1!$M$2:$R$146,4,FALSE))</f>
        <v/>
      </c>
      <c r="G71" t="str">
        <f>IF(ISNA(VLOOKUP($B71,Sheet1!$M$2:$R$146,5,FALSE)),"",VLOOKUP($B71,Sheet1!$M$2:$R$146,5,FALSE))</f>
        <v/>
      </c>
      <c r="I71">
        <f t="shared" si="10"/>
        <v>0</v>
      </c>
      <c r="J71" t="str">
        <f t="shared" si="1"/>
        <v/>
      </c>
      <c r="L71" t="str">
        <f t="shared" si="2"/>
        <v>2016T</v>
      </c>
      <c r="M71" t="str">
        <f t="shared" si="3"/>
        <v>2016A</v>
      </c>
      <c r="N71" t="str">
        <f t="shared" si="4"/>
        <v>2016C</v>
      </c>
      <c r="O71" t="str">
        <f t="shared" si="5"/>
        <v>2016O</v>
      </c>
      <c r="P71">
        <f t="shared" si="6"/>
        <v>1</v>
      </c>
      <c r="Q71">
        <f t="shared" si="7"/>
        <v>1</v>
      </c>
      <c r="R71">
        <f t="shared" si="8"/>
        <v>1</v>
      </c>
      <c r="S71">
        <f t="shared" si="9"/>
        <v>1</v>
      </c>
      <c r="V71" t="s">
        <v>150</v>
      </c>
      <c r="W71" t="s">
        <v>150</v>
      </c>
      <c r="X71" t="s">
        <v>151</v>
      </c>
      <c r="Y71" t="s">
        <v>150</v>
      </c>
    </row>
    <row r="72" spans="1:25" x14ac:dyDescent="0.25">
      <c r="A72" s="31" t="s">
        <v>193</v>
      </c>
      <c r="B72" s="32">
        <v>3068</v>
      </c>
      <c r="D72" t="str">
        <f>IF(ISNA(VLOOKUP(B72,Sheet1!$M$2:$Q$146,2,FALSE)),"",VLOOKUP(B72,Sheet1!$M$2:$Q$146,2,FALSE))</f>
        <v>Day 11</v>
      </c>
      <c r="E72" t="str">
        <f>IF(ISNA(VLOOKUP($B72,Sheet1!$M$2:$R$146,3,FALSE)),"",VLOOKUP($B72,Sheet1!$M$2:$R$146,3,FALSE))</f>
        <v>Day 11</v>
      </c>
      <c r="F72" t="str">
        <f>IF(ISNA(VLOOKUP($B72,Sheet1!$M$2:$R$146,4,FALSE)),"",VLOOKUP($B72,Sheet1!$M$2:$R$146,4,FALSE))</f>
        <v>Day 11</v>
      </c>
      <c r="G72" t="str">
        <f>IF(ISNA(VLOOKUP($B72,Sheet1!$M$2:$R$146,5,FALSE)),"",VLOOKUP($B72,Sheet1!$M$2:$R$146,5,FALSE))</f>
        <v/>
      </c>
      <c r="I72">
        <f t="shared" si="10"/>
        <v>6</v>
      </c>
      <c r="J72">
        <f t="shared" si="1"/>
        <v>10</v>
      </c>
      <c r="L72" t="str">
        <f t="shared" si="2"/>
        <v>3068T</v>
      </c>
      <c r="M72" t="str">
        <f t="shared" si="3"/>
        <v>3068A</v>
      </c>
      <c r="N72" t="str">
        <f t="shared" si="4"/>
        <v>3068C</v>
      </c>
      <c r="O72" t="str">
        <f t="shared" si="5"/>
        <v>3068O</v>
      </c>
      <c r="P72">
        <f t="shared" si="6"/>
        <v>0</v>
      </c>
      <c r="Q72">
        <f t="shared" si="7"/>
        <v>0</v>
      </c>
      <c r="R72">
        <f t="shared" si="8"/>
        <v>0</v>
      </c>
      <c r="S72">
        <f t="shared" si="9"/>
        <v>1</v>
      </c>
      <c r="V72" t="s">
        <v>150</v>
      </c>
      <c r="W72" t="s">
        <v>150</v>
      </c>
      <c r="X72" t="s">
        <v>150</v>
      </c>
      <c r="Y72" t="s">
        <v>151</v>
      </c>
    </row>
    <row r="73" spans="1:25" x14ac:dyDescent="0.25">
      <c r="A73" s="31" t="s">
        <v>194</v>
      </c>
      <c r="B73" s="32">
        <v>2123</v>
      </c>
      <c r="D73" t="str">
        <f>IF(ISNA(VLOOKUP(B73,Sheet1!$M$2:$Q$146,2,FALSE)),"",VLOOKUP(B73,Sheet1!$M$2:$Q$146,2,FALSE))</f>
        <v>Day 11</v>
      </c>
      <c r="E73" t="str">
        <f>IF(ISNA(VLOOKUP($B73,Sheet1!$M$2:$R$146,3,FALSE)),"",VLOOKUP($B73,Sheet1!$M$2:$R$146,3,FALSE))</f>
        <v/>
      </c>
      <c r="F73" t="str">
        <f>IF(ISNA(VLOOKUP($B73,Sheet1!$M$2:$R$146,4,FALSE)),"",VLOOKUP($B73,Sheet1!$M$2:$R$146,4,FALSE))</f>
        <v>Day 11</v>
      </c>
      <c r="G73" t="str">
        <f>IF(ISNA(VLOOKUP($B73,Sheet1!$M$2:$R$146,5,FALSE)),"",VLOOKUP($B73,Sheet1!$M$2:$R$146,5,FALSE))</f>
        <v/>
      </c>
      <c r="I73">
        <f t="shared" si="10"/>
        <v>6</v>
      </c>
      <c r="J73">
        <f t="shared" si="1"/>
        <v>10</v>
      </c>
      <c r="L73" t="str">
        <f t="shared" si="2"/>
        <v>2123T</v>
      </c>
      <c r="M73" t="str">
        <f t="shared" si="3"/>
        <v>2123A</v>
      </c>
      <c r="N73" t="str">
        <f t="shared" si="4"/>
        <v>2123C</v>
      </c>
      <c r="O73" t="str">
        <f t="shared" si="5"/>
        <v>2123O</v>
      </c>
      <c r="P73">
        <f t="shared" si="6"/>
        <v>0</v>
      </c>
      <c r="Q73">
        <f t="shared" si="7"/>
        <v>1</v>
      </c>
      <c r="R73">
        <f t="shared" si="8"/>
        <v>0</v>
      </c>
      <c r="S73">
        <f t="shared" si="9"/>
        <v>1</v>
      </c>
      <c r="V73" t="s">
        <v>150</v>
      </c>
      <c r="W73" t="s">
        <v>150</v>
      </c>
      <c r="X73" t="s">
        <v>150</v>
      </c>
      <c r="Y73" t="s">
        <v>150</v>
      </c>
    </row>
    <row r="74" spans="1:25" x14ac:dyDescent="0.25">
      <c r="A74" s="31" t="s">
        <v>195</v>
      </c>
      <c r="B74" s="32">
        <v>3310</v>
      </c>
      <c r="D74" t="str">
        <f>IF(ISNA(VLOOKUP(B74,Sheet1!$M$2:$Q$146,2,FALSE)),"",VLOOKUP(B74,Sheet1!$M$2:$Q$146,2,FALSE))</f>
        <v>Day 11</v>
      </c>
      <c r="E74" t="str">
        <f>IF(ISNA(VLOOKUP($B74,Sheet1!$M$2:$R$146,3,FALSE)),"",VLOOKUP($B74,Sheet1!$M$2:$R$146,3,FALSE))</f>
        <v/>
      </c>
      <c r="F74" t="str">
        <f>IF(ISNA(VLOOKUP($B74,Sheet1!$M$2:$R$146,4,FALSE)),"",VLOOKUP($B74,Sheet1!$M$2:$R$146,4,FALSE))</f>
        <v/>
      </c>
      <c r="G74" t="str">
        <f>IF(ISNA(VLOOKUP($B74,Sheet1!$M$2:$R$146,5,FALSE)),"",VLOOKUP($B74,Sheet1!$M$2:$R$146,5,FALSE))</f>
        <v/>
      </c>
      <c r="I74">
        <f t="shared" si="10"/>
        <v>0</v>
      </c>
      <c r="J74" t="str">
        <f t="shared" si="1"/>
        <v/>
      </c>
      <c r="L74" t="str">
        <f t="shared" si="2"/>
        <v>3310T</v>
      </c>
      <c r="M74" t="str">
        <f t="shared" si="3"/>
        <v>3310A</v>
      </c>
      <c r="N74" t="str">
        <f t="shared" si="4"/>
        <v>3310C</v>
      </c>
      <c r="O74" t="str">
        <f t="shared" si="5"/>
        <v>3310O</v>
      </c>
      <c r="P74">
        <f t="shared" si="6"/>
        <v>0</v>
      </c>
      <c r="Q74">
        <f t="shared" si="7"/>
        <v>1</v>
      </c>
      <c r="R74">
        <f t="shared" si="8"/>
        <v>1</v>
      </c>
      <c r="S74">
        <f t="shared" si="9"/>
        <v>1</v>
      </c>
      <c r="V74" t="s">
        <v>150</v>
      </c>
      <c r="W74" t="s">
        <v>151</v>
      </c>
      <c r="X74" t="s">
        <v>153</v>
      </c>
      <c r="Y74" t="s">
        <v>151</v>
      </c>
    </row>
    <row r="75" spans="1:25" x14ac:dyDescent="0.25">
      <c r="A75" s="31" t="s">
        <v>196</v>
      </c>
      <c r="B75" s="32">
        <v>2315</v>
      </c>
      <c r="D75" t="str">
        <f>IF(ISNA(VLOOKUP(B75,Sheet1!$M$2:$Q$146,2,FALSE)),"",VLOOKUP(B75,Sheet1!$M$2:$Q$146,2,FALSE))</f>
        <v>Day 11</v>
      </c>
      <c r="E75" t="str">
        <f>IF(ISNA(VLOOKUP($B75,Sheet1!$M$2:$R$146,3,FALSE)),"",VLOOKUP($B75,Sheet1!$M$2:$R$146,3,FALSE))</f>
        <v/>
      </c>
      <c r="F75" t="str">
        <f>IF(ISNA(VLOOKUP($B75,Sheet1!$M$2:$R$146,4,FALSE)),"",VLOOKUP($B75,Sheet1!$M$2:$R$146,4,FALSE))</f>
        <v>Day 11</v>
      </c>
      <c r="G75" t="str">
        <f>IF(ISNA(VLOOKUP($B75,Sheet1!$M$2:$R$146,5,FALSE)),"",VLOOKUP($B75,Sheet1!$M$2:$R$146,5,FALSE))</f>
        <v/>
      </c>
      <c r="I75">
        <f t="shared" si="10"/>
        <v>6</v>
      </c>
      <c r="J75">
        <f t="shared" si="1"/>
        <v>10</v>
      </c>
      <c r="L75" t="str">
        <f t="shared" si="2"/>
        <v>2315T</v>
      </c>
      <c r="M75" t="str">
        <f t="shared" si="3"/>
        <v>2315A</v>
      </c>
      <c r="N75" t="str">
        <f t="shared" si="4"/>
        <v>2315C</v>
      </c>
      <c r="O75" t="str">
        <f t="shared" si="5"/>
        <v>2315O</v>
      </c>
      <c r="P75">
        <f t="shared" si="6"/>
        <v>0</v>
      </c>
      <c r="Q75">
        <f t="shared" si="7"/>
        <v>1</v>
      </c>
      <c r="R75">
        <f t="shared" si="8"/>
        <v>0</v>
      </c>
      <c r="S75">
        <f t="shared" si="9"/>
        <v>1</v>
      </c>
      <c r="V75" t="s">
        <v>150</v>
      </c>
      <c r="W75" t="s">
        <v>151</v>
      </c>
      <c r="X75" t="s">
        <v>150</v>
      </c>
      <c r="Y75" t="s">
        <v>151</v>
      </c>
    </row>
    <row r="76" spans="1:25" x14ac:dyDescent="0.25">
      <c r="A76" s="31" t="s">
        <v>197</v>
      </c>
      <c r="B76" s="32">
        <v>2018</v>
      </c>
      <c r="D76" t="str">
        <f>IF(ISNA(VLOOKUP(B76,Sheet1!$M$2:$Q$146,2,FALSE)),"",VLOOKUP(B76,Sheet1!$M$2:$Q$146,2,FALSE))</f>
        <v/>
      </c>
      <c r="E76" t="str">
        <f>IF(ISNA(VLOOKUP($B76,Sheet1!$M$2:$R$146,3,FALSE)),"",VLOOKUP($B76,Sheet1!$M$2:$R$146,3,FALSE))</f>
        <v/>
      </c>
      <c r="F76" t="str">
        <f>IF(ISNA(VLOOKUP($B76,Sheet1!$M$2:$R$146,4,FALSE)),"",VLOOKUP($B76,Sheet1!$M$2:$R$146,4,FALSE))</f>
        <v/>
      </c>
      <c r="G76" t="str">
        <f>IF(ISNA(VLOOKUP($B76,Sheet1!$M$2:$R$146,5,FALSE)),"",VLOOKUP($B76,Sheet1!$M$2:$R$146,5,FALSE))</f>
        <v/>
      </c>
      <c r="I76">
        <f t="shared" si="10"/>
        <v>0</v>
      </c>
      <c r="J76" t="str">
        <f t="shared" si="1"/>
        <v/>
      </c>
      <c r="L76" t="str">
        <f t="shared" si="2"/>
        <v>2018T</v>
      </c>
      <c r="M76" t="str">
        <f t="shared" si="3"/>
        <v>2018A</v>
      </c>
      <c r="N76" t="str">
        <f t="shared" si="4"/>
        <v>2018C</v>
      </c>
      <c r="O76" t="str">
        <f t="shared" si="5"/>
        <v>2018O</v>
      </c>
      <c r="P76">
        <f t="shared" si="6"/>
        <v>1</v>
      </c>
      <c r="Q76">
        <f t="shared" si="7"/>
        <v>1</v>
      </c>
      <c r="R76">
        <f t="shared" si="8"/>
        <v>1</v>
      </c>
      <c r="S76">
        <f t="shared" si="9"/>
        <v>1</v>
      </c>
      <c r="V76" t="s">
        <v>150</v>
      </c>
      <c r="W76" t="s">
        <v>150</v>
      </c>
      <c r="X76" t="s">
        <v>150</v>
      </c>
      <c r="Y76" t="s">
        <v>150</v>
      </c>
    </row>
    <row r="77" spans="1:25" x14ac:dyDescent="0.25">
      <c r="A77" s="31" t="s">
        <v>198</v>
      </c>
      <c r="B77" s="32">
        <v>3035</v>
      </c>
      <c r="D77" t="str">
        <f>IF(ISNA(VLOOKUP(B77,Sheet1!$M$2:$Q$146,2,FALSE)),"",VLOOKUP(B77,Sheet1!$M$2:$Q$146,2,FALSE))</f>
        <v/>
      </c>
      <c r="E77" t="str">
        <f>IF(ISNA(VLOOKUP($B77,Sheet1!$M$2:$R$146,3,FALSE)),"",VLOOKUP($B77,Sheet1!$M$2:$R$146,3,FALSE))</f>
        <v/>
      </c>
      <c r="F77" t="str">
        <f>IF(ISNA(VLOOKUP($B77,Sheet1!$M$2:$R$146,4,FALSE)),"",VLOOKUP($B77,Sheet1!$M$2:$R$146,4,FALSE))</f>
        <v/>
      </c>
      <c r="L77" t="str">
        <f t="shared" si="2"/>
        <v>3035T</v>
      </c>
      <c r="M77" t="str">
        <f t="shared" si="3"/>
        <v>3035A</v>
      </c>
      <c r="N77" t="str">
        <f t="shared" si="4"/>
        <v>3035C</v>
      </c>
      <c r="O77" t="str">
        <f t="shared" si="5"/>
        <v>3035O</v>
      </c>
      <c r="P77">
        <f t="shared" ref="P77" si="11">IF(D77&lt;&gt;"",0,1)</f>
        <v>1</v>
      </c>
      <c r="Q77">
        <f t="shared" ref="Q77" si="12">IF(E77&lt;&gt;"",0,1)</f>
        <v>1</v>
      </c>
      <c r="R77">
        <f t="shared" ref="R77" si="13">IF(F77&lt;&gt;"",0,1)</f>
        <v>1</v>
      </c>
      <c r="S77">
        <f t="shared" ref="S77" si="14">IF(G77&lt;&gt;"",0,1)</f>
        <v>1</v>
      </c>
    </row>
    <row r="78" spans="1:25" x14ac:dyDescent="0.25">
      <c r="A78" s="31" t="s">
        <v>199</v>
      </c>
      <c r="B78" s="32">
        <v>2205</v>
      </c>
      <c r="D78" t="str">
        <f>IF(ISNA(VLOOKUP(B78,Sheet1!$M$2:$Q$146,2,FALSE)),"",VLOOKUP(B78,Sheet1!$M$2:$Q$146,2,FALSE))</f>
        <v/>
      </c>
      <c r="E78" t="str">
        <f>IF(ISNA(VLOOKUP($B78,Sheet1!$M$2:$R$146,3,FALSE)),"",VLOOKUP($B78,Sheet1!$M$2:$R$146,3,FALSE))</f>
        <v/>
      </c>
      <c r="F78" t="str">
        <f>IF(ISNA(VLOOKUP($B78,Sheet1!$M$2:$R$146,4,FALSE)),"",VLOOKUP($B78,Sheet1!$M$2:$R$146,4,FALSE))</f>
        <v/>
      </c>
      <c r="G78" t="str">
        <f>IF(ISNA(VLOOKUP($B78,Sheet1!$M$2:$R$146,5,FALSE)),"",VLOOKUP($B78,Sheet1!$M$2:$R$146,5,FALSE))</f>
        <v/>
      </c>
      <c r="I78">
        <f t="shared" si="10"/>
        <v>0</v>
      </c>
      <c r="J78" t="str">
        <f t="shared" si="1"/>
        <v/>
      </c>
      <c r="L78" t="str">
        <f t="shared" si="2"/>
        <v>2205T</v>
      </c>
      <c r="M78" t="str">
        <f t="shared" si="3"/>
        <v>2205A</v>
      </c>
      <c r="N78" t="str">
        <f t="shared" si="4"/>
        <v>2205C</v>
      </c>
      <c r="O78" t="str">
        <f t="shared" si="5"/>
        <v>2205O</v>
      </c>
      <c r="P78">
        <f t="shared" si="6"/>
        <v>1</v>
      </c>
      <c r="Q78">
        <f t="shared" si="7"/>
        <v>1</v>
      </c>
      <c r="R78">
        <f t="shared" si="8"/>
        <v>1</v>
      </c>
      <c r="S78">
        <f t="shared" si="9"/>
        <v>1</v>
      </c>
      <c r="V78" t="s">
        <v>151</v>
      </c>
      <c r="W78" t="s">
        <v>151</v>
      </c>
      <c r="X78" t="s">
        <v>151</v>
      </c>
      <c r="Y78" t="s">
        <v>151</v>
      </c>
    </row>
    <row r="79" spans="1:25" x14ac:dyDescent="0.25">
      <c r="A79" s="31" t="s">
        <v>200</v>
      </c>
      <c r="B79" s="32">
        <v>2211</v>
      </c>
      <c r="D79" t="str">
        <f>IF(ISNA(VLOOKUP(B79,Sheet1!$M$2:$Q$146,2,FALSE)),"",VLOOKUP(B79,Sheet1!$M$2:$Q$146,2,FALSE))</f>
        <v>Day 11</v>
      </c>
      <c r="E79" t="str">
        <f>IF(ISNA(VLOOKUP($B79,Sheet1!$M$2:$R$146,3,FALSE)),"",VLOOKUP($B79,Sheet1!$M$2:$R$146,3,FALSE))</f>
        <v>Day 11</v>
      </c>
      <c r="F79" t="str">
        <f>IF(ISNA(VLOOKUP($B79,Sheet1!$M$2:$R$146,4,FALSE)),"",VLOOKUP($B79,Sheet1!$M$2:$R$146,4,FALSE))</f>
        <v>Day 1</v>
      </c>
      <c r="G79" t="str">
        <f>IF(ISNA(VLOOKUP($B79,Sheet1!$M$2:$R$146,5,FALSE)),"",VLOOKUP($B79,Sheet1!$M$2:$R$146,5,FALSE))</f>
        <v>Day 11</v>
      </c>
      <c r="I79">
        <f t="shared" si="10"/>
        <v>5</v>
      </c>
      <c r="J79">
        <f t="shared" si="1"/>
        <v>0</v>
      </c>
      <c r="L79" t="str">
        <f t="shared" si="2"/>
        <v>2211T</v>
      </c>
      <c r="M79" t="str">
        <f t="shared" si="3"/>
        <v>2211A</v>
      </c>
      <c r="N79" t="str">
        <f t="shared" si="4"/>
        <v>2211C</v>
      </c>
      <c r="O79" t="str">
        <f t="shared" si="5"/>
        <v>2211O</v>
      </c>
      <c r="P79">
        <f t="shared" si="6"/>
        <v>0</v>
      </c>
      <c r="Q79">
        <f t="shared" si="7"/>
        <v>0</v>
      </c>
      <c r="R79">
        <f t="shared" si="8"/>
        <v>0</v>
      </c>
      <c r="S79">
        <f t="shared" si="9"/>
        <v>0</v>
      </c>
      <c r="V79" t="s">
        <v>150</v>
      </c>
      <c r="W79" t="s">
        <v>150</v>
      </c>
      <c r="X79" t="s">
        <v>153</v>
      </c>
      <c r="Y79" t="s">
        <v>150</v>
      </c>
    </row>
    <row r="80" spans="1:25" x14ac:dyDescent="0.25">
      <c r="A80" s="31" t="s">
        <v>201</v>
      </c>
      <c r="B80" s="32">
        <v>3071</v>
      </c>
      <c r="D80" t="str">
        <f>IF(ISNA(VLOOKUP(B80,Sheet1!$M$2:$Q$146,2,FALSE)),"",VLOOKUP(B80,Sheet1!$M$2:$Q$146,2,FALSE))</f>
        <v>Day 11</v>
      </c>
      <c r="E80" t="str">
        <f>IF(ISNA(VLOOKUP($B80,Sheet1!$M$2:$R$146,3,FALSE)),"",VLOOKUP($B80,Sheet1!$M$2:$R$146,3,FALSE))</f>
        <v/>
      </c>
      <c r="F80" t="str">
        <f>IF(ISNA(VLOOKUP($B80,Sheet1!$M$2:$R$146,4,FALSE)),"",VLOOKUP($B80,Sheet1!$M$2:$R$146,4,FALSE))</f>
        <v/>
      </c>
      <c r="G80" t="str">
        <f>IF(ISNA(VLOOKUP($B80,Sheet1!$M$2:$R$146,5,FALSE)),"",VLOOKUP($B80,Sheet1!$M$2:$R$146,5,FALSE))</f>
        <v/>
      </c>
      <c r="I80">
        <f t="shared" si="10"/>
        <v>0</v>
      </c>
      <c r="J80" t="str">
        <f t="shared" si="1"/>
        <v/>
      </c>
      <c r="L80" t="str">
        <f t="shared" si="2"/>
        <v>3071T</v>
      </c>
      <c r="M80" t="str">
        <f t="shared" si="3"/>
        <v>3071A</v>
      </c>
      <c r="N80" t="str">
        <f t="shared" si="4"/>
        <v>3071C</v>
      </c>
      <c r="O80" t="str">
        <f t="shared" si="5"/>
        <v>3071O</v>
      </c>
      <c r="P80">
        <f t="shared" si="6"/>
        <v>0</v>
      </c>
      <c r="Q80">
        <f t="shared" si="7"/>
        <v>1</v>
      </c>
      <c r="R80">
        <f t="shared" si="8"/>
        <v>1</v>
      </c>
      <c r="S80">
        <f t="shared" si="9"/>
        <v>1</v>
      </c>
      <c r="V80" t="s">
        <v>150</v>
      </c>
      <c r="W80" t="s">
        <v>151</v>
      </c>
      <c r="X80" t="s">
        <v>151</v>
      </c>
      <c r="Y80" t="s">
        <v>151</v>
      </c>
    </row>
    <row r="81" spans="1:25" x14ac:dyDescent="0.25">
      <c r="A81" s="31" t="s">
        <v>202</v>
      </c>
      <c r="B81" s="32">
        <v>1002</v>
      </c>
      <c r="D81" t="str">
        <f>IF(ISNA(VLOOKUP(B81,Sheet1!$M$2:$Q$146,2,FALSE)),"",VLOOKUP(B81,Sheet1!$M$2:$Q$146,2,FALSE))</f>
        <v/>
      </c>
      <c r="E81" t="str">
        <f>IF(ISNA(VLOOKUP($B81,Sheet1!$M$2:$R$146,3,FALSE)),"",VLOOKUP($B81,Sheet1!$M$2:$R$146,3,FALSE))</f>
        <v/>
      </c>
      <c r="F81" t="str">
        <f>IF(ISNA(VLOOKUP($B81,Sheet1!$M$2:$R$146,4,FALSE)),"",VLOOKUP($B81,Sheet1!$M$2:$R$146,4,FALSE))</f>
        <v/>
      </c>
      <c r="G81" t="str">
        <f>IF(ISNA(VLOOKUP($B81,Sheet1!$M$2:$R$146,5,FALSE)),"",VLOOKUP($B81,Sheet1!$M$2:$R$146,5,FALSE))</f>
        <v/>
      </c>
      <c r="I81">
        <f t="shared" si="10"/>
        <v>0</v>
      </c>
      <c r="J81" t="str">
        <f t="shared" si="1"/>
        <v/>
      </c>
      <c r="L81" t="str">
        <f t="shared" si="2"/>
        <v>1002T</v>
      </c>
      <c r="M81" t="str">
        <f t="shared" si="3"/>
        <v>1002A</v>
      </c>
      <c r="N81" t="str">
        <f t="shared" si="4"/>
        <v>1002C</v>
      </c>
      <c r="O81" t="str">
        <f t="shared" si="5"/>
        <v>1002O</v>
      </c>
      <c r="P81">
        <f t="shared" si="6"/>
        <v>1</v>
      </c>
      <c r="Q81">
        <f t="shared" si="7"/>
        <v>1</v>
      </c>
      <c r="R81">
        <f t="shared" si="8"/>
        <v>1</v>
      </c>
      <c r="S81">
        <f t="shared" si="9"/>
        <v>1</v>
      </c>
      <c r="V81" t="s">
        <v>151</v>
      </c>
      <c r="W81" t="s">
        <v>151</v>
      </c>
      <c r="X81" t="s">
        <v>151</v>
      </c>
      <c r="Y81" t="s">
        <v>151</v>
      </c>
    </row>
    <row r="82" spans="1:25" x14ac:dyDescent="0.25">
      <c r="A82" s="31" t="s">
        <v>203</v>
      </c>
      <c r="B82" s="32">
        <v>2212</v>
      </c>
      <c r="D82" t="str">
        <f>IF(ISNA(VLOOKUP(B82,Sheet1!$M$2:$Q$146,2,FALSE)),"",VLOOKUP(B82,Sheet1!$M$2:$Q$146,2,FALSE))</f>
        <v>Day 11</v>
      </c>
      <c r="E82" t="str">
        <f>IF(ISNA(VLOOKUP($B82,Sheet1!$M$2:$R$146,3,FALSE)),"",VLOOKUP($B82,Sheet1!$M$2:$R$146,3,FALSE))</f>
        <v/>
      </c>
      <c r="F82" t="str">
        <f>IF(ISNA(VLOOKUP($B82,Sheet1!$M$2:$R$146,4,FALSE)),"",VLOOKUP($B82,Sheet1!$M$2:$R$146,4,FALSE))</f>
        <v/>
      </c>
      <c r="G82" t="str">
        <f>IF(ISNA(VLOOKUP($B82,Sheet1!$M$2:$R$146,5,FALSE)),"",VLOOKUP($B82,Sheet1!$M$2:$R$146,5,FALSE))</f>
        <v/>
      </c>
      <c r="I82">
        <f t="shared" si="10"/>
        <v>0</v>
      </c>
      <c r="J82" t="str">
        <f t="shared" si="1"/>
        <v/>
      </c>
      <c r="L82" t="str">
        <f t="shared" si="2"/>
        <v>2212T</v>
      </c>
      <c r="M82" t="str">
        <f t="shared" si="3"/>
        <v>2212A</v>
      </c>
      <c r="N82" t="str">
        <f t="shared" si="4"/>
        <v>2212C</v>
      </c>
      <c r="O82" t="str">
        <f t="shared" si="5"/>
        <v>2212O</v>
      </c>
      <c r="P82">
        <f t="shared" si="6"/>
        <v>0</v>
      </c>
      <c r="Q82">
        <f t="shared" si="7"/>
        <v>1</v>
      </c>
      <c r="R82">
        <f t="shared" si="8"/>
        <v>1</v>
      </c>
      <c r="S82">
        <f t="shared" si="9"/>
        <v>1</v>
      </c>
      <c r="V82" t="s">
        <v>151</v>
      </c>
      <c r="W82" t="s">
        <v>151</v>
      </c>
      <c r="X82" t="s">
        <v>151</v>
      </c>
      <c r="Y82" t="s">
        <v>151</v>
      </c>
    </row>
    <row r="83" spans="1:25" x14ac:dyDescent="0.25">
      <c r="A83" s="31" t="s">
        <v>204</v>
      </c>
      <c r="B83" s="32">
        <v>1007</v>
      </c>
      <c r="D83" t="str">
        <f>IF(ISNA(VLOOKUP(B83,Sheet1!$M$2:$Q$146,2,FALSE)),"",VLOOKUP(B83,Sheet1!$M$2:$Q$146,2,FALSE))</f>
        <v/>
      </c>
      <c r="E83" t="str">
        <f>IF(ISNA(VLOOKUP($B83,Sheet1!$M$2:$R$146,3,FALSE)),"",VLOOKUP($B83,Sheet1!$M$2:$R$146,3,FALSE))</f>
        <v/>
      </c>
      <c r="F83" t="str">
        <f>IF(ISNA(VLOOKUP($B83,Sheet1!$M$2:$R$146,4,FALSE)),"",VLOOKUP($B83,Sheet1!$M$2:$R$146,4,FALSE))</f>
        <v/>
      </c>
      <c r="G83" t="str">
        <f>IF(ISNA(VLOOKUP($B83,Sheet1!$M$2:$R$146,5,FALSE)),"",VLOOKUP($B83,Sheet1!$M$2:$R$146,5,FALSE))</f>
        <v/>
      </c>
      <c r="I83">
        <f t="shared" si="10"/>
        <v>0</v>
      </c>
      <c r="J83" t="str">
        <f t="shared" si="1"/>
        <v/>
      </c>
      <c r="L83" t="str">
        <f t="shared" si="2"/>
        <v>1007T</v>
      </c>
      <c r="M83" t="str">
        <f t="shared" si="3"/>
        <v>1007A</v>
      </c>
      <c r="N83" t="str">
        <f t="shared" si="4"/>
        <v>1007C</v>
      </c>
      <c r="O83" t="str">
        <f t="shared" si="5"/>
        <v>1007O</v>
      </c>
      <c r="P83">
        <f t="shared" si="6"/>
        <v>1</v>
      </c>
      <c r="Q83">
        <f t="shared" si="7"/>
        <v>1</v>
      </c>
      <c r="R83">
        <f t="shared" si="8"/>
        <v>1</v>
      </c>
      <c r="S83">
        <f t="shared" si="9"/>
        <v>1</v>
      </c>
      <c r="V83" t="s">
        <v>150</v>
      </c>
      <c r="W83" t="s">
        <v>151</v>
      </c>
      <c r="X83" t="s">
        <v>151</v>
      </c>
      <c r="Y83" t="s">
        <v>151</v>
      </c>
    </row>
    <row r="84" spans="1:25" x14ac:dyDescent="0.25">
      <c r="A84" s="31" t="s">
        <v>205</v>
      </c>
      <c r="B84" s="32">
        <v>3945</v>
      </c>
      <c r="D84" t="str">
        <f>IF(ISNA(VLOOKUP(B84,Sheet1!$M$2:$Q$146,2,FALSE)),"",VLOOKUP(B84,Sheet1!$M$2:$Q$146,2,FALSE))</f>
        <v>Day 11</v>
      </c>
      <c r="E84" t="str">
        <f>IF(ISNA(VLOOKUP($B84,Sheet1!$M$2:$R$146,3,FALSE)),"",VLOOKUP($B84,Sheet1!$M$2:$R$146,3,FALSE))</f>
        <v/>
      </c>
      <c r="F84" t="str">
        <f>IF(ISNA(VLOOKUP($B84,Sheet1!$M$2:$R$146,4,FALSE)),"",VLOOKUP($B84,Sheet1!$M$2:$R$146,4,FALSE))</f>
        <v>Day 1</v>
      </c>
      <c r="G84" t="str">
        <f>IF(ISNA(VLOOKUP($B84,Sheet1!$M$2:$R$146,5,FALSE)),"",VLOOKUP($B84,Sheet1!$M$2:$R$146,5,FALSE))</f>
        <v/>
      </c>
      <c r="I84">
        <f t="shared" si="10"/>
        <v>5</v>
      </c>
      <c r="J84">
        <f t="shared" si="1"/>
        <v>0</v>
      </c>
      <c r="L84" t="str">
        <f t="shared" si="2"/>
        <v>3945T</v>
      </c>
      <c r="M84" t="str">
        <f t="shared" si="3"/>
        <v>3945A</v>
      </c>
      <c r="N84" t="str">
        <f t="shared" si="4"/>
        <v>3945C</v>
      </c>
      <c r="O84" t="str">
        <f t="shared" si="5"/>
        <v>3945O</v>
      </c>
      <c r="P84">
        <f t="shared" si="6"/>
        <v>0</v>
      </c>
      <c r="Q84">
        <f t="shared" si="7"/>
        <v>1</v>
      </c>
      <c r="R84">
        <f t="shared" si="8"/>
        <v>0</v>
      </c>
      <c r="S84">
        <f t="shared" si="9"/>
        <v>1</v>
      </c>
      <c r="V84" t="s">
        <v>150</v>
      </c>
      <c r="W84" t="s">
        <v>151</v>
      </c>
      <c r="X84" t="s">
        <v>153</v>
      </c>
      <c r="Y84" t="s">
        <v>151</v>
      </c>
    </row>
    <row r="85" spans="1:25" x14ac:dyDescent="0.25">
      <c r="A85" s="31" t="s">
        <v>206</v>
      </c>
      <c r="B85" s="32">
        <v>3022</v>
      </c>
      <c r="D85" t="str">
        <f>IF(ISNA(VLOOKUP(B85,Sheet1!$M$2:$Q$146,2,FALSE)),"",VLOOKUP(B85,Sheet1!$M$2:$Q$146,2,FALSE))</f>
        <v>Day 11</v>
      </c>
      <c r="E85" t="str">
        <f>IF(ISNA(VLOOKUP($B85,Sheet1!$M$2:$R$146,3,FALSE)),"",VLOOKUP($B85,Sheet1!$M$2:$R$146,3,FALSE))</f>
        <v/>
      </c>
      <c r="F85" t="str">
        <f>IF(ISNA(VLOOKUP($B85,Sheet1!$M$2:$R$146,4,FALSE)),"",VLOOKUP($B85,Sheet1!$M$2:$R$146,4,FALSE))</f>
        <v/>
      </c>
      <c r="G85" t="str">
        <f>IF(ISNA(VLOOKUP($B85,Sheet1!$M$2:$R$146,5,FALSE)),"",VLOOKUP($B85,Sheet1!$M$2:$R$146,5,FALSE))</f>
        <v/>
      </c>
      <c r="I85">
        <f t="shared" si="10"/>
        <v>0</v>
      </c>
      <c r="J85" t="str">
        <f t="shared" si="1"/>
        <v/>
      </c>
      <c r="L85" t="str">
        <f t="shared" si="2"/>
        <v>3022T</v>
      </c>
      <c r="M85" t="str">
        <f t="shared" si="3"/>
        <v>3022A</v>
      </c>
      <c r="N85" t="str">
        <f t="shared" si="4"/>
        <v>3022C</v>
      </c>
      <c r="O85" t="str">
        <f t="shared" si="5"/>
        <v>3022O</v>
      </c>
      <c r="P85">
        <f t="shared" si="6"/>
        <v>0</v>
      </c>
      <c r="Q85">
        <f t="shared" si="7"/>
        <v>1</v>
      </c>
      <c r="R85">
        <f t="shared" si="8"/>
        <v>1</v>
      </c>
      <c r="S85">
        <f t="shared" si="9"/>
        <v>1</v>
      </c>
      <c r="V85" t="s">
        <v>150</v>
      </c>
      <c r="W85" t="s">
        <v>151</v>
      </c>
      <c r="X85" t="s">
        <v>151</v>
      </c>
      <c r="Y85" t="s">
        <v>151</v>
      </c>
    </row>
    <row r="86" spans="1:25" x14ac:dyDescent="0.25">
      <c r="A86" s="31" t="s">
        <v>207</v>
      </c>
      <c r="B86" s="32">
        <v>2331</v>
      </c>
      <c r="D86" t="str">
        <f>IF(ISNA(VLOOKUP(B86,Sheet1!$M$2:$Q$146,2,FALSE)),"",VLOOKUP(B86,Sheet1!$M$2:$Q$146,2,FALSE))</f>
        <v/>
      </c>
      <c r="E86" t="str">
        <f>IF(ISNA(VLOOKUP($B86,Sheet1!$M$2:$R$146,3,FALSE)),"",VLOOKUP($B86,Sheet1!$M$2:$R$146,3,FALSE))</f>
        <v/>
      </c>
      <c r="F86" t="str">
        <f>IF(ISNA(VLOOKUP($B86,Sheet1!$M$2:$R$146,4,FALSE)),"",VLOOKUP($B86,Sheet1!$M$2:$R$146,4,FALSE))</f>
        <v/>
      </c>
      <c r="G86" t="str">
        <f>IF(ISNA(VLOOKUP($B86,Sheet1!$M$2:$R$146,5,FALSE)),"",VLOOKUP($B86,Sheet1!$M$2:$R$146,5,FALSE))</f>
        <v/>
      </c>
      <c r="I86">
        <f t="shared" si="10"/>
        <v>0</v>
      </c>
      <c r="J86" t="str">
        <f t="shared" si="1"/>
        <v/>
      </c>
      <c r="L86" t="str">
        <f t="shared" si="2"/>
        <v>2331T</v>
      </c>
      <c r="M86" t="str">
        <f t="shared" si="3"/>
        <v>2331A</v>
      </c>
      <c r="N86" t="str">
        <f t="shared" si="4"/>
        <v>2331C</v>
      </c>
      <c r="O86" t="str">
        <f t="shared" si="5"/>
        <v>2331O</v>
      </c>
      <c r="P86">
        <f t="shared" si="6"/>
        <v>1</v>
      </c>
      <c r="Q86">
        <f t="shared" si="7"/>
        <v>1</v>
      </c>
      <c r="R86">
        <f t="shared" si="8"/>
        <v>1</v>
      </c>
      <c r="S86">
        <f t="shared" si="9"/>
        <v>1</v>
      </c>
      <c r="V86" t="s">
        <v>150</v>
      </c>
      <c r="W86" t="s">
        <v>150</v>
      </c>
      <c r="X86" t="s">
        <v>151</v>
      </c>
      <c r="Y86" t="s">
        <v>150</v>
      </c>
    </row>
    <row r="87" spans="1:25" x14ac:dyDescent="0.25">
      <c r="A87" s="31" t="s">
        <v>208</v>
      </c>
      <c r="B87" s="32">
        <v>1000</v>
      </c>
      <c r="D87" t="str">
        <f>IF(ISNA(VLOOKUP(B87,Sheet1!$M$2:$Q$146,2,FALSE)),"",VLOOKUP(B87,Sheet1!$M$2:$Q$146,2,FALSE))</f>
        <v>Day 11</v>
      </c>
      <c r="E87" t="str">
        <f>IF(ISNA(VLOOKUP($B87,Sheet1!$M$2:$R$146,3,FALSE)),"",VLOOKUP($B87,Sheet1!$M$2:$R$146,3,FALSE))</f>
        <v/>
      </c>
      <c r="F87" t="str">
        <f>IF(ISNA(VLOOKUP($B87,Sheet1!$M$2:$R$146,4,FALSE)),"",VLOOKUP($B87,Sheet1!$M$2:$R$146,4,FALSE))</f>
        <v/>
      </c>
      <c r="G87" t="str">
        <f>IF(ISNA(VLOOKUP($B87,Sheet1!$M$2:$R$146,5,FALSE)),"",VLOOKUP($B87,Sheet1!$M$2:$R$146,5,FALSE))</f>
        <v/>
      </c>
      <c r="I87">
        <f t="shared" si="10"/>
        <v>0</v>
      </c>
      <c r="J87" t="str">
        <f t="shared" si="1"/>
        <v/>
      </c>
      <c r="L87" t="str">
        <f t="shared" si="2"/>
        <v>1000T</v>
      </c>
      <c r="M87" t="str">
        <f t="shared" si="3"/>
        <v>1000A</v>
      </c>
      <c r="N87" t="str">
        <f t="shared" si="4"/>
        <v>1000C</v>
      </c>
      <c r="O87" t="str">
        <f t="shared" si="5"/>
        <v>1000O</v>
      </c>
      <c r="P87">
        <f t="shared" si="6"/>
        <v>0</v>
      </c>
      <c r="Q87">
        <f t="shared" si="7"/>
        <v>1</v>
      </c>
      <c r="R87">
        <f t="shared" si="8"/>
        <v>1</v>
      </c>
      <c r="S87">
        <f t="shared" si="9"/>
        <v>1</v>
      </c>
      <c r="V87" t="s">
        <v>150</v>
      </c>
      <c r="W87" t="s">
        <v>151</v>
      </c>
      <c r="X87" t="s">
        <v>151</v>
      </c>
      <c r="Y87" t="s">
        <v>151</v>
      </c>
    </row>
    <row r="88" spans="1:25" x14ac:dyDescent="0.25">
      <c r="A88" s="31" t="s">
        <v>209</v>
      </c>
      <c r="B88" s="32">
        <v>2446</v>
      </c>
      <c r="D88" t="str">
        <f>IF(ISNA(VLOOKUP(B88,Sheet1!$M$2:$Q$146,2,FALSE)),"",VLOOKUP(B88,Sheet1!$M$2:$Q$146,2,FALSE))</f>
        <v>Day 11</v>
      </c>
      <c r="E88" t="str">
        <f>IF(ISNA(VLOOKUP($B88,Sheet1!$M$2:$R$146,3,FALSE)),"",VLOOKUP($B88,Sheet1!$M$2:$R$146,3,FALSE))</f>
        <v>Day 11</v>
      </c>
      <c r="F88" t="str">
        <f>IF(ISNA(VLOOKUP($B88,Sheet1!$M$2:$R$146,4,FALSE)),"",VLOOKUP($B88,Sheet1!$M$2:$R$146,4,FALSE))</f>
        <v>Day 11</v>
      </c>
      <c r="G88" t="str">
        <f>IF(ISNA(VLOOKUP($B88,Sheet1!$M$2:$R$146,5,FALSE)),"",VLOOKUP($B88,Sheet1!$M$2:$R$146,5,FALSE))</f>
        <v/>
      </c>
      <c r="I88">
        <f t="shared" si="10"/>
        <v>6</v>
      </c>
      <c r="J88">
        <f t="shared" si="1"/>
        <v>10</v>
      </c>
      <c r="L88" t="str">
        <f t="shared" si="2"/>
        <v>2446T</v>
      </c>
      <c r="M88" t="str">
        <f t="shared" si="3"/>
        <v>2446A</v>
      </c>
      <c r="N88" t="str">
        <f t="shared" si="4"/>
        <v>2446C</v>
      </c>
      <c r="O88" t="str">
        <f t="shared" si="5"/>
        <v>2446O</v>
      </c>
      <c r="P88">
        <f t="shared" si="6"/>
        <v>0</v>
      </c>
      <c r="Q88">
        <f t="shared" si="7"/>
        <v>0</v>
      </c>
      <c r="R88">
        <f t="shared" si="8"/>
        <v>0</v>
      </c>
      <c r="S88">
        <f t="shared" si="9"/>
        <v>1</v>
      </c>
      <c r="V88" t="s">
        <v>150</v>
      </c>
      <c r="W88" t="s">
        <v>151</v>
      </c>
      <c r="X88" t="s">
        <v>150</v>
      </c>
      <c r="Y88" t="s">
        <v>151</v>
      </c>
    </row>
    <row r="89" spans="1:25" x14ac:dyDescent="0.25">
      <c r="A89" s="31" t="s">
        <v>210</v>
      </c>
      <c r="B89" s="32">
        <v>3317</v>
      </c>
      <c r="D89" t="str">
        <f>IF(ISNA(VLOOKUP(B89,Sheet1!$M$2:$Q$146,2,FALSE)),"",VLOOKUP(B89,Sheet1!$M$2:$Q$146,2,FALSE))</f>
        <v>Day 11</v>
      </c>
      <c r="E89" t="str">
        <f>IF(ISNA(VLOOKUP($B89,Sheet1!$M$2:$R$146,3,FALSE)),"",VLOOKUP($B89,Sheet1!$M$2:$R$146,3,FALSE))</f>
        <v/>
      </c>
      <c r="F89" t="str">
        <f>IF(ISNA(VLOOKUP($B89,Sheet1!$M$2:$R$146,4,FALSE)),"",VLOOKUP($B89,Sheet1!$M$2:$R$146,4,FALSE))</f>
        <v>Day 11</v>
      </c>
      <c r="G89" t="str">
        <f>IF(ISNA(VLOOKUP($B89,Sheet1!$M$2:$R$146,5,FALSE)),"",VLOOKUP($B89,Sheet1!$M$2:$R$146,5,FALSE))</f>
        <v/>
      </c>
      <c r="I89">
        <f t="shared" si="10"/>
        <v>6</v>
      </c>
      <c r="J89">
        <f t="shared" si="1"/>
        <v>10</v>
      </c>
      <c r="L89" t="str">
        <f t="shared" si="2"/>
        <v>3317T</v>
      </c>
      <c r="M89" t="str">
        <f t="shared" si="3"/>
        <v>3317A</v>
      </c>
      <c r="N89" t="str">
        <f t="shared" si="4"/>
        <v>3317C</v>
      </c>
      <c r="O89" t="str">
        <f t="shared" si="5"/>
        <v>3317O</v>
      </c>
      <c r="P89">
        <f t="shared" si="6"/>
        <v>0</v>
      </c>
      <c r="Q89">
        <f t="shared" si="7"/>
        <v>1</v>
      </c>
      <c r="R89">
        <f t="shared" si="8"/>
        <v>0</v>
      </c>
      <c r="S89">
        <f t="shared" si="9"/>
        <v>1</v>
      </c>
      <c r="V89" t="s">
        <v>150</v>
      </c>
      <c r="W89" t="s">
        <v>151</v>
      </c>
      <c r="X89" t="s">
        <v>150</v>
      </c>
      <c r="Y89" t="s">
        <v>151</v>
      </c>
    </row>
    <row r="90" spans="1:25" x14ac:dyDescent="0.25">
      <c r="A90" s="31" t="s">
        <v>211</v>
      </c>
      <c r="B90" s="32">
        <v>2066</v>
      </c>
      <c r="D90" t="str">
        <f>IF(ISNA(VLOOKUP(B90,Sheet1!$M$2:$Q$146,2,FALSE)),"",VLOOKUP(B90,Sheet1!$M$2:$Q$146,2,FALSE))</f>
        <v>Day 11</v>
      </c>
      <c r="E90" t="str">
        <f>IF(ISNA(VLOOKUP($B90,Sheet1!$M$2:$R$146,3,FALSE)),"",VLOOKUP($B90,Sheet1!$M$2:$R$146,3,FALSE))</f>
        <v>Day 11</v>
      </c>
      <c r="F90" t="str">
        <f>IF(ISNA(VLOOKUP($B90,Sheet1!$M$2:$R$146,4,FALSE)),"",VLOOKUP($B90,Sheet1!$M$2:$R$146,4,FALSE))</f>
        <v>Day 1</v>
      </c>
      <c r="G90" t="str">
        <f>IF(ISNA(VLOOKUP($B90,Sheet1!$M$2:$R$146,5,FALSE)),"",VLOOKUP($B90,Sheet1!$M$2:$R$146,5,FALSE))</f>
        <v>Day 11</v>
      </c>
      <c r="I90">
        <f t="shared" si="10"/>
        <v>5</v>
      </c>
      <c r="J90">
        <f t="shared" si="1"/>
        <v>0</v>
      </c>
      <c r="L90" t="str">
        <f t="shared" si="2"/>
        <v>2066T</v>
      </c>
      <c r="M90" t="str">
        <f t="shared" si="3"/>
        <v>2066A</v>
      </c>
      <c r="N90" t="str">
        <f t="shared" si="4"/>
        <v>2066C</v>
      </c>
      <c r="O90" t="str">
        <f t="shared" si="5"/>
        <v>2066O</v>
      </c>
      <c r="P90">
        <f t="shared" si="6"/>
        <v>0</v>
      </c>
      <c r="Q90">
        <f t="shared" si="7"/>
        <v>0</v>
      </c>
      <c r="R90">
        <f t="shared" si="8"/>
        <v>0</v>
      </c>
      <c r="S90">
        <f t="shared" si="9"/>
        <v>0</v>
      </c>
      <c r="V90" t="s">
        <v>150</v>
      </c>
      <c r="W90" t="s">
        <v>150</v>
      </c>
      <c r="X90" t="s">
        <v>153</v>
      </c>
      <c r="Y90" t="s">
        <v>150</v>
      </c>
    </row>
    <row r="91" spans="1:25" x14ac:dyDescent="0.25">
      <c r="A91" s="31" t="s">
        <v>212</v>
      </c>
      <c r="B91" s="32">
        <v>2293</v>
      </c>
      <c r="D91" t="str">
        <f>IF(ISNA(VLOOKUP(B91,Sheet1!$M$2:$Q$146,2,FALSE)),"",VLOOKUP(B91,Sheet1!$M$2:$Q$146,2,FALSE))</f>
        <v>Day 11</v>
      </c>
      <c r="E91" t="str">
        <f>IF(ISNA(VLOOKUP($B91,Sheet1!$M$2:$R$146,3,FALSE)),"",VLOOKUP($B91,Sheet1!$M$2:$R$146,3,FALSE))</f>
        <v/>
      </c>
      <c r="F91" t="str">
        <f>IF(ISNA(VLOOKUP($B91,Sheet1!$M$2:$R$146,4,FALSE)),"",VLOOKUP($B91,Sheet1!$M$2:$R$146,4,FALSE))</f>
        <v>Day 11</v>
      </c>
      <c r="G91" t="str">
        <f>IF(ISNA(VLOOKUP($B91,Sheet1!$M$2:$R$146,5,FALSE)),"",VLOOKUP($B91,Sheet1!$M$2:$R$146,5,FALSE))</f>
        <v/>
      </c>
      <c r="I91">
        <f t="shared" si="10"/>
        <v>6</v>
      </c>
      <c r="J91">
        <f t="shared" si="1"/>
        <v>10</v>
      </c>
      <c r="L91" t="str">
        <f t="shared" si="2"/>
        <v>2293T</v>
      </c>
      <c r="M91" t="str">
        <f t="shared" si="3"/>
        <v>2293A</v>
      </c>
      <c r="N91" t="str">
        <f t="shared" si="4"/>
        <v>2293C</v>
      </c>
      <c r="O91" t="str">
        <f t="shared" si="5"/>
        <v>2293O</v>
      </c>
      <c r="P91">
        <f t="shared" si="6"/>
        <v>0</v>
      </c>
      <c r="Q91">
        <f t="shared" si="7"/>
        <v>1</v>
      </c>
      <c r="R91">
        <f t="shared" si="8"/>
        <v>0</v>
      </c>
      <c r="S91">
        <f t="shared" si="9"/>
        <v>1</v>
      </c>
      <c r="V91" t="s">
        <v>150</v>
      </c>
      <c r="W91" t="s">
        <v>151</v>
      </c>
      <c r="X91" t="s">
        <v>153</v>
      </c>
      <c r="Y91" t="s">
        <v>151</v>
      </c>
    </row>
    <row r="92" spans="1:25" x14ac:dyDescent="0.25">
      <c r="A92" s="31" t="s">
        <v>213</v>
      </c>
      <c r="B92" s="32">
        <v>2074</v>
      </c>
      <c r="D92" t="str">
        <f>IF(ISNA(VLOOKUP(B92,Sheet1!$M$2:$Q$146,2,FALSE)),"",VLOOKUP(B92,Sheet1!$M$2:$Q$146,2,FALSE))</f>
        <v>Day 11</v>
      </c>
      <c r="E92" t="str">
        <f>IF(ISNA(VLOOKUP($B92,Sheet1!$M$2:$R$146,3,FALSE)),"",VLOOKUP($B92,Sheet1!$M$2:$R$146,3,FALSE))</f>
        <v/>
      </c>
      <c r="F92" t="str">
        <f>IF(ISNA(VLOOKUP($B92,Sheet1!$M$2:$R$146,4,FALSE)),"",VLOOKUP($B92,Sheet1!$M$2:$R$146,4,FALSE))</f>
        <v>Day 1</v>
      </c>
      <c r="G92" t="str">
        <f>IF(ISNA(VLOOKUP($B92,Sheet1!$M$2:$R$146,5,FALSE)),"",VLOOKUP($B92,Sheet1!$M$2:$R$146,5,FALSE))</f>
        <v/>
      </c>
      <c r="I92">
        <f t="shared" si="10"/>
        <v>5</v>
      </c>
      <c r="J92">
        <f t="shared" si="1"/>
        <v>0</v>
      </c>
      <c r="L92" t="str">
        <f t="shared" si="2"/>
        <v>2074T</v>
      </c>
      <c r="M92" t="str">
        <f t="shared" si="3"/>
        <v>2074A</v>
      </c>
      <c r="N92" t="str">
        <f t="shared" si="4"/>
        <v>2074C</v>
      </c>
      <c r="O92" t="str">
        <f t="shared" si="5"/>
        <v>2074O</v>
      </c>
      <c r="P92">
        <f t="shared" si="6"/>
        <v>0</v>
      </c>
      <c r="Q92">
        <f t="shared" si="7"/>
        <v>1</v>
      </c>
      <c r="R92">
        <f t="shared" si="8"/>
        <v>0</v>
      </c>
      <c r="S92">
        <f t="shared" si="9"/>
        <v>1</v>
      </c>
      <c r="V92" t="s">
        <v>150</v>
      </c>
      <c r="W92" t="s">
        <v>151</v>
      </c>
      <c r="X92" t="s">
        <v>153</v>
      </c>
      <c r="Y92" t="s">
        <v>151</v>
      </c>
    </row>
    <row r="93" spans="1:25" x14ac:dyDescent="0.25">
      <c r="A93" s="31" t="s">
        <v>214</v>
      </c>
      <c r="B93" s="32">
        <v>2075</v>
      </c>
      <c r="D93" t="str">
        <f>IF(ISNA(VLOOKUP(B93,Sheet1!$M$2:$Q$146,2,FALSE)),"",VLOOKUP(B93,Sheet1!$M$2:$Q$146,2,FALSE))</f>
        <v>Day 11</v>
      </c>
      <c r="E93" t="str">
        <f>IF(ISNA(VLOOKUP($B93,Sheet1!$M$2:$R$146,3,FALSE)),"",VLOOKUP($B93,Sheet1!$M$2:$R$146,3,FALSE))</f>
        <v/>
      </c>
      <c r="F93" t="str">
        <f>IF(ISNA(VLOOKUP($B93,Sheet1!$M$2:$R$146,4,FALSE)),"",VLOOKUP($B93,Sheet1!$M$2:$R$146,4,FALSE))</f>
        <v>Day 1</v>
      </c>
      <c r="G93" t="str">
        <f>IF(ISNA(VLOOKUP($B93,Sheet1!$M$2:$R$146,5,FALSE)),"",VLOOKUP($B93,Sheet1!$M$2:$R$146,5,FALSE))</f>
        <v/>
      </c>
      <c r="I93">
        <f t="shared" si="10"/>
        <v>5</v>
      </c>
      <c r="J93">
        <f t="shared" si="1"/>
        <v>0</v>
      </c>
      <c r="L93" t="str">
        <f t="shared" si="2"/>
        <v>2075T</v>
      </c>
      <c r="M93" t="str">
        <f t="shared" si="3"/>
        <v>2075A</v>
      </c>
      <c r="N93" t="str">
        <f t="shared" si="4"/>
        <v>2075C</v>
      </c>
      <c r="O93" t="str">
        <f t="shared" si="5"/>
        <v>2075O</v>
      </c>
      <c r="P93">
        <f t="shared" si="6"/>
        <v>0</v>
      </c>
      <c r="Q93">
        <f t="shared" si="7"/>
        <v>1</v>
      </c>
      <c r="R93">
        <f t="shared" si="8"/>
        <v>0</v>
      </c>
      <c r="S93">
        <f t="shared" si="9"/>
        <v>1</v>
      </c>
      <c r="V93" t="s">
        <v>150</v>
      </c>
      <c r="W93" t="s">
        <v>151</v>
      </c>
      <c r="X93" t="s">
        <v>153</v>
      </c>
      <c r="Y93" t="s">
        <v>150</v>
      </c>
    </row>
    <row r="94" spans="1:25" x14ac:dyDescent="0.25">
      <c r="A94" s="31" t="s">
        <v>215</v>
      </c>
      <c r="B94" s="32">
        <v>2121</v>
      </c>
      <c r="D94" t="str">
        <f>IF(ISNA(VLOOKUP(B94,Sheet1!$M$2:$Q$146,2,FALSE)),"",VLOOKUP(B94,Sheet1!$M$2:$Q$146,2,FALSE))</f>
        <v>Day 11</v>
      </c>
      <c r="E94" t="str">
        <f>IF(ISNA(VLOOKUP($B94,Sheet1!$M$2:$R$146,3,FALSE)),"",VLOOKUP($B94,Sheet1!$M$2:$R$146,3,FALSE))</f>
        <v>Day 11</v>
      </c>
      <c r="F94" t="str">
        <f>IF(ISNA(VLOOKUP($B94,Sheet1!$M$2:$R$146,4,FALSE)),"",VLOOKUP($B94,Sheet1!$M$2:$R$146,4,FALSE))</f>
        <v>Day 1</v>
      </c>
      <c r="G94" t="str">
        <f>IF(ISNA(VLOOKUP($B94,Sheet1!$M$2:$R$146,5,FALSE)),"",VLOOKUP($B94,Sheet1!$M$2:$R$146,5,FALSE))</f>
        <v>Day 11</v>
      </c>
      <c r="I94">
        <f t="shared" si="10"/>
        <v>5</v>
      </c>
      <c r="J94">
        <f t="shared" si="1"/>
        <v>0</v>
      </c>
      <c r="L94" t="str">
        <f t="shared" si="2"/>
        <v>2121T</v>
      </c>
      <c r="M94" t="str">
        <f t="shared" si="3"/>
        <v>2121A</v>
      </c>
      <c r="N94" t="str">
        <f t="shared" si="4"/>
        <v>2121C</v>
      </c>
      <c r="O94" t="str">
        <f t="shared" si="5"/>
        <v>2121O</v>
      </c>
      <c r="P94">
        <f t="shared" si="6"/>
        <v>0</v>
      </c>
      <c r="Q94">
        <f t="shared" si="7"/>
        <v>0</v>
      </c>
      <c r="R94">
        <f t="shared" si="8"/>
        <v>0</v>
      </c>
      <c r="S94">
        <f t="shared" si="9"/>
        <v>0</v>
      </c>
      <c r="V94" t="s">
        <v>150</v>
      </c>
      <c r="W94" t="s">
        <v>150</v>
      </c>
      <c r="X94" t="s">
        <v>153</v>
      </c>
      <c r="Y94" t="s">
        <v>150</v>
      </c>
    </row>
    <row r="95" spans="1:25" x14ac:dyDescent="0.25">
      <c r="A95" s="31" t="s">
        <v>216</v>
      </c>
      <c r="B95" s="32">
        <v>2028</v>
      </c>
      <c r="D95" t="str">
        <f>IF(ISNA(VLOOKUP(B95,Sheet1!$M$2:$Q$146,2,FALSE)),"",VLOOKUP(B95,Sheet1!$M$2:$Q$146,2,FALSE))</f>
        <v>Day 11</v>
      </c>
      <c r="E95" t="str">
        <f>IF(ISNA(VLOOKUP($B95,Sheet1!$M$2:$R$146,3,FALSE)),"",VLOOKUP($B95,Sheet1!$M$2:$R$146,3,FALSE))</f>
        <v/>
      </c>
      <c r="F95" t="str">
        <f>IF(ISNA(VLOOKUP($B95,Sheet1!$M$2:$R$146,4,FALSE)),"",VLOOKUP($B95,Sheet1!$M$2:$R$146,4,FALSE))</f>
        <v>Day 11</v>
      </c>
      <c r="G95" t="str">
        <f>IF(ISNA(VLOOKUP($B95,Sheet1!$M$2:$R$146,5,FALSE)),"",VLOOKUP($B95,Sheet1!$M$2:$R$146,5,FALSE))</f>
        <v/>
      </c>
      <c r="I95">
        <f t="shared" si="10"/>
        <v>6</v>
      </c>
      <c r="J95">
        <f t="shared" si="1"/>
        <v>10</v>
      </c>
      <c r="L95" t="str">
        <f t="shared" si="2"/>
        <v>2028T</v>
      </c>
      <c r="M95" t="str">
        <f t="shared" si="3"/>
        <v>2028A</v>
      </c>
      <c r="N95" t="str">
        <f t="shared" si="4"/>
        <v>2028C</v>
      </c>
      <c r="O95" t="str">
        <f t="shared" si="5"/>
        <v>2028O</v>
      </c>
      <c r="P95">
        <f t="shared" si="6"/>
        <v>0</v>
      </c>
      <c r="Q95">
        <f t="shared" si="7"/>
        <v>1</v>
      </c>
      <c r="R95">
        <f t="shared" si="8"/>
        <v>0</v>
      </c>
      <c r="S95">
        <f t="shared" si="9"/>
        <v>1</v>
      </c>
      <c r="V95" t="s">
        <v>150</v>
      </c>
      <c r="W95" t="s">
        <v>151</v>
      </c>
      <c r="X95" t="s">
        <v>150</v>
      </c>
      <c r="Y95" t="s">
        <v>151</v>
      </c>
    </row>
    <row r="96" spans="1:25" x14ac:dyDescent="0.25">
      <c r="A96" s="31" t="s">
        <v>217</v>
      </c>
      <c r="B96" s="32">
        <v>2029</v>
      </c>
      <c r="D96" t="str">
        <f>IF(ISNA(VLOOKUP(B96,Sheet1!$M$2:$Q$146,2,FALSE)),"",VLOOKUP(B96,Sheet1!$M$2:$Q$146,2,FALSE))</f>
        <v>Day 11</v>
      </c>
      <c r="E96" t="str">
        <f>IF(ISNA(VLOOKUP($B96,Sheet1!$M$2:$R$146,3,FALSE)),"",VLOOKUP($B96,Sheet1!$M$2:$R$146,3,FALSE))</f>
        <v/>
      </c>
      <c r="F96" t="str">
        <f>IF(ISNA(VLOOKUP($B96,Sheet1!$M$2:$R$146,4,FALSE)),"",VLOOKUP($B96,Sheet1!$M$2:$R$146,4,FALSE))</f>
        <v>Day 1</v>
      </c>
      <c r="G96" t="str">
        <f>IF(ISNA(VLOOKUP($B96,Sheet1!$M$2:$R$146,5,FALSE)),"",VLOOKUP($B96,Sheet1!$M$2:$R$146,5,FALSE))</f>
        <v>Day 11</v>
      </c>
      <c r="I96">
        <f t="shared" si="10"/>
        <v>5</v>
      </c>
      <c r="J96">
        <f t="shared" si="1"/>
        <v>0</v>
      </c>
      <c r="L96" t="str">
        <f t="shared" si="2"/>
        <v>2029T</v>
      </c>
      <c r="M96" t="str">
        <f t="shared" si="3"/>
        <v>2029A</v>
      </c>
      <c r="N96" t="str">
        <f t="shared" si="4"/>
        <v>2029C</v>
      </c>
      <c r="O96" t="str">
        <f t="shared" si="5"/>
        <v>2029O</v>
      </c>
      <c r="P96">
        <f t="shared" si="6"/>
        <v>0</v>
      </c>
      <c r="Q96">
        <f t="shared" si="7"/>
        <v>1</v>
      </c>
      <c r="R96">
        <f t="shared" si="8"/>
        <v>0</v>
      </c>
      <c r="S96">
        <f t="shared" si="9"/>
        <v>0</v>
      </c>
      <c r="V96" t="s">
        <v>150</v>
      </c>
      <c r="W96" t="s">
        <v>151</v>
      </c>
      <c r="X96" t="s">
        <v>153</v>
      </c>
      <c r="Y96" t="s">
        <v>150</v>
      </c>
    </row>
    <row r="97" spans="1:25" x14ac:dyDescent="0.25">
      <c r="A97" s="31" t="s">
        <v>218</v>
      </c>
      <c r="B97" s="32">
        <v>2449</v>
      </c>
      <c r="D97" t="str">
        <f>IF(ISNA(VLOOKUP(B97,Sheet1!$M$2:$Q$146,2,FALSE)),"",VLOOKUP(B97,Sheet1!$M$2:$Q$146,2,FALSE))</f>
        <v>Day 11</v>
      </c>
      <c r="E97" t="str">
        <f>IF(ISNA(VLOOKUP($B97,Sheet1!$M$2:$R$146,3,FALSE)),"",VLOOKUP($B97,Sheet1!$M$2:$R$146,3,FALSE))</f>
        <v/>
      </c>
      <c r="F97" t="str">
        <f>IF(ISNA(VLOOKUP($B97,Sheet1!$M$2:$R$146,4,FALSE)),"",VLOOKUP($B97,Sheet1!$M$2:$R$146,4,FALSE))</f>
        <v/>
      </c>
      <c r="G97" t="str">
        <f>IF(ISNA(VLOOKUP($B97,Sheet1!$M$2:$R$146,5,FALSE)),"",VLOOKUP($B97,Sheet1!$M$2:$R$146,5,FALSE))</f>
        <v/>
      </c>
      <c r="I97">
        <f t="shared" si="10"/>
        <v>0</v>
      </c>
      <c r="J97" t="str">
        <f t="shared" ref="J97:J139" si="15">IF(I97=0,"",IF(I97=5,0,10))</f>
        <v/>
      </c>
      <c r="L97" t="str">
        <f t="shared" ref="L97:L139" si="16">CONCATENATE(B97,"T")</f>
        <v>2449T</v>
      </c>
      <c r="M97" t="str">
        <f t="shared" ref="M97:M139" si="17">CONCATENATE(B97,"A")</f>
        <v>2449A</v>
      </c>
      <c r="N97" t="str">
        <f t="shared" ref="N97:N139" si="18">CONCATENATE(B97,"C")</f>
        <v>2449C</v>
      </c>
      <c r="O97" t="str">
        <f t="shared" ref="O97:O139" si="19">CONCATENATE(B97,"O")</f>
        <v>2449O</v>
      </c>
      <c r="P97">
        <f t="shared" ref="P97:P139" si="20">IF(D97&lt;&gt;"",0,1)</f>
        <v>0</v>
      </c>
      <c r="Q97">
        <f t="shared" ref="Q97:Q139" si="21">IF(E97&lt;&gt;"",0,1)</f>
        <v>1</v>
      </c>
      <c r="R97">
        <f t="shared" ref="R97:R139" si="22">IF(F97&lt;&gt;"",0,1)</f>
        <v>1</v>
      </c>
      <c r="S97">
        <f t="shared" ref="S97:S139" si="23">IF(G97&lt;&gt;"",0,1)</f>
        <v>1</v>
      </c>
      <c r="V97" t="s">
        <v>150</v>
      </c>
      <c r="W97" t="s">
        <v>151</v>
      </c>
      <c r="X97" t="s">
        <v>151</v>
      </c>
      <c r="Y97" t="s">
        <v>151</v>
      </c>
    </row>
    <row r="98" spans="1:25" x14ac:dyDescent="0.25">
      <c r="A98" s="31" t="s">
        <v>219</v>
      </c>
      <c r="B98" s="32">
        <v>2107</v>
      </c>
      <c r="D98" t="str">
        <f>IF(ISNA(VLOOKUP(B98,Sheet1!$M$2:$Q$146,2,FALSE)),"",VLOOKUP(B98,Sheet1!$M$2:$Q$146,2,FALSE))</f>
        <v>Day 11</v>
      </c>
      <c r="E98" t="str">
        <f>IF(ISNA(VLOOKUP($B98,Sheet1!$M$2:$R$146,3,FALSE)),"",VLOOKUP($B98,Sheet1!$M$2:$R$146,3,FALSE))</f>
        <v>Day 11</v>
      </c>
      <c r="F98" t="str">
        <f>IF(ISNA(VLOOKUP($B98,Sheet1!$M$2:$R$146,4,FALSE)),"",VLOOKUP($B98,Sheet1!$M$2:$R$146,4,FALSE))</f>
        <v/>
      </c>
      <c r="G98" t="str">
        <f>IF(ISNA(VLOOKUP($B98,Sheet1!$M$2:$R$146,5,FALSE)),"",VLOOKUP($B98,Sheet1!$M$2:$R$146,5,FALSE))</f>
        <v>Day 11</v>
      </c>
      <c r="I98">
        <f t="shared" si="10"/>
        <v>0</v>
      </c>
      <c r="J98" t="str">
        <f t="shared" si="15"/>
        <v/>
      </c>
      <c r="L98" t="str">
        <f t="shared" si="16"/>
        <v>2107T</v>
      </c>
      <c r="M98" t="str">
        <f t="shared" si="17"/>
        <v>2107A</v>
      </c>
      <c r="N98" t="str">
        <f t="shared" si="18"/>
        <v>2107C</v>
      </c>
      <c r="O98" t="str">
        <f t="shared" si="19"/>
        <v>2107O</v>
      </c>
      <c r="P98">
        <f t="shared" si="20"/>
        <v>0</v>
      </c>
      <c r="Q98">
        <f t="shared" si="21"/>
        <v>0</v>
      </c>
      <c r="R98">
        <f t="shared" si="22"/>
        <v>1</v>
      </c>
      <c r="S98">
        <f t="shared" si="23"/>
        <v>0</v>
      </c>
      <c r="V98" t="s">
        <v>150</v>
      </c>
      <c r="W98" t="s">
        <v>151</v>
      </c>
      <c r="X98" t="s">
        <v>153</v>
      </c>
      <c r="Y98" t="s">
        <v>150</v>
      </c>
    </row>
    <row r="99" spans="1:25" x14ac:dyDescent="0.25">
      <c r="A99" s="31" t="s">
        <v>220</v>
      </c>
      <c r="B99" s="32">
        <v>2109</v>
      </c>
      <c r="D99" t="str">
        <f>IF(ISNA(VLOOKUP(B99,Sheet1!$M$2:$Q$146,2,FALSE)),"",VLOOKUP(B99,Sheet1!$M$2:$Q$146,2,FALSE))</f>
        <v>Day 11</v>
      </c>
      <c r="E99" t="str">
        <f>IF(ISNA(VLOOKUP($B99,Sheet1!$M$2:$R$146,3,FALSE)),"",VLOOKUP($B99,Sheet1!$M$2:$R$146,3,FALSE))</f>
        <v/>
      </c>
      <c r="F99" t="str">
        <f>IF(ISNA(VLOOKUP($B99,Sheet1!$M$2:$R$146,4,FALSE)),"",VLOOKUP($B99,Sheet1!$M$2:$R$146,4,FALSE))</f>
        <v>Day 11</v>
      </c>
      <c r="G99" t="str">
        <f>IF(ISNA(VLOOKUP($B99,Sheet1!$M$2:$R$146,5,FALSE)),"",VLOOKUP($B99,Sheet1!$M$2:$R$146,5,FALSE))</f>
        <v>Day 11</v>
      </c>
      <c r="I99">
        <f t="shared" ref="I99:I139" si="24">LEN(F99)</f>
        <v>6</v>
      </c>
      <c r="J99">
        <f t="shared" si="15"/>
        <v>10</v>
      </c>
      <c r="L99" t="str">
        <f t="shared" si="16"/>
        <v>2109T</v>
      </c>
      <c r="M99" t="str">
        <f t="shared" si="17"/>
        <v>2109A</v>
      </c>
      <c r="N99" t="str">
        <f t="shared" si="18"/>
        <v>2109C</v>
      </c>
      <c r="O99" t="str">
        <f t="shared" si="19"/>
        <v>2109O</v>
      </c>
      <c r="P99">
        <f t="shared" si="20"/>
        <v>0</v>
      </c>
      <c r="Q99">
        <f t="shared" si="21"/>
        <v>1</v>
      </c>
      <c r="R99">
        <f t="shared" si="22"/>
        <v>0</v>
      </c>
      <c r="S99">
        <f t="shared" si="23"/>
        <v>0</v>
      </c>
      <c r="V99" t="s">
        <v>150</v>
      </c>
      <c r="W99" t="s">
        <v>151</v>
      </c>
      <c r="X99" t="s">
        <v>150</v>
      </c>
      <c r="Y99" t="s">
        <v>150</v>
      </c>
    </row>
    <row r="100" spans="1:25" x14ac:dyDescent="0.25">
      <c r="A100" s="31" t="s">
        <v>221</v>
      </c>
      <c r="B100" s="32">
        <v>2260</v>
      </c>
      <c r="D100" t="str">
        <f>IF(ISNA(VLOOKUP(B100,Sheet1!$M$2:$Q$146,2,FALSE)),"",VLOOKUP(B100,Sheet1!$M$2:$Q$146,2,FALSE))</f>
        <v>Day 11</v>
      </c>
      <c r="E100" t="str">
        <f>IF(ISNA(VLOOKUP($B100,Sheet1!$M$2:$R$146,3,FALSE)),"",VLOOKUP($B100,Sheet1!$M$2:$R$146,3,FALSE))</f>
        <v/>
      </c>
      <c r="F100" t="str">
        <f>IF(ISNA(VLOOKUP($B100,Sheet1!$M$2:$R$146,4,FALSE)),"",VLOOKUP($B100,Sheet1!$M$2:$R$146,4,FALSE))</f>
        <v/>
      </c>
      <c r="G100" t="str">
        <f>IF(ISNA(VLOOKUP($B100,Sheet1!$M$2:$R$146,5,FALSE)),"",VLOOKUP($B100,Sheet1!$M$2:$R$146,5,FALSE))</f>
        <v/>
      </c>
      <c r="I100">
        <f t="shared" si="24"/>
        <v>0</v>
      </c>
      <c r="J100" t="str">
        <f t="shared" si="15"/>
        <v/>
      </c>
      <c r="L100" t="str">
        <f t="shared" si="16"/>
        <v>2260T</v>
      </c>
      <c r="M100" t="str">
        <f t="shared" si="17"/>
        <v>2260A</v>
      </c>
      <c r="N100" t="str">
        <f t="shared" si="18"/>
        <v>2260C</v>
      </c>
      <c r="O100" t="str">
        <f t="shared" si="19"/>
        <v>2260O</v>
      </c>
      <c r="P100">
        <f t="shared" si="20"/>
        <v>0</v>
      </c>
      <c r="Q100">
        <f t="shared" si="21"/>
        <v>1</v>
      </c>
      <c r="R100">
        <f t="shared" si="22"/>
        <v>1</v>
      </c>
      <c r="S100">
        <f t="shared" si="23"/>
        <v>1</v>
      </c>
      <c r="V100" t="s">
        <v>150</v>
      </c>
      <c r="W100" t="s">
        <v>151</v>
      </c>
      <c r="X100" t="s">
        <v>151</v>
      </c>
      <c r="Y100" t="s">
        <v>151</v>
      </c>
    </row>
    <row r="101" spans="1:25" x14ac:dyDescent="0.25">
      <c r="A101" s="31" t="s">
        <v>222</v>
      </c>
      <c r="B101" s="32">
        <v>2208</v>
      </c>
      <c r="D101" t="str">
        <f>IF(ISNA(VLOOKUP(B101,Sheet1!$M$2:$Q$146,2,FALSE)),"",VLOOKUP(B101,Sheet1!$M$2:$Q$146,2,FALSE))</f>
        <v>Day 11</v>
      </c>
      <c r="E101" t="str">
        <f>IF(ISNA(VLOOKUP($B101,Sheet1!$M$2:$R$146,3,FALSE)),"",VLOOKUP($B101,Sheet1!$M$2:$R$146,3,FALSE))</f>
        <v/>
      </c>
      <c r="F101" t="str">
        <f>IF(ISNA(VLOOKUP($B101,Sheet1!$M$2:$R$146,4,FALSE)),"",VLOOKUP($B101,Sheet1!$M$2:$R$146,4,FALSE))</f>
        <v/>
      </c>
      <c r="G101" t="str">
        <f>IF(ISNA(VLOOKUP($B101,Sheet1!$M$2:$R$146,5,FALSE)),"",VLOOKUP($B101,Sheet1!$M$2:$R$146,5,FALSE))</f>
        <v/>
      </c>
      <c r="I101">
        <f t="shared" si="24"/>
        <v>0</v>
      </c>
      <c r="J101" t="str">
        <f t="shared" si="15"/>
        <v/>
      </c>
      <c r="L101" t="str">
        <f t="shared" si="16"/>
        <v>2208T</v>
      </c>
      <c r="M101" t="str">
        <f t="shared" si="17"/>
        <v>2208A</v>
      </c>
      <c r="N101" t="str">
        <f t="shared" si="18"/>
        <v>2208C</v>
      </c>
      <c r="O101" t="str">
        <f t="shared" si="19"/>
        <v>2208O</v>
      </c>
      <c r="P101">
        <f t="shared" si="20"/>
        <v>0</v>
      </c>
      <c r="Q101">
        <f t="shared" si="21"/>
        <v>1</v>
      </c>
      <c r="R101">
        <f t="shared" si="22"/>
        <v>1</v>
      </c>
      <c r="S101">
        <f t="shared" si="23"/>
        <v>1</v>
      </c>
      <c r="V101" t="s">
        <v>150</v>
      </c>
      <c r="W101" t="s">
        <v>151</v>
      </c>
      <c r="X101" t="s">
        <v>151</v>
      </c>
      <c r="Y101" t="s">
        <v>151</v>
      </c>
    </row>
    <row r="102" spans="1:25" x14ac:dyDescent="0.25">
      <c r="A102" s="31" t="s">
        <v>223</v>
      </c>
      <c r="B102" s="32">
        <v>3390</v>
      </c>
      <c r="D102" t="str">
        <f>IF(ISNA(VLOOKUP(B102,Sheet1!$M$2:$Q$146,2,FALSE)),"",VLOOKUP(B102,Sheet1!$M$2:$Q$146,2,FALSE))</f>
        <v>Day 11</v>
      </c>
      <c r="E102" t="str">
        <f>IF(ISNA(VLOOKUP($B102,Sheet1!$M$2:$R$146,3,FALSE)),"",VLOOKUP($B102,Sheet1!$M$2:$R$146,3,FALSE))</f>
        <v>Day 11</v>
      </c>
      <c r="F102" t="str">
        <f>IF(ISNA(VLOOKUP($B102,Sheet1!$M$2:$R$146,4,FALSE)),"",VLOOKUP($B102,Sheet1!$M$2:$R$146,4,FALSE))</f>
        <v>Day 11</v>
      </c>
      <c r="G102" t="str">
        <f>IF(ISNA(VLOOKUP($B102,Sheet1!$M$2:$R$146,5,FALSE)),"",VLOOKUP($B102,Sheet1!$M$2:$R$146,5,FALSE))</f>
        <v>Day 11</v>
      </c>
      <c r="I102">
        <f t="shared" si="24"/>
        <v>6</v>
      </c>
      <c r="J102">
        <f t="shared" si="15"/>
        <v>10</v>
      </c>
      <c r="L102" t="str">
        <f t="shared" si="16"/>
        <v>3390T</v>
      </c>
      <c r="M102" t="str">
        <f t="shared" si="17"/>
        <v>3390A</v>
      </c>
      <c r="N102" t="str">
        <f t="shared" si="18"/>
        <v>3390C</v>
      </c>
      <c r="O102" t="str">
        <f t="shared" si="19"/>
        <v>3390O</v>
      </c>
      <c r="P102">
        <f t="shared" si="20"/>
        <v>0</v>
      </c>
      <c r="Q102">
        <f t="shared" si="21"/>
        <v>0</v>
      </c>
      <c r="R102">
        <f t="shared" si="22"/>
        <v>0</v>
      </c>
      <c r="S102">
        <f t="shared" si="23"/>
        <v>0</v>
      </c>
      <c r="V102" t="s">
        <v>150</v>
      </c>
      <c r="W102" t="s">
        <v>150</v>
      </c>
      <c r="X102" t="s">
        <v>150</v>
      </c>
      <c r="Y102" t="s">
        <v>150</v>
      </c>
    </row>
    <row r="103" spans="1:25" x14ac:dyDescent="0.25">
      <c r="A103" s="31" t="s">
        <v>224</v>
      </c>
      <c r="B103" s="32">
        <v>2031</v>
      </c>
      <c r="D103" t="str">
        <f>IF(ISNA(VLOOKUP(B103,Sheet1!$M$2:$Q$146,2,FALSE)),"",VLOOKUP(B103,Sheet1!$M$2:$Q$146,2,FALSE))</f>
        <v>Day 11</v>
      </c>
      <c r="E103" t="str">
        <f>IF(ISNA(VLOOKUP($B103,Sheet1!$M$2:$R$146,3,FALSE)),"",VLOOKUP($B103,Sheet1!$M$2:$R$146,3,FALSE))</f>
        <v/>
      </c>
      <c r="F103" t="str">
        <f>IF(ISNA(VLOOKUP($B103,Sheet1!$M$2:$R$146,4,FALSE)),"",VLOOKUP($B103,Sheet1!$M$2:$R$146,4,FALSE))</f>
        <v>Day 1</v>
      </c>
      <c r="G103" t="str">
        <f>IF(ISNA(VLOOKUP($B103,Sheet1!$M$2:$R$146,5,FALSE)),"",VLOOKUP($B103,Sheet1!$M$2:$R$146,5,FALSE))</f>
        <v>Day 11</v>
      </c>
      <c r="I103">
        <f t="shared" si="24"/>
        <v>5</v>
      </c>
      <c r="J103">
        <f t="shared" si="15"/>
        <v>0</v>
      </c>
      <c r="L103" t="str">
        <f t="shared" si="16"/>
        <v>2031T</v>
      </c>
      <c r="M103" t="str">
        <f t="shared" si="17"/>
        <v>2031A</v>
      </c>
      <c r="N103" t="str">
        <f t="shared" si="18"/>
        <v>2031C</v>
      </c>
      <c r="O103" t="str">
        <f t="shared" si="19"/>
        <v>2031O</v>
      </c>
      <c r="P103">
        <f t="shared" si="20"/>
        <v>0</v>
      </c>
      <c r="Q103">
        <f t="shared" si="21"/>
        <v>1</v>
      </c>
      <c r="R103">
        <f t="shared" si="22"/>
        <v>0</v>
      </c>
      <c r="S103">
        <f t="shared" si="23"/>
        <v>0</v>
      </c>
      <c r="V103" t="s">
        <v>150</v>
      </c>
      <c r="W103" t="s">
        <v>151</v>
      </c>
      <c r="X103" t="s">
        <v>153</v>
      </c>
      <c r="Y103" t="s">
        <v>150</v>
      </c>
    </row>
    <row r="104" spans="1:25" x14ac:dyDescent="0.25">
      <c r="A104" s="31" t="s">
        <v>225</v>
      </c>
      <c r="B104" s="32">
        <v>3350</v>
      </c>
      <c r="D104" t="str">
        <f>IF(ISNA(VLOOKUP(B104,Sheet1!$M$2:$Q$146,2,FALSE)),"",VLOOKUP(B104,Sheet1!$M$2:$Q$146,2,FALSE))</f>
        <v>Day 11</v>
      </c>
      <c r="E104" t="str">
        <f>IF(ISNA(VLOOKUP($B104,Sheet1!$M$2:$R$146,3,FALSE)),"",VLOOKUP($B104,Sheet1!$M$2:$R$146,3,FALSE))</f>
        <v>Day 11</v>
      </c>
      <c r="F104" t="str">
        <f>IF(ISNA(VLOOKUP($B104,Sheet1!$M$2:$R$146,4,FALSE)),"",VLOOKUP($B104,Sheet1!$M$2:$R$146,4,FALSE))</f>
        <v/>
      </c>
      <c r="G104" t="str">
        <f>IF(ISNA(VLOOKUP($B104,Sheet1!$M$2:$R$146,5,FALSE)),"",VLOOKUP($B104,Sheet1!$M$2:$R$146,5,FALSE))</f>
        <v/>
      </c>
      <c r="I104">
        <f t="shared" si="24"/>
        <v>0</v>
      </c>
      <c r="J104" t="str">
        <f t="shared" si="15"/>
        <v/>
      </c>
      <c r="L104" t="str">
        <f t="shared" si="16"/>
        <v>3350T</v>
      </c>
      <c r="M104" t="str">
        <f t="shared" si="17"/>
        <v>3350A</v>
      </c>
      <c r="N104" t="str">
        <f t="shared" si="18"/>
        <v>3350C</v>
      </c>
      <c r="O104" t="str">
        <f t="shared" si="19"/>
        <v>3350O</v>
      </c>
      <c r="P104">
        <f t="shared" si="20"/>
        <v>0</v>
      </c>
      <c r="Q104">
        <f t="shared" si="21"/>
        <v>0</v>
      </c>
      <c r="R104">
        <f t="shared" si="22"/>
        <v>1</v>
      </c>
      <c r="S104">
        <f t="shared" si="23"/>
        <v>1</v>
      </c>
      <c r="V104" t="s">
        <v>150</v>
      </c>
      <c r="W104" t="s">
        <v>151</v>
      </c>
      <c r="X104" t="s">
        <v>151</v>
      </c>
      <c r="Y104" t="s">
        <v>151</v>
      </c>
    </row>
    <row r="105" spans="1:25" x14ac:dyDescent="0.25">
      <c r="A105" s="31" t="s">
        <v>226</v>
      </c>
      <c r="B105" s="32">
        <v>2033</v>
      </c>
      <c r="D105" t="str">
        <f>IF(ISNA(VLOOKUP(B105,Sheet1!$M$2:$Q$146,2,FALSE)),"",VLOOKUP(B105,Sheet1!$M$2:$Q$146,2,FALSE))</f>
        <v>Day 11</v>
      </c>
      <c r="E105" t="str">
        <f>IF(ISNA(VLOOKUP($B105,Sheet1!$M$2:$R$146,3,FALSE)),"",VLOOKUP($B105,Sheet1!$M$2:$R$146,3,FALSE))</f>
        <v/>
      </c>
      <c r="F105" t="str">
        <f>IF(ISNA(VLOOKUP($B105,Sheet1!$M$2:$R$146,4,FALSE)),"",VLOOKUP($B105,Sheet1!$M$2:$R$146,4,FALSE))</f>
        <v>Day 1</v>
      </c>
      <c r="G105" t="str">
        <f>IF(ISNA(VLOOKUP($B105,Sheet1!$M$2:$R$146,5,FALSE)),"",VLOOKUP($B105,Sheet1!$M$2:$R$146,5,FALSE))</f>
        <v>Day 11</v>
      </c>
      <c r="I105">
        <f t="shared" si="24"/>
        <v>5</v>
      </c>
      <c r="J105">
        <f t="shared" si="15"/>
        <v>0</v>
      </c>
      <c r="L105" t="str">
        <f t="shared" si="16"/>
        <v>2033T</v>
      </c>
      <c r="M105" t="str">
        <f t="shared" si="17"/>
        <v>2033A</v>
      </c>
      <c r="N105" t="str">
        <f t="shared" si="18"/>
        <v>2033C</v>
      </c>
      <c r="O105" t="str">
        <f t="shared" si="19"/>
        <v>2033O</v>
      </c>
      <c r="P105">
        <f t="shared" si="20"/>
        <v>0</v>
      </c>
      <c r="Q105">
        <f t="shared" si="21"/>
        <v>1</v>
      </c>
      <c r="R105">
        <f t="shared" si="22"/>
        <v>0</v>
      </c>
      <c r="S105">
        <f t="shared" si="23"/>
        <v>0</v>
      </c>
      <c r="V105" t="s">
        <v>150</v>
      </c>
      <c r="W105" t="s">
        <v>151</v>
      </c>
      <c r="X105" t="s">
        <v>153</v>
      </c>
      <c r="Y105" t="s">
        <v>150</v>
      </c>
    </row>
    <row r="106" spans="1:25" x14ac:dyDescent="0.25">
      <c r="A106" s="31" t="s">
        <v>227</v>
      </c>
      <c r="B106" s="32">
        <v>3331</v>
      </c>
      <c r="D106" t="str">
        <f>IF(ISNA(VLOOKUP(B106,Sheet1!$M$2:$Q$146,2,FALSE)),"",VLOOKUP(B106,Sheet1!$M$2:$Q$146,2,FALSE))</f>
        <v>Day 11</v>
      </c>
      <c r="E106" t="str">
        <f>IF(ISNA(VLOOKUP($B106,Sheet1!$M$2:$R$146,3,FALSE)),"",VLOOKUP($B106,Sheet1!$M$2:$R$146,3,FALSE))</f>
        <v>Day 11</v>
      </c>
      <c r="F106" t="str">
        <f>IF(ISNA(VLOOKUP($B106,Sheet1!$M$2:$R$146,4,FALSE)),"",VLOOKUP($B106,Sheet1!$M$2:$R$146,4,FALSE))</f>
        <v/>
      </c>
      <c r="G106" t="str">
        <f>IF(ISNA(VLOOKUP($B106,Sheet1!$M$2:$R$146,5,FALSE)),"",VLOOKUP($B106,Sheet1!$M$2:$R$146,5,FALSE))</f>
        <v>Day 11</v>
      </c>
      <c r="I106">
        <f t="shared" si="24"/>
        <v>0</v>
      </c>
      <c r="J106" t="str">
        <f t="shared" si="15"/>
        <v/>
      </c>
      <c r="L106" t="str">
        <f t="shared" si="16"/>
        <v>3331T</v>
      </c>
      <c r="M106" t="str">
        <f t="shared" si="17"/>
        <v>3331A</v>
      </c>
      <c r="N106" t="str">
        <f t="shared" si="18"/>
        <v>3331C</v>
      </c>
      <c r="O106" t="str">
        <f t="shared" si="19"/>
        <v>3331O</v>
      </c>
      <c r="P106">
        <f t="shared" si="20"/>
        <v>0</v>
      </c>
      <c r="Q106">
        <f t="shared" si="21"/>
        <v>0</v>
      </c>
      <c r="R106">
        <f t="shared" si="22"/>
        <v>1</v>
      </c>
      <c r="S106">
        <f t="shared" si="23"/>
        <v>0</v>
      </c>
      <c r="V106" t="s">
        <v>150</v>
      </c>
      <c r="W106" t="s">
        <v>150</v>
      </c>
      <c r="X106" t="s">
        <v>151</v>
      </c>
      <c r="Y106" t="s">
        <v>150</v>
      </c>
    </row>
    <row r="107" spans="1:25" x14ac:dyDescent="0.25">
      <c r="A107" s="31" t="s">
        <v>228</v>
      </c>
      <c r="B107" s="32">
        <v>2239</v>
      </c>
      <c r="D107" t="str">
        <f>IF(ISNA(VLOOKUP(B107,Sheet1!$M$2:$Q$146,2,FALSE)),"",VLOOKUP(B107,Sheet1!$M$2:$Q$146,2,FALSE))</f>
        <v>Day 11</v>
      </c>
      <c r="E107" t="str">
        <f>IF(ISNA(VLOOKUP($B107,Sheet1!$M$2:$R$146,3,FALSE)),"",VLOOKUP($B107,Sheet1!$M$2:$R$146,3,FALSE))</f>
        <v>Day 11</v>
      </c>
      <c r="F107" t="str">
        <f>IF(ISNA(VLOOKUP($B107,Sheet1!$M$2:$R$146,4,FALSE)),"",VLOOKUP($B107,Sheet1!$M$2:$R$146,4,FALSE))</f>
        <v>Day 11</v>
      </c>
      <c r="G107" t="str">
        <f>IF(ISNA(VLOOKUP($B107,Sheet1!$M$2:$R$146,5,FALSE)),"",VLOOKUP($B107,Sheet1!$M$2:$R$146,5,FALSE))</f>
        <v>Day 11</v>
      </c>
      <c r="I107">
        <f t="shared" si="24"/>
        <v>6</v>
      </c>
      <c r="J107">
        <f t="shared" si="15"/>
        <v>10</v>
      </c>
      <c r="L107" t="str">
        <f t="shared" si="16"/>
        <v>2239T</v>
      </c>
      <c r="M107" t="str">
        <f t="shared" si="17"/>
        <v>2239A</v>
      </c>
      <c r="N107" t="str">
        <f t="shared" si="18"/>
        <v>2239C</v>
      </c>
      <c r="O107" t="str">
        <f t="shared" si="19"/>
        <v>2239O</v>
      </c>
      <c r="P107">
        <f t="shared" si="20"/>
        <v>0</v>
      </c>
      <c r="Q107">
        <f t="shared" si="21"/>
        <v>0</v>
      </c>
      <c r="R107">
        <f t="shared" si="22"/>
        <v>0</v>
      </c>
      <c r="S107">
        <f t="shared" si="23"/>
        <v>0</v>
      </c>
      <c r="V107" t="s">
        <v>150</v>
      </c>
      <c r="W107" t="s">
        <v>150</v>
      </c>
      <c r="X107" t="s">
        <v>150</v>
      </c>
      <c r="Y107" t="s">
        <v>150</v>
      </c>
    </row>
    <row r="108" spans="1:25" x14ac:dyDescent="0.25">
      <c r="A108" s="31" t="s">
        <v>229</v>
      </c>
      <c r="B108" s="32">
        <v>2219</v>
      </c>
      <c r="D108" t="str">
        <f>IF(ISNA(VLOOKUP(B108,Sheet1!$M$2:$Q$146,2,FALSE)),"",VLOOKUP(B108,Sheet1!$M$2:$Q$146,2,FALSE))</f>
        <v>Day 11</v>
      </c>
      <c r="E108" t="str">
        <f>IF(ISNA(VLOOKUP($B108,Sheet1!$M$2:$R$146,3,FALSE)),"",VLOOKUP($B108,Sheet1!$M$2:$R$146,3,FALSE))</f>
        <v/>
      </c>
      <c r="F108" t="str">
        <f>IF(ISNA(VLOOKUP($B108,Sheet1!$M$2:$R$146,4,FALSE)),"",VLOOKUP($B108,Sheet1!$M$2:$R$146,4,FALSE))</f>
        <v>Day 11</v>
      </c>
      <c r="G108" t="str">
        <f>IF(ISNA(VLOOKUP($B108,Sheet1!$M$2:$R$146,5,FALSE)),"",VLOOKUP($B108,Sheet1!$M$2:$R$146,5,FALSE))</f>
        <v/>
      </c>
      <c r="I108">
        <f t="shared" si="24"/>
        <v>6</v>
      </c>
      <c r="J108">
        <f t="shared" si="15"/>
        <v>10</v>
      </c>
      <c r="L108" t="str">
        <f t="shared" si="16"/>
        <v>2219T</v>
      </c>
      <c r="M108" t="str">
        <f t="shared" si="17"/>
        <v>2219A</v>
      </c>
      <c r="N108" t="str">
        <f t="shared" si="18"/>
        <v>2219C</v>
      </c>
      <c r="O108" t="str">
        <f t="shared" si="19"/>
        <v>2219O</v>
      </c>
      <c r="P108">
        <f t="shared" si="20"/>
        <v>0</v>
      </c>
      <c r="Q108">
        <f t="shared" si="21"/>
        <v>1</v>
      </c>
      <c r="R108">
        <f t="shared" si="22"/>
        <v>0</v>
      </c>
      <c r="S108">
        <f t="shared" si="23"/>
        <v>1</v>
      </c>
      <c r="V108" t="s">
        <v>150</v>
      </c>
      <c r="W108" t="s">
        <v>151</v>
      </c>
      <c r="X108" t="s">
        <v>150</v>
      </c>
      <c r="Y108" t="s">
        <v>151</v>
      </c>
    </row>
    <row r="109" spans="1:25" x14ac:dyDescent="0.25">
      <c r="A109" s="31" t="s">
        <v>230</v>
      </c>
      <c r="B109" s="32">
        <v>2333</v>
      </c>
      <c r="D109" t="str">
        <f>IF(ISNA(VLOOKUP(B109,Sheet1!$M$2:$Q$146,2,FALSE)),"",VLOOKUP(B109,Sheet1!$M$2:$Q$146,2,FALSE))</f>
        <v>Day 11</v>
      </c>
      <c r="E109" t="str">
        <f>IF(ISNA(VLOOKUP($B109,Sheet1!$M$2:$R$146,3,FALSE)),"",VLOOKUP($B109,Sheet1!$M$2:$R$146,3,FALSE))</f>
        <v>Day 11</v>
      </c>
      <c r="F109" t="str">
        <f>IF(ISNA(VLOOKUP($B109,Sheet1!$M$2:$R$146,4,FALSE)),"",VLOOKUP($B109,Sheet1!$M$2:$R$146,4,FALSE))</f>
        <v>Day 11</v>
      </c>
      <c r="G109" t="str">
        <f>IF(ISNA(VLOOKUP($B109,Sheet1!$M$2:$R$146,5,FALSE)),"",VLOOKUP($B109,Sheet1!$M$2:$R$146,5,FALSE))</f>
        <v>Day 11</v>
      </c>
      <c r="I109">
        <f t="shared" si="24"/>
        <v>6</v>
      </c>
      <c r="J109">
        <f t="shared" si="15"/>
        <v>10</v>
      </c>
      <c r="L109" t="str">
        <f t="shared" si="16"/>
        <v>2333T</v>
      </c>
      <c r="M109" t="str">
        <f t="shared" si="17"/>
        <v>2333A</v>
      </c>
      <c r="N109" t="str">
        <f t="shared" si="18"/>
        <v>2333C</v>
      </c>
      <c r="O109" t="str">
        <f t="shared" si="19"/>
        <v>2333O</v>
      </c>
      <c r="P109">
        <f t="shared" si="20"/>
        <v>0</v>
      </c>
      <c r="Q109">
        <f t="shared" si="21"/>
        <v>0</v>
      </c>
      <c r="R109">
        <f t="shared" si="22"/>
        <v>0</v>
      </c>
      <c r="S109">
        <f t="shared" si="23"/>
        <v>0</v>
      </c>
      <c r="V109" t="s">
        <v>150</v>
      </c>
      <c r="W109" t="s">
        <v>150</v>
      </c>
      <c r="X109" t="s">
        <v>153</v>
      </c>
      <c r="Y109" t="s">
        <v>150</v>
      </c>
    </row>
    <row r="110" spans="1:25" x14ac:dyDescent="0.25">
      <c r="A110" s="31" t="s">
        <v>231</v>
      </c>
      <c r="B110" s="32">
        <v>3946</v>
      </c>
      <c r="D110" t="str">
        <f>IF(ISNA(VLOOKUP(B110,Sheet1!$M$2:$Q$146,2,FALSE)),"",VLOOKUP(B110,Sheet1!$M$2:$Q$146,2,FALSE))</f>
        <v>Day 11</v>
      </c>
      <c r="E110" t="str">
        <f>IF(ISNA(VLOOKUP($B110,Sheet1!$M$2:$R$146,3,FALSE)),"",VLOOKUP($B110,Sheet1!$M$2:$R$146,3,FALSE))</f>
        <v>Day 11</v>
      </c>
      <c r="F110" t="str">
        <f>IF(ISNA(VLOOKUP($B110,Sheet1!$M$2:$R$146,4,FALSE)),"",VLOOKUP($B110,Sheet1!$M$2:$R$146,4,FALSE))</f>
        <v>Day 11</v>
      </c>
      <c r="G110" t="str">
        <f>IF(ISNA(VLOOKUP($B110,Sheet1!$M$2:$R$146,5,FALSE)),"",VLOOKUP($B110,Sheet1!$M$2:$R$146,5,FALSE))</f>
        <v>Day 11</v>
      </c>
      <c r="I110">
        <f t="shared" si="24"/>
        <v>6</v>
      </c>
      <c r="J110">
        <f t="shared" si="15"/>
        <v>10</v>
      </c>
      <c r="L110" t="str">
        <f t="shared" si="16"/>
        <v>3946T</v>
      </c>
      <c r="M110" t="str">
        <f t="shared" si="17"/>
        <v>3946A</v>
      </c>
      <c r="N110" t="str">
        <f t="shared" si="18"/>
        <v>3946C</v>
      </c>
      <c r="O110" t="str">
        <f t="shared" si="19"/>
        <v>3946O</v>
      </c>
      <c r="P110">
        <f t="shared" si="20"/>
        <v>0</v>
      </c>
      <c r="Q110">
        <f t="shared" si="21"/>
        <v>0</v>
      </c>
      <c r="R110">
        <f t="shared" si="22"/>
        <v>0</v>
      </c>
      <c r="S110">
        <f t="shared" si="23"/>
        <v>0</v>
      </c>
      <c r="V110" t="s">
        <v>150</v>
      </c>
      <c r="W110" t="s">
        <v>150</v>
      </c>
      <c r="X110" t="s">
        <v>153</v>
      </c>
      <c r="Y110" t="s">
        <v>150</v>
      </c>
    </row>
    <row r="111" spans="1:25" x14ac:dyDescent="0.25">
      <c r="A111" s="31" t="s">
        <v>232</v>
      </c>
      <c r="B111" s="32">
        <v>3058</v>
      </c>
      <c r="D111" t="str">
        <f>IF(ISNA(VLOOKUP(B111,Sheet1!$M$2:$Q$146,2,FALSE)),"",VLOOKUP(B111,Sheet1!$M$2:$Q$146,2,FALSE))</f>
        <v>Day 11</v>
      </c>
      <c r="E111" t="str">
        <f>IF(ISNA(VLOOKUP($B111,Sheet1!$M$2:$R$146,3,FALSE)),"",VLOOKUP($B111,Sheet1!$M$2:$R$146,3,FALSE))</f>
        <v>Day 11</v>
      </c>
      <c r="F111" t="str">
        <f>IF(ISNA(VLOOKUP($B111,Sheet1!$M$2:$R$146,4,FALSE)),"",VLOOKUP($B111,Sheet1!$M$2:$R$146,4,FALSE))</f>
        <v>Day 11</v>
      </c>
      <c r="G111" t="str">
        <f>IF(ISNA(VLOOKUP($B111,Sheet1!$M$2:$R$146,5,FALSE)),"",VLOOKUP($B111,Sheet1!$M$2:$R$146,5,FALSE))</f>
        <v/>
      </c>
      <c r="I111">
        <f t="shared" si="24"/>
        <v>6</v>
      </c>
      <c r="J111">
        <f t="shared" si="15"/>
        <v>10</v>
      </c>
      <c r="L111" t="str">
        <f t="shared" si="16"/>
        <v>3058T</v>
      </c>
      <c r="M111" t="str">
        <f t="shared" si="17"/>
        <v>3058A</v>
      </c>
      <c r="N111" t="str">
        <f t="shared" si="18"/>
        <v>3058C</v>
      </c>
      <c r="O111" t="str">
        <f t="shared" si="19"/>
        <v>3058O</v>
      </c>
      <c r="P111">
        <f t="shared" si="20"/>
        <v>0</v>
      </c>
      <c r="Q111">
        <f t="shared" si="21"/>
        <v>0</v>
      </c>
      <c r="R111">
        <f t="shared" si="22"/>
        <v>0</v>
      </c>
      <c r="S111">
        <f t="shared" si="23"/>
        <v>1</v>
      </c>
      <c r="V111" t="s">
        <v>150</v>
      </c>
      <c r="W111" t="s">
        <v>151</v>
      </c>
      <c r="X111" t="s">
        <v>153</v>
      </c>
      <c r="Y111" t="s">
        <v>151</v>
      </c>
    </row>
    <row r="112" spans="1:25" x14ac:dyDescent="0.25">
      <c r="A112" s="31" t="s">
        <v>233</v>
      </c>
      <c r="B112" s="32">
        <v>2453</v>
      </c>
      <c r="D112" t="str">
        <f>IF(ISNA(VLOOKUP(B112,Sheet1!$M$2:$Q$146,2,FALSE)),"",VLOOKUP(B112,Sheet1!$M$2:$Q$146,2,FALSE))</f>
        <v>Day 11</v>
      </c>
      <c r="E112" t="str">
        <f>IF(ISNA(VLOOKUP($B112,Sheet1!$M$2:$R$146,3,FALSE)),"",VLOOKUP($B112,Sheet1!$M$2:$R$146,3,FALSE))</f>
        <v>Day 11</v>
      </c>
      <c r="F112" t="str">
        <f>IF(ISNA(VLOOKUP($B112,Sheet1!$M$2:$R$146,4,FALSE)),"",VLOOKUP($B112,Sheet1!$M$2:$R$146,4,FALSE))</f>
        <v/>
      </c>
      <c r="G112" t="str">
        <f>IF(ISNA(VLOOKUP($B112,Sheet1!$M$2:$R$146,5,FALSE)),"",VLOOKUP($B112,Sheet1!$M$2:$R$146,5,FALSE))</f>
        <v>Day 11</v>
      </c>
      <c r="I112">
        <f t="shared" si="24"/>
        <v>0</v>
      </c>
      <c r="J112" t="str">
        <f t="shared" si="15"/>
        <v/>
      </c>
      <c r="L112" t="str">
        <f t="shared" si="16"/>
        <v>2453T</v>
      </c>
      <c r="M112" t="str">
        <f t="shared" si="17"/>
        <v>2453A</v>
      </c>
      <c r="N112" t="str">
        <f t="shared" si="18"/>
        <v>2453C</v>
      </c>
      <c r="O112" t="str">
        <f t="shared" si="19"/>
        <v>2453O</v>
      </c>
      <c r="P112">
        <f t="shared" si="20"/>
        <v>0</v>
      </c>
      <c r="Q112">
        <f t="shared" si="21"/>
        <v>0</v>
      </c>
      <c r="R112">
        <f t="shared" si="22"/>
        <v>1</v>
      </c>
      <c r="S112">
        <f t="shared" si="23"/>
        <v>0</v>
      </c>
      <c r="V112" t="s">
        <v>150</v>
      </c>
      <c r="W112" t="s">
        <v>150</v>
      </c>
      <c r="X112" t="s">
        <v>151</v>
      </c>
      <c r="Y112" t="s">
        <v>150</v>
      </c>
    </row>
    <row r="113" spans="1:25" x14ac:dyDescent="0.25">
      <c r="A113" s="31" t="s">
        <v>234</v>
      </c>
      <c r="B113" s="32">
        <v>2070</v>
      </c>
      <c r="D113" t="str">
        <f>IF(ISNA(VLOOKUP(B113,Sheet1!$M$2:$Q$146,2,FALSE)),"",VLOOKUP(B113,Sheet1!$M$2:$Q$146,2,FALSE))</f>
        <v>Day 11</v>
      </c>
      <c r="E113" t="str">
        <f>IF(ISNA(VLOOKUP($B113,Sheet1!$M$2:$R$146,3,FALSE)),"",VLOOKUP($B113,Sheet1!$M$2:$R$146,3,FALSE))</f>
        <v>Day 11</v>
      </c>
      <c r="F113" t="str">
        <f>IF(ISNA(VLOOKUP($B113,Sheet1!$M$2:$R$146,4,FALSE)),"",VLOOKUP($B113,Sheet1!$M$2:$R$146,4,FALSE))</f>
        <v>Day 1</v>
      </c>
      <c r="G113" t="str">
        <f>IF(ISNA(VLOOKUP($B113,Sheet1!$M$2:$R$146,5,FALSE)),"",VLOOKUP($B113,Sheet1!$M$2:$R$146,5,FALSE))</f>
        <v>Day 11</v>
      </c>
      <c r="I113">
        <f t="shared" si="24"/>
        <v>5</v>
      </c>
      <c r="J113">
        <f t="shared" si="15"/>
        <v>0</v>
      </c>
      <c r="L113" t="str">
        <f t="shared" si="16"/>
        <v>2070T</v>
      </c>
      <c r="M113" t="str">
        <f t="shared" si="17"/>
        <v>2070A</v>
      </c>
      <c r="N113" t="str">
        <f t="shared" si="18"/>
        <v>2070C</v>
      </c>
      <c r="O113" t="str">
        <f t="shared" si="19"/>
        <v>2070O</v>
      </c>
      <c r="P113">
        <f t="shared" si="20"/>
        <v>0</v>
      </c>
      <c r="Q113">
        <f t="shared" si="21"/>
        <v>0</v>
      </c>
      <c r="R113">
        <f t="shared" si="22"/>
        <v>0</v>
      </c>
      <c r="S113">
        <f t="shared" si="23"/>
        <v>0</v>
      </c>
      <c r="V113" t="s">
        <v>150</v>
      </c>
      <c r="W113" t="s">
        <v>150</v>
      </c>
      <c r="X113" t="s">
        <v>153</v>
      </c>
      <c r="Y113" t="s">
        <v>150</v>
      </c>
    </row>
    <row r="114" spans="1:25" x14ac:dyDescent="0.25">
      <c r="A114" s="31" t="s">
        <v>235</v>
      </c>
      <c r="B114" s="32">
        <v>2115</v>
      </c>
      <c r="D114" t="str">
        <f>IF(ISNA(VLOOKUP(B114,Sheet1!$M$2:$Q$146,2,FALSE)),"",VLOOKUP(B114,Sheet1!$M$2:$Q$146,2,FALSE))</f>
        <v/>
      </c>
      <c r="E114" t="str">
        <f>IF(ISNA(VLOOKUP($B114,Sheet1!$M$2:$R$146,3,FALSE)),"",VLOOKUP($B114,Sheet1!$M$2:$R$146,3,FALSE))</f>
        <v/>
      </c>
      <c r="F114" t="str">
        <f>IF(ISNA(VLOOKUP($B114,Sheet1!$M$2:$R$146,4,FALSE)),"",VLOOKUP($B114,Sheet1!$M$2:$R$146,4,FALSE))</f>
        <v/>
      </c>
      <c r="G114" t="str">
        <f>IF(ISNA(VLOOKUP($B114,Sheet1!$M$2:$R$146,5,FALSE)),"",VLOOKUP($B114,Sheet1!$M$2:$R$146,5,FALSE))</f>
        <v/>
      </c>
      <c r="I114">
        <f t="shared" si="24"/>
        <v>0</v>
      </c>
      <c r="J114" t="str">
        <f t="shared" si="15"/>
        <v/>
      </c>
      <c r="L114" t="str">
        <f t="shared" si="16"/>
        <v>2115T</v>
      </c>
      <c r="M114" t="str">
        <f t="shared" si="17"/>
        <v>2115A</v>
      </c>
      <c r="N114" t="str">
        <f t="shared" si="18"/>
        <v>2115C</v>
      </c>
      <c r="O114" t="str">
        <f t="shared" si="19"/>
        <v>2115O</v>
      </c>
      <c r="P114">
        <f t="shared" si="20"/>
        <v>1</v>
      </c>
      <c r="Q114">
        <f t="shared" si="21"/>
        <v>1</v>
      </c>
      <c r="R114">
        <f t="shared" si="22"/>
        <v>1</v>
      </c>
      <c r="S114">
        <f t="shared" si="23"/>
        <v>1</v>
      </c>
      <c r="V114" t="s">
        <v>151</v>
      </c>
      <c r="W114" t="s">
        <v>151</v>
      </c>
      <c r="X114" t="s">
        <v>151</v>
      </c>
      <c r="Y114" t="s">
        <v>151</v>
      </c>
    </row>
    <row r="115" spans="1:25" x14ac:dyDescent="0.25">
      <c r="A115" s="31" t="s">
        <v>236</v>
      </c>
      <c r="B115" s="32">
        <v>2335</v>
      </c>
      <c r="D115" t="str">
        <f>IF(ISNA(VLOOKUP(B115,Sheet1!$M$2:$Q$146,2,FALSE)),"",VLOOKUP(B115,Sheet1!$M$2:$Q$146,2,FALSE))</f>
        <v>Day 11</v>
      </c>
      <c r="E115" t="str">
        <f>IF(ISNA(VLOOKUP($B115,Sheet1!$M$2:$R$146,3,FALSE)),"",VLOOKUP($B115,Sheet1!$M$2:$R$146,3,FALSE))</f>
        <v>Day 11</v>
      </c>
      <c r="F115" t="str">
        <f>IF(ISNA(VLOOKUP($B115,Sheet1!$M$2:$R$146,4,FALSE)),"",VLOOKUP($B115,Sheet1!$M$2:$R$146,4,FALSE))</f>
        <v/>
      </c>
      <c r="G115" t="str">
        <f>IF(ISNA(VLOOKUP($B115,Sheet1!$M$2:$R$146,5,FALSE)),"",VLOOKUP($B115,Sheet1!$M$2:$R$146,5,FALSE))</f>
        <v>Day 11</v>
      </c>
      <c r="I115">
        <f t="shared" si="24"/>
        <v>0</v>
      </c>
      <c r="J115" t="str">
        <f t="shared" si="15"/>
        <v/>
      </c>
      <c r="L115" t="str">
        <f t="shared" si="16"/>
        <v>2335T</v>
      </c>
      <c r="M115" t="str">
        <f t="shared" si="17"/>
        <v>2335A</v>
      </c>
      <c r="N115" t="str">
        <f t="shared" si="18"/>
        <v>2335C</v>
      </c>
      <c r="O115" t="str">
        <f t="shared" si="19"/>
        <v>2335O</v>
      </c>
      <c r="P115">
        <f t="shared" si="20"/>
        <v>0</v>
      </c>
      <c r="Q115">
        <f t="shared" si="21"/>
        <v>0</v>
      </c>
      <c r="R115">
        <f t="shared" si="22"/>
        <v>1</v>
      </c>
      <c r="S115">
        <f t="shared" si="23"/>
        <v>0</v>
      </c>
      <c r="V115" t="s">
        <v>150</v>
      </c>
      <c r="W115" t="s">
        <v>150</v>
      </c>
      <c r="X115" t="s">
        <v>151</v>
      </c>
      <c r="Y115" t="s">
        <v>150</v>
      </c>
    </row>
    <row r="116" spans="1:25" x14ac:dyDescent="0.25">
      <c r="A116" s="31" t="s">
        <v>237</v>
      </c>
      <c r="B116" s="32">
        <v>3360</v>
      </c>
      <c r="D116" t="str">
        <f>IF(ISNA(VLOOKUP(B116,Sheet1!$M$2:$Q$146,2,FALSE)),"",VLOOKUP(B116,Sheet1!$M$2:$Q$146,2,FALSE))</f>
        <v/>
      </c>
      <c r="E116" t="str">
        <f>IF(ISNA(VLOOKUP($B116,Sheet1!$M$2:$R$146,3,FALSE)),"",VLOOKUP($B116,Sheet1!$M$2:$R$146,3,FALSE))</f>
        <v/>
      </c>
      <c r="F116" t="str">
        <f>IF(ISNA(VLOOKUP($B116,Sheet1!$M$2:$R$146,4,FALSE)),"",VLOOKUP($B116,Sheet1!$M$2:$R$146,4,FALSE))</f>
        <v/>
      </c>
      <c r="G116" t="str">
        <f>IF(ISNA(VLOOKUP($B116,Sheet1!$M$2:$R$146,5,FALSE)),"",VLOOKUP($B116,Sheet1!$M$2:$R$146,5,FALSE))</f>
        <v/>
      </c>
      <c r="I116">
        <f t="shared" si="24"/>
        <v>0</v>
      </c>
      <c r="J116" t="str">
        <f t="shared" si="15"/>
        <v/>
      </c>
      <c r="L116" t="str">
        <f t="shared" si="16"/>
        <v>3360T</v>
      </c>
      <c r="M116" t="str">
        <f t="shared" si="17"/>
        <v>3360A</v>
      </c>
      <c r="N116" t="str">
        <f t="shared" si="18"/>
        <v>3360C</v>
      </c>
      <c r="O116" t="str">
        <f t="shared" si="19"/>
        <v>3360O</v>
      </c>
      <c r="P116">
        <f t="shared" si="20"/>
        <v>1</v>
      </c>
      <c r="Q116">
        <f t="shared" si="21"/>
        <v>1</v>
      </c>
      <c r="R116">
        <f t="shared" si="22"/>
        <v>1</v>
      </c>
      <c r="S116">
        <f t="shared" si="23"/>
        <v>1</v>
      </c>
      <c r="V116" t="s">
        <v>151</v>
      </c>
      <c r="W116" t="s">
        <v>151</v>
      </c>
      <c r="X116" t="s">
        <v>151</v>
      </c>
      <c r="Y116" t="s">
        <v>151</v>
      </c>
    </row>
    <row r="117" spans="1:25" x14ac:dyDescent="0.25">
      <c r="A117" s="31" t="s">
        <v>238</v>
      </c>
      <c r="B117" s="32">
        <v>3384</v>
      </c>
      <c r="D117" t="str">
        <f>IF(ISNA(VLOOKUP(B117,Sheet1!$M$2:$Q$146,2,FALSE)),"",VLOOKUP(B117,Sheet1!$M$2:$Q$146,2,FALSE))</f>
        <v/>
      </c>
      <c r="E117" t="str">
        <f>IF(ISNA(VLOOKUP($B117,Sheet1!$M$2:$R$146,3,FALSE)),"",VLOOKUP($B117,Sheet1!$M$2:$R$146,3,FALSE))</f>
        <v/>
      </c>
      <c r="F117" t="str">
        <f>IF(ISNA(VLOOKUP($B117,Sheet1!$M$2:$R$146,4,FALSE)),"",VLOOKUP($B117,Sheet1!$M$2:$R$146,4,FALSE))</f>
        <v/>
      </c>
      <c r="G117" t="str">
        <f>IF(ISNA(VLOOKUP($B117,Sheet1!$M$2:$R$146,5,FALSE)),"",VLOOKUP($B117,Sheet1!$M$2:$R$146,5,FALSE))</f>
        <v/>
      </c>
      <c r="I117">
        <f t="shared" si="24"/>
        <v>0</v>
      </c>
      <c r="J117" t="str">
        <f t="shared" si="15"/>
        <v/>
      </c>
      <c r="L117" t="str">
        <f t="shared" si="16"/>
        <v>3384T</v>
      </c>
      <c r="M117" t="str">
        <f t="shared" si="17"/>
        <v>3384A</v>
      </c>
      <c r="N117" t="str">
        <f t="shared" si="18"/>
        <v>3384C</v>
      </c>
      <c r="O117" t="str">
        <f t="shared" si="19"/>
        <v>3384O</v>
      </c>
      <c r="P117">
        <f t="shared" si="20"/>
        <v>1</v>
      </c>
      <c r="Q117">
        <f t="shared" si="21"/>
        <v>1</v>
      </c>
      <c r="R117">
        <f t="shared" si="22"/>
        <v>1</v>
      </c>
      <c r="S117">
        <f t="shared" si="23"/>
        <v>1</v>
      </c>
      <c r="V117" t="s">
        <v>150</v>
      </c>
      <c r="W117" t="s">
        <v>151</v>
      </c>
      <c r="X117" t="s">
        <v>151</v>
      </c>
      <c r="Y117" t="s">
        <v>151</v>
      </c>
    </row>
    <row r="118" spans="1:25" x14ac:dyDescent="0.25">
      <c r="A118" s="31" t="s">
        <v>239</v>
      </c>
      <c r="B118" s="32">
        <v>5200</v>
      </c>
      <c r="D118" t="str">
        <f>IF(ISNA(VLOOKUP(B118,Sheet1!$M$2:$Q$146,2,FALSE)),"",VLOOKUP(B118,Sheet1!$M$2:$Q$146,2,FALSE))</f>
        <v/>
      </c>
      <c r="E118" t="str">
        <f>IF(ISNA(VLOOKUP($B118,Sheet1!$M$2:$R$146,3,FALSE)),"",VLOOKUP($B118,Sheet1!$M$2:$R$146,3,FALSE))</f>
        <v/>
      </c>
      <c r="F118" t="str">
        <f>IF(ISNA(VLOOKUP($B118,Sheet1!$M$2:$R$146,4,FALSE)),"",VLOOKUP($B118,Sheet1!$M$2:$R$146,4,FALSE))</f>
        <v/>
      </c>
      <c r="G118" t="str">
        <f>IF(ISNA(VLOOKUP($B118,Sheet1!$M$2:$R$146,5,FALSE)),"",VLOOKUP($B118,Sheet1!$M$2:$R$146,5,FALSE))</f>
        <v/>
      </c>
      <c r="I118">
        <f t="shared" si="24"/>
        <v>0</v>
      </c>
      <c r="J118" t="str">
        <f t="shared" si="15"/>
        <v/>
      </c>
      <c r="L118" t="str">
        <f t="shared" si="16"/>
        <v>5200T</v>
      </c>
      <c r="M118" t="str">
        <f t="shared" si="17"/>
        <v>5200A</v>
      </c>
      <c r="N118" t="str">
        <f t="shared" si="18"/>
        <v>5200C</v>
      </c>
      <c r="O118" t="str">
        <f t="shared" si="19"/>
        <v>5200O</v>
      </c>
      <c r="P118">
        <f t="shared" si="20"/>
        <v>1</v>
      </c>
      <c r="Q118">
        <f t="shared" si="21"/>
        <v>1</v>
      </c>
      <c r="R118">
        <f t="shared" si="22"/>
        <v>1</v>
      </c>
      <c r="S118">
        <f t="shared" si="23"/>
        <v>1</v>
      </c>
      <c r="V118" t="s">
        <v>150</v>
      </c>
      <c r="W118" t="s">
        <v>151</v>
      </c>
      <c r="X118" t="s">
        <v>151</v>
      </c>
      <c r="Y118" t="s">
        <v>151</v>
      </c>
    </row>
    <row r="119" spans="1:25" x14ac:dyDescent="0.25">
      <c r="A119" s="31" t="s">
        <v>240</v>
      </c>
      <c r="B119" s="32">
        <v>2317</v>
      </c>
      <c r="D119" t="str">
        <f>IF(ISNA(VLOOKUP(B119,Sheet1!$M$2:$Q$146,2,FALSE)),"",VLOOKUP(B119,Sheet1!$M$2:$Q$146,2,FALSE))</f>
        <v>Day 11</v>
      </c>
      <c r="E119" t="str">
        <f>IF(ISNA(VLOOKUP($B119,Sheet1!$M$2:$R$146,3,FALSE)),"",VLOOKUP($B119,Sheet1!$M$2:$R$146,3,FALSE))</f>
        <v>Day 11</v>
      </c>
      <c r="F119" t="str">
        <f>IF(ISNA(VLOOKUP($B119,Sheet1!$M$2:$R$146,4,FALSE)),"",VLOOKUP($B119,Sheet1!$M$2:$R$146,4,FALSE))</f>
        <v>Day 1</v>
      </c>
      <c r="G119" t="str">
        <f>IF(ISNA(VLOOKUP($B119,Sheet1!$M$2:$R$146,5,FALSE)),"",VLOOKUP($B119,Sheet1!$M$2:$R$146,5,FALSE))</f>
        <v>Day 11</v>
      </c>
      <c r="I119">
        <f t="shared" si="24"/>
        <v>5</v>
      </c>
      <c r="J119">
        <f t="shared" si="15"/>
        <v>0</v>
      </c>
      <c r="L119" t="str">
        <f t="shared" si="16"/>
        <v>2317T</v>
      </c>
      <c r="M119" t="str">
        <f t="shared" si="17"/>
        <v>2317A</v>
      </c>
      <c r="N119" t="str">
        <f t="shared" si="18"/>
        <v>2317C</v>
      </c>
      <c r="O119" t="str">
        <f t="shared" si="19"/>
        <v>2317O</v>
      </c>
      <c r="P119">
        <f t="shared" si="20"/>
        <v>0</v>
      </c>
      <c r="Q119">
        <f t="shared" si="21"/>
        <v>0</v>
      </c>
      <c r="R119">
        <f t="shared" si="22"/>
        <v>0</v>
      </c>
      <c r="S119">
        <f t="shared" si="23"/>
        <v>0</v>
      </c>
      <c r="V119" t="s">
        <v>150</v>
      </c>
      <c r="W119" t="s">
        <v>150</v>
      </c>
      <c r="X119" t="s">
        <v>153</v>
      </c>
      <c r="Y119" t="s">
        <v>150</v>
      </c>
    </row>
    <row r="120" spans="1:25" x14ac:dyDescent="0.25">
      <c r="A120" s="31" t="s">
        <v>241</v>
      </c>
      <c r="B120" s="32">
        <v>3356</v>
      </c>
      <c r="D120" t="str">
        <f>IF(ISNA(VLOOKUP(B120,Sheet1!$M$2:$Q$146,2,FALSE)),"",VLOOKUP(B120,Sheet1!$M$2:$Q$146,2,FALSE))</f>
        <v>Day 11</v>
      </c>
      <c r="E120" t="str">
        <f>IF(ISNA(VLOOKUP($B120,Sheet1!$M$2:$R$146,3,FALSE)),"",VLOOKUP($B120,Sheet1!$M$2:$R$146,3,FALSE))</f>
        <v/>
      </c>
      <c r="F120" t="str">
        <f>IF(ISNA(VLOOKUP($B120,Sheet1!$M$2:$R$146,4,FALSE)),"",VLOOKUP($B120,Sheet1!$M$2:$R$146,4,FALSE))</f>
        <v/>
      </c>
      <c r="G120" t="str">
        <f>IF(ISNA(VLOOKUP($B120,Sheet1!$M$2:$R$146,5,FALSE)),"",VLOOKUP($B120,Sheet1!$M$2:$R$146,5,FALSE))</f>
        <v/>
      </c>
      <c r="I120">
        <f t="shared" si="24"/>
        <v>0</v>
      </c>
      <c r="J120" t="str">
        <f t="shared" si="15"/>
        <v/>
      </c>
      <c r="L120" t="str">
        <f t="shared" si="16"/>
        <v>3356T</v>
      </c>
      <c r="M120" t="str">
        <f t="shared" si="17"/>
        <v>3356A</v>
      </c>
      <c r="N120" t="str">
        <f t="shared" si="18"/>
        <v>3356C</v>
      </c>
      <c r="O120" t="str">
        <f t="shared" si="19"/>
        <v>3356O</v>
      </c>
      <c r="P120">
        <f t="shared" si="20"/>
        <v>0</v>
      </c>
      <c r="Q120">
        <f t="shared" si="21"/>
        <v>1</v>
      </c>
      <c r="R120">
        <f t="shared" si="22"/>
        <v>1</v>
      </c>
      <c r="S120">
        <f t="shared" si="23"/>
        <v>1</v>
      </c>
      <c r="V120" t="s">
        <v>150</v>
      </c>
      <c r="W120" t="s">
        <v>151</v>
      </c>
      <c r="X120" t="s">
        <v>151</v>
      </c>
      <c r="Y120" t="s">
        <v>151</v>
      </c>
    </row>
    <row r="121" spans="1:25" x14ac:dyDescent="0.25">
      <c r="A121" s="31" t="s">
        <v>242</v>
      </c>
      <c r="B121" s="32">
        <v>3358</v>
      </c>
      <c r="D121" t="str">
        <f>IF(ISNA(VLOOKUP(B121,Sheet1!$M$2:$Q$146,2,FALSE)),"",VLOOKUP(B121,Sheet1!$M$2:$Q$146,2,FALSE))</f>
        <v>Day 11</v>
      </c>
      <c r="E121" t="str">
        <f>IF(ISNA(VLOOKUP($B121,Sheet1!$M$2:$R$146,3,FALSE)),"",VLOOKUP($B121,Sheet1!$M$2:$R$146,3,FALSE))</f>
        <v/>
      </c>
      <c r="F121" t="str">
        <f>IF(ISNA(VLOOKUP($B121,Sheet1!$M$2:$R$146,4,FALSE)),"",VLOOKUP($B121,Sheet1!$M$2:$R$146,4,FALSE))</f>
        <v/>
      </c>
      <c r="G121" t="str">
        <f>IF(ISNA(VLOOKUP($B121,Sheet1!$M$2:$R$146,5,FALSE)),"",VLOOKUP($B121,Sheet1!$M$2:$R$146,5,FALSE))</f>
        <v/>
      </c>
      <c r="I121">
        <f t="shared" si="24"/>
        <v>0</v>
      </c>
      <c r="J121" t="str">
        <f t="shared" si="15"/>
        <v/>
      </c>
      <c r="L121" t="str">
        <f t="shared" si="16"/>
        <v>3358T</v>
      </c>
      <c r="M121" t="str">
        <f t="shared" si="17"/>
        <v>3358A</v>
      </c>
      <c r="N121" t="str">
        <f t="shared" si="18"/>
        <v>3358C</v>
      </c>
      <c r="O121" t="str">
        <f t="shared" si="19"/>
        <v>3358O</v>
      </c>
      <c r="P121">
        <f t="shared" si="20"/>
        <v>0</v>
      </c>
      <c r="Q121">
        <f t="shared" si="21"/>
        <v>1</v>
      </c>
      <c r="R121">
        <f t="shared" si="22"/>
        <v>1</v>
      </c>
      <c r="S121">
        <f t="shared" si="23"/>
        <v>1</v>
      </c>
      <c r="V121" t="s">
        <v>150</v>
      </c>
      <c r="W121" t="s">
        <v>151</v>
      </c>
      <c r="X121" t="s">
        <v>151</v>
      </c>
      <c r="Y121" t="s">
        <v>151</v>
      </c>
    </row>
    <row r="122" spans="1:25" x14ac:dyDescent="0.25">
      <c r="A122" s="31" t="s">
        <v>243</v>
      </c>
      <c r="B122" s="32">
        <v>3029</v>
      </c>
      <c r="D122" t="str">
        <f>IF(ISNA(VLOOKUP(B122,Sheet1!$M$2:$Q$146,2,FALSE)),"",VLOOKUP(B122,Sheet1!$M$2:$Q$146,2,FALSE))</f>
        <v/>
      </c>
      <c r="E122" t="str">
        <f>IF(ISNA(VLOOKUP($B122,Sheet1!$M$2:$R$146,3,FALSE)),"",VLOOKUP($B122,Sheet1!$M$2:$R$146,3,FALSE))</f>
        <v/>
      </c>
      <c r="F122" t="str">
        <f>IF(ISNA(VLOOKUP($B122,Sheet1!$M$2:$R$146,4,FALSE)),"",VLOOKUP($B122,Sheet1!$M$2:$R$146,4,FALSE))</f>
        <v/>
      </c>
      <c r="G122" t="str">
        <f>IF(ISNA(VLOOKUP($B122,Sheet1!$M$2:$R$146,5,FALSE)),"",VLOOKUP($B122,Sheet1!$M$2:$R$146,5,FALSE))</f>
        <v/>
      </c>
      <c r="I122">
        <f t="shared" si="24"/>
        <v>0</v>
      </c>
      <c r="J122" t="str">
        <f t="shared" si="15"/>
        <v/>
      </c>
      <c r="L122" t="str">
        <f t="shared" si="16"/>
        <v>3029T</v>
      </c>
      <c r="M122" t="str">
        <f t="shared" si="17"/>
        <v>3029A</v>
      </c>
      <c r="N122" t="str">
        <f t="shared" si="18"/>
        <v>3029C</v>
      </c>
      <c r="O122" t="str">
        <f t="shared" si="19"/>
        <v>3029O</v>
      </c>
      <c r="P122">
        <f t="shared" si="20"/>
        <v>1</v>
      </c>
      <c r="Q122">
        <f t="shared" si="21"/>
        <v>1</v>
      </c>
      <c r="R122">
        <f t="shared" si="22"/>
        <v>1</v>
      </c>
      <c r="S122">
        <f t="shared" si="23"/>
        <v>1</v>
      </c>
      <c r="V122" t="s">
        <v>150</v>
      </c>
      <c r="W122" t="s">
        <v>151</v>
      </c>
      <c r="X122" t="s">
        <v>151</v>
      </c>
      <c r="Y122" t="s">
        <v>151</v>
      </c>
    </row>
    <row r="123" spans="1:25" x14ac:dyDescent="0.25">
      <c r="A123" s="31" t="s">
        <v>244</v>
      </c>
      <c r="B123" s="32">
        <v>2084</v>
      </c>
      <c r="D123" t="str">
        <f>IF(ISNA(VLOOKUP(B123,Sheet1!$M$2:$Q$146,2,FALSE)),"",VLOOKUP(B123,Sheet1!$M$2:$Q$146,2,FALSE))</f>
        <v>Day 11</v>
      </c>
      <c r="E123" t="str">
        <f>IF(ISNA(VLOOKUP($B123,Sheet1!$M$2:$R$146,3,FALSE)),"",VLOOKUP($B123,Sheet1!$M$2:$R$146,3,FALSE))</f>
        <v/>
      </c>
      <c r="F123" t="str">
        <f>IF(ISNA(VLOOKUP($B123,Sheet1!$M$2:$R$146,4,FALSE)),"",VLOOKUP($B123,Sheet1!$M$2:$R$146,4,FALSE))</f>
        <v>Day 11</v>
      </c>
      <c r="G123" t="str">
        <f>IF(ISNA(VLOOKUP($B123,Sheet1!$M$2:$R$146,5,FALSE)),"",VLOOKUP($B123,Sheet1!$M$2:$R$146,5,FALSE))</f>
        <v>Day 11</v>
      </c>
      <c r="I123">
        <f t="shared" si="24"/>
        <v>6</v>
      </c>
      <c r="J123">
        <f t="shared" si="15"/>
        <v>10</v>
      </c>
      <c r="L123" t="str">
        <f t="shared" si="16"/>
        <v>2084T</v>
      </c>
      <c r="M123" t="str">
        <f t="shared" si="17"/>
        <v>2084A</v>
      </c>
      <c r="N123" t="str">
        <f t="shared" si="18"/>
        <v>2084C</v>
      </c>
      <c r="O123" t="str">
        <f t="shared" si="19"/>
        <v>2084O</v>
      </c>
      <c r="P123">
        <f t="shared" si="20"/>
        <v>0</v>
      </c>
      <c r="Q123">
        <f t="shared" si="21"/>
        <v>1</v>
      </c>
      <c r="R123">
        <f t="shared" si="22"/>
        <v>0</v>
      </c>
      <c r="S123">
        <f t="shared" si="23"/>
        <v>0</v>
      </c>
      <c r="V123" t="s">
        <v>150</v>
      </c>
      <c r="W123" t="s">
        <v>151</v>
      </c>
      <c r="X123" t="s">
        <v>150</v>
      </c>
      <c r="Y123" t="s">
        <v>150</v>
      </c>
    </row>
    <row r="124" spans="1:25" x14ac:dyDescent="0.25">
      <c r="A124" s="31" t="s">
        <v>245</v>
      </c>
      <c r="B124" s="32">
        <v>3052</v>
      </c>
      <c r="D124" t="str">
        <f>IF(ISNA(VLOOKUP(B124,Sheet1!$M$2:$Q$146,2,FALSE)),"",VLOOKUP(B124,Sheet1!$M$2:$Q$146,2,FALSE))</f>
        <v>Day 11</v>
      </c>
      <c r="E124" t="str">
        <f>IF(ISNA(VLOOKUP($B124,Sheet1!$M$2:$R$146,3,FALSE)),"",VLOOKUP($B124,Sheet1!$M$2:$R$146,3,FALSE))</f>
        <v/>
      </c>
      <c r="F124" t="str">
        <f>IF(ISNA(VLOOKUP($B124,Sheet1!$M$2:$R$146,4,FALSE)),"",VLOOKUP($B124,Sheet1!$M$2:$R$146,4,FALSE))</f>
        <v>Day 1</v>
      </c>
      <c r="G124" t="str">
        <f>IF(ISNA(VLOOKUP($B124,Sheet1!$M$2:$R$146,5,FALSE)),"",VLOOKUP($B124,Sheet1!$M$2:$R$146,5,FALSE))</f>
        <v/>
      </c>
      <c r="I124">
        <f t="shared" si="24"/>
        <v>5</v>
      </c>
      <c r="J124">
        <f t="shared" si="15"/>
        <v>0</v>
      </c>
      <c r="L124" t="str">
        <f t="shared" si="16"/>
        <v>3052T</v>
      </c>
      <c r="M124" t="str">
        <f t="shared" si="17"/>
        <v>3052A</v>
      </c>
      <c r="N124" t="str">
        <f t="shared" si="18"/>
        <v>3052C</v>
      </c>
      <c r="O124" t="str">
        <f t="shared" si="19"/>
        <v>3052O</v>
      </c>
      <c r="P124">
        <f t="shared" si="20"/>
        <v>0</v>
      </c>
      <c r="Q124">
        <f t="shared" si="21"/>
        <v>1</v>
      </c>
      <c r="R124">
        <f t="shared" si="22"/>
        <v>0</v>
      </c>
      <c r="S124">
        <f t="shared" si="23"/>
        <v>1</v>
      </c>
      <c r="V124" t="s">
        <v>150</v>
      </c>
      <c r="W124" t="s">
        <v>151</v>
      </c>
      <c r="X124" t="s">
        <v>153</v>
      </c>
      <c r="Y124" t="s">
        <v>151</v>
      </c>
    </row>
    <row r="125" spans="1:25" x14ac:dyDescent="0.25">
      <c r="A125" s="31" t="s">
        <v>246</v>
      </c>
      <c r="B125" s="32">
        <v>2046</v>
      </c>
      <c r="D125" t="str">
        <f>IF(ISNA(VLOOKUP(B125,Sheet1!$M$2:$Q$146,2,FALSE)),"",VLOOKUP(B125,Sheet1!$M$2:$Q$146,2,FALSE))</f>
        <v>Day 11</v>
      </c>
      <c r="E125" t="str">
        <f>IF(ISNA(VLOOKUP($B125,Sheet1!$M$2:$R$146,3,FALSE)),"",VLOOKUP($B125,Sheet1!$M$2:$R$146,3,FALSE))</f>
        <v>Day 11</v>
      </c>
      <c r="F125" t="str">
        <f>IF(ISNA(VLOOKUP($B125,Sheet1!$M$2:$R$146,4,FALSE)),"",VLOOKUP($B125,Sheet1!$M$2:$R$146,4,FALSE))</f>
        <v>Day 11</v>
      </c>
      <c r="G125" t="str">
        <f>IF(ISNA(VLOOKUP($B125,Sheet1!$M$2:$R$146,5,FALSE)),"",VLOOKUP($B125,Sheet1!$M$2:$R$146,5,FALSE))</f>
        <v>Day 11</v>
      </c>
      <c r="I125">
        <f t="shared" si="24"/>
        <v>6</v>
      </c>
      <c r="J125">
        <f t="shared" si="15"/>
        <v>10</v>
      </c>
      <c r="L125" t="str">
        <f t="shared" si="16"/>
        <v>2046T</v>
      </c>
      <c r="M125" t="str">
        <f t="shared" si="17"/>
        <v>2046A</v>
      </c>
      <c r="N125" t="str">
        <f t="shared" si="18"/>
        <v>2046C</v>
      </c>
      <c r="O125" t="str">
        <f t="shared" si="19"/>
        <v>2046O</v>
      </c>
      <c r="P125">
        <f t="shared" si="20"/>
        <v>0</v>
      </c>
      <c r="Q125">
        <f t="shared" si="21"/>
        <v>0</v>
      </c>
      <c r="R125">
        <f t="shared" si="22"/>
        <v>0</v>
      </c>
      <c r="S125">
        <f t="shared" si="23"/>
        <v>0</v>
      </c>
      <c r="V125" t="s">
        <v>150</v>
      </c>
      <c r="W125" t="s">
        <v>150</v>
      </c>
      <c r="X125" t="s">
        <v>150</v>
      </c>
      <c r="Y125" t="s">
        <v>150</v>
      </c>
    </row>
    <row r="126" spans="1:25" x14ac:dyDescent="0.25">
      <c r="A126" s="31" t="s">
        <v>247</v>
      </c>
      <c r="B126" s="32">
        <v>3325</v>
      </c>
      <c r="D126" t="str">
        <f>IF(ISNA(VLOOKUP(B126,Sheet1!$M$2:$Q$146,2,FALSE)),"",VLOOKUP(B126,Sheet1!$M$2:$Q$146,2,FALSE))</f>
        <v>Day 11</v>
      </c>
      <c r="E126" t="str">
        <f>IF(ISNA(VLOOKUP($B126,Sheet1!$M$2:$R$146,3,FALSE)),"",VLOOKUP($B126,Sheet1!$M$2:$R$146,3,FALSE))</f>
        <v/>
      </c>
      <c r="F126" t="str">
        <f>IF(ISNA(VLOOKUP($B126,Sheet1!$M$2:$R$146,4,FALSE)),"",VLOOKUP($B126,Sheet1!$M$2:$R$146,4,FALSE))</f>
        <v/>
      </c>
      <c r="G126" t="str">
        <f>IF(ISNA(VLOOKUP($B126,Sheet1!$M$2:$R$146,5,FALSE)),"",VLOOKUP($B126,Sheet1!$M$2:$R$146,5,FALSE))</f>
        <v/>
      </c>
      <c r="I126">
        <f t="shared" si="24"/>
        <v>0</v>
      </c>
      <c r="J126" t="str">
        <f t="shared" si="15"/>
        <v/>
      </c>
      <c r="L126" t="str">
        <f t="shared" si="16"/>
        <v>3325T</v>
      </c>
      <c r="M126" t="str">
        <f t="shared" si="17"/>
        <v>3325A</v>
      </c>
      <c r="N126" t="str">
        <f t="shared" si="18"/>
        <v>3325C</v>
      </c>
      <c r="O126" t="str">
        <f t="shared" si="19"/>
        <v>3325O</v>
      </c>
      <c r="P126">
        <f t="shared" si="20"/>
        <v>0</v>
      </c>
      <c r="Q126">
        <f t="shared" si="21"/>
        <v>1</v>
      </c>
      <c r="R126">
        <f t="shared" si="22"/>
        <v>1</v>
      </c>
      <c r="S126">
        <f t="shared" si="23"/>
        <v>1</v>
      </c>
      <c r="V126" t="s">
        <v>150</v>
      </c>
      <c r="W126" t="s">
        <v>151</v>
      </c>
      <c r="X126" t="s">
        <v>151</v>
      </c>
      <c r="Y126" t="s">
        <v>151</v>
      </c>
    </row>
    <row r="127" spans="1:25" x14ac:dyDescent="0.25">
      <c r="A127" s="31" t="s">
        <v>248</v>
      </c>
      <c r="B127" s="32">
        <v>1001</v>
      </c>
      <c r="D127" t="str">
        <f>IF(ISNA(VLOOKUP(B127,Sheet1!$M$2:$Q$146,2,FALSE)),"",VLOOKUP(B127,Sheet1!$M$2:$Q$146,2,FALSE))</f>
        <v>Day 11</v>
      </c>
      <c r="E127" t="str">
        <f>IF(ISNA(VLOOKUP($B127,Sheet1!$M$2:$R$146,3,FALSE)),"",VLOOKUP($B127,Sheet1!$M$2:$R$146,3,FALSE))</f>
        <v/>
      </c>
      <c r="F127" t="str">
        <f>IF(ISNA(VLOOKUP($B127,Sheet1!$M$2:$R$146,4,FALSE)),"",VLOOKUP($B127,Sheet1!$M$2:$R$146,4,FALSE))</f>
        <v/>
      </c>
      <c r="G127" t="str">
        <f>IF(ISNA(VLOOKUP($B127,Sheet1!$M$2:$R$146,5,FALSE)),"",VLOOKUP($B127,Sheet1!$M$2:$R$146,5,FALSE))</f>
        <v/>
      </c>
      <c r="I127">
        <f t="shared" si="24"/>
        <v>0</v>
      </c>
      <c r="J127" t="str">
        <f t="shared" si="15"/>
        <v/>
      </c>
      <c r="L127" t="str">
        <f t="shared" si="16"/>
        <v>1001T</v>
      </c>
      <c r="M127" t="str">
        <f t="shared" si="17"/>
        <v>1001A</v>
      </c>
      <c r="N127" t="str">
        <f t="shared" si="18"/>
        <v>1001C</v>
      </c>
      <c r="O127" t="str">
        <f t="shared" si="19"/>
        <v>1001O</v>
      </c>
      <c r="P127">
        <f t="shared" si="20"/>
        <v>0</v>
      </c>
      <c r="Q127">
        <f t="shared" si="21"/>
        <v>1</v>
      </c>
      <c r="R127">
        <f t="shared" si="22"/>
        <v>1</v>
      </c>
      <c r="S127">
        <f t="shared" si="23"/>
        <v>1</v>
      </c>
      <c r="V127" t="s">
        <v>150</v>
      </c>
      <c r="W127" t="s">
        <v>151</v>
      </c>
      <c r="X127" t="s">
        <v>151</v>
      </c>
      <c r="Y127" t="s">
        <v>151</v>
      </c>
    </row>
    <row r="128" spans="1:25" x14ac:dyDescent="0.25">
      <c r="A128" s="31" t="s">
        <v>249</v>
      </c>
      <c r="B128" s="32">
        <v>3389</v>
      </c>
      <c r="D128" t="str">
        <f>IF(ISNA(VLOOKUP(B128,Sheet1!$M$2:$Q$146,2,FALSE)),"",VLOOKUP(B128,Sheet1!$M$2:$Q$146,2,FALSE))</f>
        <v/>
      </c>
      <c r="E128" t="str">
        <f>IF(ISNA(VLOOKUP($B128,Sheet1!$M$2:$R$146,3,FALSE)),"",VLOOKUP($B128,Sheet1!$M$2:$R$146,3,FALSE))</f>
        <v/>
      </c>
      <c r="F128" t="str">
        <f>IF(ISNA(VLOOKUP($B128,Sheet1!$M$2:$R$146,4,FALSE)),"",VLOOKUP($B128,Sheet1!$M$2:$R$146,4,FALSE))</f>
        <v/>
      </c>
      <c r="G128" t="str">
        <f>IF(ISNA(VLOOKUP($B128,Sheet1!$M$2:$R$146,5,FALSE)),"",VLOOKUP($B128,Sheet1!$M$2:$R$146,5,FALSE))</f>
        <v/>
      </c>
      <c r="I128">
        <f t="shared" si="24"/>
        <v>0</v>
      </c>
      <c r="J128" t="str">
        <f t="shared" si="15"/>
        <v/>
      </c>
      <c r="L128" t="str">
        <f t="shared" si="16"/>
        <v>3389T</v>
      </c>
      <c r="M128" t="str">
        <f t="shared" si="17"/>
        <v>3389A</v>
      </c>
      <c r="N128" t="str">
        <f t="shared" si="18"/>
        <v>3389C</v>
      </c>
      <c r="O128" t="str">
        <f t="shared" si="19"/>
        <v>3389O</v>
      </c>
      <c r="P128">
        <f t="shared" si="20"/>
        <v>1</v>
      </c>
      <c r="Q128">
        <f t="shared" si="21"/>
        <v>1</v>
      </c>
      <c r="R128">
        <f t="shared" si="22"/>
        <v>1</v>
      </c>
      <c r="S128">
        <f t="shared" si="23"/>
        <v>1</v>
      </c>
      <c r="V128" t="s">
        <v>151</v>
      </c>
      <c r="W128" t="s">
        <v>151</v>
      </c>
      <c r="X128" t="s">
        <v>151</v>
      </c>
      <c r="Y128" t="s">
        <v>151</v>
      </c>
    </row>
    <row r="129" spans="1:25" x14ac:dyDescent="0.25">
      <c r="A129" s="31" t="s">
        <v>250</v>
      </c>
      <c r="B129" s="32">
        <v>2001</v>
      </c>
      <c r="D129" t="str">
        <f>IF(ISNA(VLOOKUP(B129,Sheet1!$M$2:$Q$146,2,FALSE)),"",VLOOKUP(B129,Sheet1!$M$2:$Q$146,2,FALSE))</f>
        <v>Day 11</v>
      </c>
      <c r="E129" t="str">
        <f>IF(ISNA(VLOOKUP($B129,Sheet1!$M$2:$R$146,3,FALSE)),"",VLOOKUP($B129,Sheet1!$M$2:$R$146,3,FALSE))</f>
        <v/>
      </c>
      <c r="F129" t="str">
        <f>IF(ISNA(VLOOKUP($B129,Sheet1!$M$2:$R$146,4,FALSE)),"",VLOOKUP($B129,Sheet1!$M$2:$R$146,4,FALSE))</f>
        <v>Day 11</v>
      </c>
      <c r="G129" t="str">
        <f>IF(ISNA(VLOOKUP($B129,Sheet1!$M$2:$R$146,5,FALSE)),"",VLOOKUP($B129,Sheet1!$M$2:$R$146,5,FALSE))</f>
        <v>Day 11</v>
      </c>
      <c r="I129">
        <f t="shared" si="24"/>
        <v>6</v>
      </c>
      <c r="J129">
        <f t="shared" si="15"/>
        <v>10</v>
      </c>
      <c r="L129" t="str">
        <f t="shared" si="16"/>
        <v>2001T</v>
      </c>
      <c r="M129" t="str">
        <f t="shared" si="17"/>
        <v>2001A</v>
      </c>
      <c r="N129" t="str">
        <f t="shared" si="18"/>
        <v>2001C</v>
      </c>
      <c r="O129" t="str">
        <f t="shared" si="19"/>
        <v>2001O</v>
      </c>
      <c r="P129">
        <f t="shared" si="20"/>
        <v>0</v>
      </c>
      <c r="Q129">
        <f t="shared" si="21"/>
        <v>1</v>
      </c>
      <c r="R129">
        <f t="shared" si="22"/>
        <v>0</v>
      </c>
      <c r="S129">
        <f t="shared" si="23"/>
        <v>0</v>
      </c>
      <c r="V129" t="s">
        <v>150</v>
      </c>
      <c r="W129" t="s">
        <v>151</v>
      </c>
      <c r="X129" t="s">
        <v>153</v>
      </c>
      <c r="Y129" t="s">
        <v>150</v>
      </c>
    </row>
    <row r="130" spans="1:25" x14ac:dyDescent="0.25">
      <c r="A130" s="31" t="s">
        <v>251</v>
      </c>
      <c r="B130" s="32">
        <v>2064</v>
      </c>
      <c r="D130" t="str">
        <f>IF(ISNA(VLOOKUP(B130,Sheet1!$M$2:$Q$146,2,FALSE)),"",VLOOKUP(B130,Sheet1!$M$2:$Q$146,2,FALSE))</f>
        <v>Day 11</v>
      </c>
      <c r="E130" t="str">
        <f>IF(ISNA(VLOOKUP($B130,Sheet1!$M$2:$R$146,3,FALSE)),"",VLOOKUP($B130,Sheet1!$M$2:$R$146,3,FALSE))</f>
        <v>Day 11</v>
      </c>
      <c r="F130" t="str">
        <f>IF(ISNA(VLOOKUP($B130,Sheet1!$M$2:$R$146,4,FALSE)),"",VLOOKUP($B130,Sheet1!$M$2:$R$146,4,FALSE))</f>
        <v>Day 1</v>
      </c>
      <c r="G130" t="str">
        <f>IF(ISNA(VLOOKUP($B130,Sheet1!$M$2:$R$146,5,FALSE)),"",VLOOKUP($B130,Sheet1!$M$2:$R$146,5,FALSE))</f>
        <v>Day 11</v>
      </c>
      <c r="I130">
        <f t="shared" si="24"/>
        <v>5</v>
      </c>
      <c r="J130">
        <f t="shared" si="15"/>
        <v>0</v>
      </c>
      <c r="L130" t="str">
        <f t="shared" si="16"/>
        <v>2064T</v>
      </c>
      <c r="M130" t="str">
        <f t="shared" si="17"/>
        <v>2064A</v>
      </c>
      <c r="N130" t="str">
        <f t="shared" si="18"/>
        <v>2064C</v>
      </c>
      <c r="O130" t="str">
        <f t="shared" si="19"/>
        <v>2064O</v>
      </c>
      <c r="P130">
        <f t="shared" si="20"/>
        <v>0</v>
      </c>
      <c r="Q130">
        <f t="shared" si="21"/>
        <v>0</v>
      </c>
      <c r="R130">
        <f t="shared" si="22"/>
        <v>0</v>
      </c>
      <c r="S130">
        <f t="shared" si="23"/>
        <v>0</v>
      </c>
      <c r="V130" t="s">
        <v>150</v>
      </c>
      <c r="W130" t="s">
        <v>150</v>
      </c>
      <c r="X130" t="s">
        <v>151</v>
      </c>
      <c r="Y130" t="s">
        <v>150</v>
      </c>
    </row>
    <row r="131" spans="1:25" x14ac:dyDescent="0.25">
      <c r="A131" s="31" t="s">
        <v>252</v>
      </c>
      <c r="B131" s="32">
        <v>2000</v>
      </c>
      <c r="D131" t="str">
        <f>IF(ISNA(VLOOKUP(B131,Sheet1!$M$2:$Q$146,2,FALSE)),"",VLOOKUP(B131,Sheet1!$M$2:$Q$146,2,FALSE))</f>
        <v>Day 11</v>
      </c>
      <c r="E131" t="str">
        <f>IF(ISNA(VLOOKUP($B131,Sheet1!$M$2:$R$146,3,FALSE)),"",VLOOKUP($B131,Sheet1!$M$2:$R$146,3,FALSE))</f>
        <v>Day 11</v>
      </c>
      <c r="F131" t="str">
        <f>IF(ISNA(VLOOKUP($B131,Sheet1!$M$2:$R$146,4,FALSE)),"",VLOOKUP($B131,Sheet1!$M$2:$R$146,4,FALSE))</f>
        <v>Day 1</v>
      </c>
      <c r="G131" t="str">
        <f>IF(ISNA(VLOOKUP($B131,Sheet1!$M$2:$R$146,5,FALSE)),"",VLOOKUP($B131,Sheet1!$M$2:$R$146,5,FALSE))</f>
        <v>Day 11</v>
      </c>
      <c r="I131">
        <f t="shared" si="24"/>
        <v>5</v>
      </c>
      <c r="J131">
        <f t="shared" si="15"/>
        <v>0</v>
      </c>
      <c r="L131" t="str">
        <f t="shared" si="16"/>
        <v>2000T</v>
      </c>
      <c r="M131" t="str">
        <f t="shared" si="17"/>
        <v>2000A</v>
      </c>
      <c r="N131" t="str">
        <f t="shared" si="18"/>
        <v>2000C</v>
      </c>
      <c r="O131" t="str">
        <f t="shared" si="19"/>
        <v>2000O</v>
      </c>
      <c r="P131">
        <f t="shared" si="20"/>
        <v>0</v>
      </c>
      <c r="Q131">
        <f t="shared" si="21"/>
        <v>0</v>
      </c>
      <c r="R131">
        <f t="shared" si="22"/>
        <v>0</v>
      </c>
      <c r="S131">
        <f t="shared" si="23"/>
        <v>0</v>
      </c>
      <c r="V131" t="s">
        <v>150</v>
      </c>
      <c r="W131" t="s">
        <v>150</v>
      </c>
      <c r="X131" t="s">
        <v>153</v>
      </c>
      <c r="Y131" t="s">
        <v>151</v>
      </c>
    </row>
    <row r="132" spans="1:25" x14ac:dyDescent="0.25">
      <c r="A132" s="31" t="s">
        <v>253</v>
      </c>
      <c r="B132" s="32">
        <v>2048</v>
      </c>
      <c r="D132" t="str">
        <f>IF(ISNA(VLOOKUP(B132,Sheet1!$M$2:$Q$146,2,FALSE)),"",VLOOKUP(B132,Sheet1!$M$2:$Q$146,2,FALSE))</f>
        <v>Day 11</v>
      </c>
      <c r="E132" t="str">
        <f>IF(ISNA(VLOOKUP($B132,Sheet1!$M$2:$R$146,3,FALSE)),"",VLOOKUP($B132,Sheet1!$M$2:$R$146,3,FALSE))</f>
        <v/>
      </c>
      <c r="F132" t="str">
        <f>IF(ISNA(VLOOKUP($B132,Sheet1!$M$2:$R$146,4,FALSE)),"",VLOOKUP($B132,Sheet1!$M$2:$R$146,4,FALSE))</f>
        <v>Day 1</v>
      </c>
      <c r="G132" t="str">
        <f>IF(ISNA(VLOOKUP($B132,Sheet1!$M$2:$R$146,5,FALSE)),"",VLOOKUP($B132,Sheet1!$M$2:$R$146,5,FALSE))</f>
        <v>Day 11</v>
      </c>
      <c r="I132">
        <f t="shared" si="24"/>
        <v>5</v>
      </c>
      <c r="J132">
        <f t="shared" si="15"/>
        <v>0</v>
      </c>
      <c r="L132" t="str">
        <f t="shared" si="16"/>
        <v>2048T</v>
      </c>
      <c r="M132" t="str">
        <f t="shared" si="17"/>
        <v>2048A</v>
      </c>
      <c r="N132" t="str">
        <f t="shared" si="18"/>
        <v>2048C</v>
      </c>
      <c r="O132" t="str">
        <f t="shared" si="19"/>
        <v>2048O</v>
      </c>
      <c r="P132">
        <f t="shared" si="20"/>
        <v>0</v>
      </c>
      <c r="Q132">
        <f t="shared" si="21"/>
        <v>1</v>
      </c>
      <c r="R132">
        <f t="shared" si="22"/>
        <v>0</v>
      </c>
      <c r="S132">
        <f t="shared" si="23"/>
        <v>0</v>
      </c>
      <c r="V132" t="s">
        <v>150</v>
      </c>
      <c r="W132" t="s">
        <v>151</v>
      </c>
      <c r="X132" t="s">
        <v>153</v>
      </c>
      <c r="Y132" t="s">
        <v>150</v>
      </c>
    </row>
    <row r="133" spans="1:25" x14ac:dyDescent="0.25">
      <c r="A133" s="31" t="s">
        <v>254</v>
      </c>
      <c r="B133" s="32">
        <v>2232</v>
      </c>
      <c r="D133" t="str">
        <f>IF(ISNA(VLOOKUP(B133,Sheet1!$M$2:$Q$146,2,FALSE)),"",VLOOKUP(B133,Sheet1!$M$2:$Q$146,2,FALSE))</f>
        <v>Day 11</v>
      </c>
      <c r="E133" t="str">
        <f>IF(ISNA(VLOOKUP($B133,Sheet1!$M$2:$R$146,3,FALSE)),"",VLOOKUP($B133,Sheet1!$M$2:$R$146,3,FALSE))</f>
        <v>Day 11</v>
      </c>
      <c r="F133" t="str">
        <f>IF(ISNA(VLOOKUP($B133,Sheet1!$M$2:$R$146,4,FALSE)),"",VLOOKUP($B133,Sheet1!$M$2:$R$146,4,FALSE))</f>
        <v>Day 1</v>
      </c>
      <c r="G133" t="str">
        <f>IF(ISNA(VLOOKUP($B133,Sheet1!$M$2:$R$146,5,FALSE)),"",VLOOKUP($B133,Sheet1!$M$2:$R$146,5,FALSE))</f>
        <v>Day 11</v>
      </c>
      <c r="I133">
        <f t="shared" si="24"/>
        <v>5</v>
      </c>
      <c r="J133">
        <f t="shared" si="15"/>
        <v>0</v>
      </c>
      <c r="L133" t="str">
        <f t="shared" si="16"/>
        <v>2232T</v>
      </c>
      <c r="M133" t="str">
        <f t="shared" si="17"/>
        <v>2232A</v>
      </c>
      <c r="N133" t="str">
        <f t="shared" si="18"/>
        <v>2232C</v>
      </c>
      <c r="O133" t="str">
        <f t="shared" si="19"/>
        <v>2232O</v>
      </c>
      <c r="P133">
        <f t="shared" si="20"/>
        <v>0</v>
      </c>
      <c r="Q133">
        <f t="shared" si="21"/>
        <v>0</v>
      </c>
      <c r="R133">
        <f t="shared" si="22"/>
        <v>0</v>
      </c>
      <c r="S133">
        <f t="shared" si="23"/>
        <v>0</v>
      </c>
      <c r="V133" t="s">
        <v>150</v>
      </c>
      <c r="W133" t="s">
        <v>150</v>
      </c>
      <c r="X133" t="s">
        <v>153</v>
      </c>
      <c r="Y133" t="s">
        <v>150</v>
      </c>
    </row>
    <row r="134" spans="1:25" x14ac:dyDescent="0.25">
      <c r="A134" s="31" t="s">
        <v>255</v>
      </c>
      <c r="B134" s="32">
        <v>3392</v>
      </c>
      <c r="D134" t="str">
        <f>IF(ISNA(VLOOKUP(B134,Sheet1!$M$2:$Q$146,2,FALSE)),"",VLOOKUP(B134,Sheet1!$M$2:$Q$146,2,FALSE))</f>
        <v>Day 11</v>
      </c>
      <c r="E134" t="str">
        <f>IF(ISNA(VLOOKUP($B134,Sheet1!$M$2:$R$146,3,FALSE)),"",VLOOKUP($B134,Sheet1!$M$2:$R$146,3,FALSE))</f>
        <v/>
      </c>
      <c r="F134" t="str">
        <f>IF(ISNA(VLOOKUP($B134,Sheet1!$M$2:$R$146,4,FALSE)),"",VLOOKUP($B134,Sheet1!$M$2:$R$146,4,FALSE))</f>
        <v/>
      </c>
      <c r="G134" t="str">
        <f>IF(ISNA(VLOOKUP($B134,Sheet1!$M$2:$R$146,5,FALSE)),"",VLOOKUP($B134,Sheet1!$M$2:$R$146,5,FALSE))</f>
        <v/>
      </c>
      <c r="I134">
        <f t="shared" si="24"/>
        <v>0</v>
      </c>
      <c r="J134" t="str">
        <f t="shared" si="15"/>
        <v/>
      </c>
      <c r="L134" t="str">
        <f t="shared" si="16"/>
        <v>3392T</v>
      </c>
      <c r="M134" t="str">
        <f t="shared" si="17"/>
        <v>3392A</v>
      </c>
      <c r="N134" t="str">
        <f t="shared" si="18"/>
        <v>3392C</v>
      </c>
      <c r="O134" t="str">
        <f t="shared" si="19"/>
        <v>3392O</v>
      </c>
      <c r="P134">
        <f t="shared" si="20"/>
        <v>0</v>
      </c>
      <c r="Q134">
        <f t="shared" si="21"/>
        <v>1</v>
      </c>
      <c r="R134">
        <f t="shared" si="22"/>
        <v>1</v>
      </c>
      <c r="S134">
        <f t="shared" si="23"/>
        <v>1</v>
      </c>
      <c r="V134" t="s">
        <v>150</v>
      </c>
      <c r="W134" t="s">
        <v>151</v>
      </c>
      <c r="X134" t="s">
        <v>151</v>
      </c>
      <c r="Y134" t="s">
        <v>151</v>
      </c>
    </row>
    <row r="135" spans="1:25" x14ac:dyDescent="0.25">
      <c r="A135" s="31" t="s">
        <v>256</v>
      </c>
      <c r="B135" s="32">
        <v>3054</v>
      </c>
      <c r="D135" t="str">
        <f>IF(ISNA(VLOOKUP(B135,Sheet1!$M$2:$Q$146,2,FALSE)),"",VLOOKUP(B135,Sheet1!$M$2:$Q$146,2,FALSE))</f>
        <v>Day 11</v>
      </c>
      <c r="E135" t="str">
        <f>IF(ISNA(VLOOKUP($B135,Sheet1!$M$2:$R$146,3,FALSE)),"",VLOOKUP($B135,Sheet1!$M$2:$R$146,3,FALSE))</f>
        <v>Day 11</v>
      </c>
      <c r="F135" t="str">
        <f>IF(ISNA(VLOOKUP($B135,Sheet1!$M$2:$R$146,4,FALSE)),"",VLOOKUP($B135,Sheet1!$M$2:$R$146,4,FALSE))</f>
        <v>Day 11</v>
      </c>
      <c r="G135" t="str">
        <f>IF(ISNA(VLOOKUP($B135,Sheet1!$M$2:$R$146,5,FALSE)),"",VLOOKUP($B135,Sheet1!$M$2:$R$146,5,FALSE))</f>
        <v>Day 11</v>
      </c>
      <c r="I135">
        <f t="shared" si="24"/>
        <v>6</v>
      </c>
      <c r="J135">
        <f t="shared" si="15"/>
        <v>10</v>
      </c>
      <c r="L135" t="str">
        <f t="shared" si="16"/>
        <v>3054T</v>
      </c>
      <c r="M135" t="str">
        <f t="shared" si="17"/>
        <v>3054A</v>
      </c>
      <c r="N135" t="str">
        <f t="shared" si="18"/>
        <v>3054C</v>
      </c>
      <c r="O135" t="str">
        <f t="shared" si="19"/>
        <v>3054O</v>
      </c>
      <c r="P135">
        <f t="shared" si="20"/>
        <v>0</v>
      </c>
      <c r="Q135">
        <f t="shared" si="21"/>
        <v>0</v>
      </c>
      <c r="R135">
        <f t="shared" si="22"/>
        <v>0</v>
      </c>
      <c r="S135">
        <f t="shared" si="23"/>
        <v>0</v>
      </c>
      <c r="V135" t="s">
        <v>150</v>
      </c>
      <c r="W135" t="s">
        <v>150</v>
      </c>
      <c r="X135" t="s">
        <v>151</v>
      </c>
      <c r="Y135" t="s">
        <v>150</v>
      </c>
    </row>
    <row r="136" spans="1:25" x14ac:dyDescent="0.25">
      <c r="A136" s="31" t="s">
        <v>257</v>
      </c>
      <c r="B136" s="32">
        <v>3032</v>
      </c>
      <c r="D136" t="str">
        <f>IF(ISNA(VLOOKUP(B136,Sheet1!$M$2:$Q$146,2,FALSE)),"",VLOOKUP(B136,Sheet1!$M$2:$Q$146,2,FALSE))</f>
        <v>Day 11</v>
      </c>
      <c r="E136" t="str">
        <f>IF(ISNA(VLOOKUP($B136,Sheet1!$M$2:$R$146,3,FALSE)),"",VLOOKUP($B136,Sheet1!$M$2:$R$146,3,FALSE))</f>
        <v/>
      </c>
      <c r="F136" t="str">
        <f>IF(ISNA(VLOOKUP($B136,Sheet1!$M$2:$R$146,4,FALSE)),"",VLOOKUP($B136,Sheet1!$M$2:$R$146,4,FALSE))</f>
        <v>Day 1</v>
      </c>
      <c r="G136" t="str">
        <f>IF(ISNA(VLOOKUP($B136,Sheet1!$M$2:$R$146,5,FALSE)),"",VLOOKUP($B136,Sheet1!$M$2:$R$146,5,FALSE))</f>
        <v>Day 11</v>
      </c>
      <c r="I136">
        <f t="shared" si="24"/>
        <v>5</v>
      </c>
      <c r="J136">
        <f t="shared" si="15"/>
        <v>0</v>
      </c>
      <c r="L136" t="str">
        <f t="shared" si="16"/>
        <v>3032T</v>
      </c>
      <c r="M136" t="str">
        <f t="shared" si="17"/>
        <v>3032A</v>
      </c>
      <c r="N136" t="str">
        <f t="shared" si="18"/>
        <v>3032C</v>
      </c>
      <c r="O136" t="str">
        <f t="shared" si="19"/>
        <v>3032O</v>
      </c>
      <c r="P136">
        <f t="shared" si="20"/>
        <v>0</v>
      </c>
      <c r="Q136">
        <f t="shared" si="21"/>
        <v>1</v>
      </c>
      <c r="R136">
        <f t="shared" si="22"/>
        <v>0</v>
      </c>
      <c r="S136">
        <f t="shared" si="23"/>
        <v>0</v>
      </c>
      <c r="V136" t="s">
        <v>150</v>
      </c>
      <c r="W136" t="s">
        <v>151</v>
      </c>
      <c r="X136" t="s">
        <v>153</v>
      </c>
      <c r="Y136" t="s">
        <v>150</v>
      </c>
    </row>
    <row r="137" spans="1:25" x14ac:dyDescent="0.25">
      <c r="A137" s="31" t="s">
        <v>258</v>
      </c>
      <c r="B137" s="32">
        <v>2054</v>
      </c>
      <c r="D137" t="str">
        <f>IF(ISNA(VLOOKUP(B137,Sheet1!$M$2:$Q$146,2,FALSE)),"",VLOOKUP(B137,Sheet1!$M$2:$Q$146,2,FALSE))</f>
        <v>Day 11</v>
      </c>
      <c r="E137" t="str">
        <f>IF(ISNA(VLOOKUP($B137,Sheet1!$M$2:$R$146,3,FALSE)),"",VLOOKUP($B137,Sheet1!$M$2:$R$146,3,FALSE))</f>
        <v>Day 11</v>
      </c>
      <c r="F137" t="str">
        <f>IF(ISNA(VLOOKUP($B137,Sheet1!$M$2:$R$146,4,FALSE)),"",VLOOKUP($B137,Sheet1!$M$2:$R$146,4,FALSE))</f>
        <v>Day 1</v>
      </c>
      <c r="G137" t="str">
        <f>IF(ISNA(VLOOKUP($B137,Sheet1!$M$2:$R$146,5,FALSE)),"",VLOOKUP($B137,Sheet1!$M$2:$R$146,5,FALSE))</f>
        <v>Day 11</v>
      </c>
      <c r="I137">
        <f t="shared" si="24"/>
        <v>5</v>
      </c>
      <c r="J137">
        <f t="shared" si="15"/>
        <v>0</v>
      </c>
      <c r="L137" t="str">
        <f t="shared" si="16"/>
        <v>2054T</v>
      </c>
      <c r="M137" t="str">
        <f t="shared" si="17"/>
        <v>2054A</v>
      </c>
      <c r="N137" t="str">
        <f t="shared" si="18"/>
        <v>2054C</v>
      </c>
      <c r="O137" t="str">
        <f t="shared" si="19"/>
        <v>2054O</v>
      </c>
      <c r="P137">
        <f t="shared" si="20"/>
        <v>0</v>
      </c>
      <c r="Q137">
        <f t="shared" si="21"/>
        <v>0</v>
      </c>
      <c r="R137">
        <f t="shared" si="22"/>
        <v>0</v>
      </c>
      <c r="S137">
        <f t="shared" si="23"/>
        <v>0</v>
      </c>
      <c r="V137" t="s">
        <v>150</v>
      </c>
      <c r="W137" t="s">
        <v>150</v>
      </c>
      <c r="X137" t="s">
        <v>153</v>
      </c>
      <c r="Y137" t="s">
        <v>150</v>
      </c>
    </row>
    <row r="138" spans="1:25" x14ac:dyDescent="0.25">
      <c r="A138" s="31" t="s">
        <v>259</v>
      </c>
      <c r="B138" s="32">
        <v>2240</v>
      </c>
      <c r="D138" t="str">
        <f>IF(ISNA(VLOOKUP(B138,Sheet1!$M$2:$Q$146,2,FALSE)),"",VLOOKUP(B138,Sheet1!$M$2:$Q$146,2,FALSE))</f>
        <v/>
      </c>
      <c r="E138" t="str">
        <f>IF(ISNA(VLOOKUP($B138,Sheet1!$M$2:$R$146,3,FALSE)),"",VLOOKUP($B138,Sheet1!$M$2:$R$146,3,FALSE))</f>
        <v/>
      </c>
      <c r="F138" t="str">
        <f>IF(ISNA(VLOOKUP($B138,Sheet1!$M$2:$R$146,4,FALSE)),"",VLOOKUP($B138,Sheet1!$M$2:$R$146,4,FALSE))</f>
        <v/>
      </c>
      <c r="G138" t="str">
        <f>IF(ISNA(VLOOKUP($B138,Sheet1!$M$2:$R$146,5,FALSE)),"",VLOOKUP($B138,Sheet1!$M$2:$R$146,5,FALSE))</f>
        <v/>
      </c>
      <c r="I138">
        <f t="shared" si="24"/>
        <v>0</v>
      </c>
      <c r="J138" t="str">
        <f t="shared" si="15"/>
        <v/>
      </c>
      <c r="L138" t="str">
        <f t="shared" si="16"/>
        <v>2240T</v>
      </c>
      <c r="M138" t="str">
        <f t="shared" si="17"/>
        <v>2240A</v>
      </c>
      <c r="N138" t="str">
        <f t="shared" si="18"/>
        <v>2240C</v>
      </c>
      <c r="O138" t="str">
        <f t="shared" si="19"/>
        <v>2240O</v>
      </c>
      <c r="P138">
        <f t="shared" si="20"/>
        <v>1</v>
      </c>
      <c r="Q138">
        <f t="shared" si="21"/>
        <v>1</v>
      </c>
      <c r="R138">
        <f t="shared" si="22"/>
        <v>1</v>
      </c>
      <c r="S138">
        <f t="shared" si="23"/>
        <v>1</v>
      </c>
      <c r="V138" t="s">
        <v>151</v>
      </c>
      <c r="W138" t="s">
        <v>151</v>
      </c>
      <c r="X138" t="s">
        <v>151</v>
      </c>
      <c r="Y138" t="s">
        <v>151</v>
      </c>
    </row>
    <row r="139" spans="1:25" x14ac:dyDescent="0.25">
      <c r="A139" s="31" t="s">
        <v>260</v>
      </c>
      <c r="B139" s="32">
        <v>2254</v>
      </c>
      <c r="D139" t="str">
        <f>IF(ISNA(VLOOKUP(B139,Sheet1!$M$2:$Q$146,2,FALSE)),"",VLOOKUP(B139,Sheet1!$M$2:$Q$146,2,FALSE))</f>
        <v>Day 11</v>
      </c>
      <c r="E139" t="str">
        <f>IF(ISNA(VLOOKUP($B139,Sheet1!$M$2:$R$146,3,FALSE)),"",VLOOKUP($B139,Sheet1!$M$2:$R$146,3,FALSE))</f>
        <v/>
      </c>
      <c r="F139" t="str">
        <f>IF(ISNA(VLOOKUP($B139,Sheet1!$M$2:$R$146,4,FALSE)),"",VLOOKUP($B139,Sheet1!$M$2:$R$146,4,FALSE))</f>
        <v>Day 11</v>
      </c>
      <c r="G139" t="str">
        <f>IF(ISNA(VLOOKUP($B139,Sheet1!$M$2:$R$146,5,FALSE)),"",VLOOKUP($B139,Sheet1!$M$2:$R$146,5,FALSE))</f>
        <v>Day 11</v>
      </c>
      <c r="I139">
        <f t="shared" si="24"/>
        <v>6</v>
      </c>
      <c r="J139">
        <f t="shared" si="15"/>
        <v>10</v>
      </c>
      <c r="L139" t="str">
        <f t="shared" si="16"/>
        <v>2254T</v>
      </c>
      <c r="M139" t="str">
        <f t="shared" si="17"/>
        <v>2254A</v>
      </c>
      <c r="N139" t="str">
        <f t="shared" si="18"/>
        <v>2254C</v>
      </c>
      <c r="O139" t="str">
        <f t="shared" si="19"/>
        <v>2254O</v>
      </c>
      <c r="P139">
        <f t="shared" si="20"/>
        <v>0</v>
      </c>
      <c r="Q139">
        <f t="shared" si="21"/>
        <v>1</v>
      </c>
      <c r="R139">
        <f t="shared" si="22"/>
        <v>0</v>
      </c>
      <c r="S139">
        <f t="shared" si="23"/>
        <v>0</v>
      </c>
      <c r="V139" t="s">
        <v>150</v>
      </c>
      <c r="W139" t="s">
        <v>151</v>
      </c>
      <c r="X139" t="s">
        <v>150</v>
      </c>
      <c r="Y139" t="s">
        <v>150</v>
      </c>
    </row>
    <row r="140" spans="1:25" x14ac:dyDescent="0.25">
      <c r="A140" s="31"/>
    </row>
  </sheetData>
  <sheetProtection algorithmName="SHA-512" hashValue="gDGmPPa7fLyxYnEygUFcJe6hCVoIVr2RbGmNTMP2rwWj1dpjc8OeZdrQZfaOe7S0gF4db7jekXHVmvv498k72w==" saltValue="7529EoYgBbuoPKftZlz4IQ=="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4AE75-EA5E-4A7D-A39F-F6E9530D2F4E}">
  <sheetPr codeName="Sheet3"/>
  <dimension ref="A1:AK189"/>
  <sheetViews>
    <sheetView workbookViewId="0">
      <selection activeCell="J4" sqref="J4"/>
    </sheetView>
  </sheetViews>
  <sheetFormatPr defaultRowHeight="15" x14ac:dyDescent="0.25"/>
  <sheetData>
    <row r="1" spans="1:37" x14ac:dyDescent="0.25">
      <c r="A1" t="s">
        <v>261</v>
      </c>
      <c r="H1" t="s">
        <v>262</v>
      </c>
      <c r="P1" t="s">
        <v>263</v>
      </c>
    </row>
    <row r="2" spans="1:37" x14ac:dyDescent="0.25">
      <c r="C2" t="s">
        <v>145</v>
      </c>
      <c r="D2" t="s">
        <v>264</v>
      </c>
      <c r="E2" t="s">
        <v>147</v>
      </c>
      <c r="F2" t="s">
        <v>265</v>
      </c>
      <c r="J2" t="s">
        <v>145</v>
      </c>
      <c r="K2" t="s">
        <v>264</v>
      </c>
      <c r="L2" t="s">
        <v>147</v>
      </c>
      <c r="M2" t="s">
        <v>265</v>
      </c>
      <c r="R2" t="s">
        <v>266</v>
      </c>
      <c r="S2" t="s">
        <v>267</v>
      </c>
      <c r="T2" t="s">
        <v>147</v>
      </c>
      <c r="U2" t="s">
        <v>75</v>
      </c>
      <c r="W2" t="s">
        <v>268</v>
      </c>
    </row>
    <row r="3" spans="1:37" x14ac:dyDescent="0.25">
      <c r="A3" t="s">
        <v>149</v>
      </c>
      <c r="B3" t="s">
        <v>269</v>
      </c>
      <c r="H3" t="s">
        <v>149</v>
      </c>
      <c r="I3" t="s">
        <v>269</v>
      </c>
      <c r="J3" t="s">
        <v>150</v>
      </c>
      <c r="K3" t="s">
        <v>150</v>
      </c>
      <c r="L3" t="s">
        <v>150</v>
      </c>
      <c r="M3" t="s">
        <v>150</v>
      </c>
      <c r="O3" t="s">
        <v>269</v>
      </c>
      <c r="P3" t="s">
        <v>149</v>
      </c>
      <c r="Q3" t="s">
        <v>269</v>
      </c>
      <c r="R3" t="s">
        <v>150</v>
      </c>
      <c r="U3" t="s">
        <v>151</v>
      </c>
      <c r="W3" t="s">
        <v>151</v>
      </c>
      <c r="X3" t="s">
        <v>270</v>
      </c>
      <c r="Y3" t="s">
        <v>151</v>
      </c>
      <c r="Z3" t="s">
        <v>151</v>
      </c>
      <c r="AA3" t="s">
        <v>151</v>
      </c>
      <c r="AB3" t="s">
        <v>270</v>
      </c>
      <c r="AD3" t="s">
        <v>149</v>
      </c>
      <c r="AE3">
        <v>3373</v>
      </c>
      <c r="AF3">
        <v>3373</v>
      </c>
      <c r="AG3" t="s">
        <v>151</v>
      </c>
      <c r="AH3" t="s">
        <v>150</v>
      </c>
      <c r="AI3">
        <v>0</v>
      </c>
      <c r="AJ3">
        <v>0</v>
      </c>
      <c r="AK3" t="s">
        <v>151</v>
      </c>
    </row>
    <row r="4" spans="1:37" x14ac:dyDescent="0.25">
      <c r="A4" t="s">
        <v>152</v>
      </c>
      <c r="B4" t="s">
        <v>271</v>
      </c>
      <c r="H4" t="s">
        <v>152</v>
      </c>
      <c r="I4" t="s">
        <v>271</v>
      </c>
      <c r="J4" t="s">
        <v>150</v>
      </c>
      <c r="K4" t="s">
        <v>150</v>
      </c>
      <c r="L4" t="s">
        <v>150</v>
      </c>
      <c r="M4" t="s">
        <v>150</v>
      </c>
      <c r="O4" t="s">
        <v>271</v>
      </c>
      <c r="P4" t="s">
        <v>152</v>
      </c>
      <c r="Q4" t="s">
        <v>271</v>
      </c>
      <c r="R4" t="s">
        <v>150</v>
      </c>
      <c r="S4" t="s">
        <v>150</v>
      </c>
      <c r="T4" t="s">
        <v>153</v>
      </c>
      <c r="U4" t="s">
        <v>150</v>
      </c>
      <c r="W4" t="s">
        <v>151</v>
      </c>
      <c r="X4" t="s">
        <v>270</v>
      </c>
      <c r="Y4" t="s">
        <v>272</v>
      </c>
      <c r="Z4" t="s">
        <v>273</v>
      </c>
      <c r="AA4" t="s">
        <v>274</v>
      </c>
      <c r="AB4" t="s">
        <v>275</v>
      </c>
      <c r="AD4" t="s">
        <v>152</v>
      </c>
      <c r="AE4">
        <v>3061</v>
      </c>
      <c r="AF4">
        <v>3061</v>
      </c>
      <c r="AG4" t="s">
        <v>151</v>
      </c>
      <c r="AH4" t="s">
        <v>150</v>
      </c>
      <c r="AI4" t="s">
        <v>150</v>
      </c>
      <c r="AJ4" t="s">
        <v>153</v>
      </c>
      <c r="AK4" t="s">
        <v>150</v>
      </c>
    </row>
    <row r="5" spans="1:37" x14ac:dyDescent="0.25">
      <c r="A5" t="s">
        <v>154</v>
      </c>
      <c r="B5" t="s">
        <v>276</v>
      </c>
      <c r="H5" t="s">
        <v>154</v>
      </c>
      <c r="I5" t="s">
        <v>276</v>
      </c>
      <c r="J5" t="s">
        <v>150</v>
      </c>
      <c r="K5" t="s">
        <v>150</v>
      </c>
      <c r="L5" t="s">
        <v>150</v>
      </c>
      <c r="M5" t="s">
        <v>150</v>
      </c>
      <c r="O5" t="s">
        <v>276</v>
      </c>
      <c r="P5" t="s">
        <v>154</v>
      </c>
      <c r="Q5" t="s">
        <v>276</v>
      </c>
      <c r="R5" t="s">
        <v>150</v>
      </c>
      <c r="S5" t="s">
        <v>151</v>
      </c>
      <c r="T5" t="s">
        <v>150</v>
      </c>
      <c r="U5" t="s">
        <v>151</v>
      </c>
      <c r="W5" t="s">
        <v>151</v>
      </c>
      <c r="X5" t="s">
        <v>270</v>
      </c>
      <c r="Y5" t="s">
        <v>151</v>
      </c>
      <c r="Z5" t="s">
        <v>277</v>
      </c>
      <c r="AA5" t="s">
        <v>151</v>
      </c>
      <c r="AB5" t="s">
        <v>278</v>
      </c>
      <c r="AD5" t="s">
        <v>154</v>
      </c>
      <c r="AE5">
        <v>2083</v>
      </c>
      <c r="AF5">
        <v>2083</v>
      </c>
      <c r="AG5" t="s">
        <v>151</v>
      </c>
      <c r="AH5" t="s">
        <v>150</v>
      </c>
      <c r="AI5" t="s">
        <v>151</v>
      </c>
      <c r="AJ5" t="s">
        <v>150</v>
      </c>
      <c r="AK5" t="s">
        <v>151</v>
      </c>
    </row>
    <row r="6" spans="1:37" x14ac:dyDescent="0.25">
      <c r="A6" t="s">
        <v>155</v>
      </c>
      <c r="B6" t="s">
        <v>279</v>
      </c>
      <c r="H6" t="s">
        <v>155</v>
      </c>
      <c r="I6" t="s">
        <v>279</v>
      </c>
      <c r="J6" t="s">
        <v>150</v>
      </c>
      <c r="K6" t="s">
        <v>150</v>
      </c>
      <c r="L6" t="s">
        <v>150</v>
      </c>
      <c r="M6" t="s">
        <v>150</v>
      </c>
      <c r="O6" t="s">
        <v>279</v>
      </c>
      <c r="P6" t="s">
        <v>155</v>
      </c>
      <c r="Q6" t="s">
        <v>279</v>
      </c>
      <c r="R6" t="s">
        <v>150</v>
      </c>
      <c r="S6" t="s">
        <v>150</v>
      </c>
      <c r="T6" t="s">
        <v>151</v>
      </c>
      <c r="U6" t="s">
        <v>150</v>
      </c>
      <c r="W6" t="s">
        <v>151</v>
      </c>
      <c r="X6" t="s">
        <v>270</v>
      </c>
      <c r="Y6" t="s">
        <v>272</v>
      </c>
      <c r="Z6" t="s">
        <v>151</v>
      </c>
      <c r="AA6" t="s">
        <v>274</v>
      </c>
      <c r="AB6" t="s">
        <v>280</v>
      </c>
      <c r="AD6" t="s">
        <v>155</v>
      </c>
      <c r="AE6">
        <v>2118</v>
      </c>
      <c r="AF6">
        <v>2118</v>
      </c>
      <c r="AG6" t="s">
        <v>151</v>
      </c>
      <c r="AH6" t="s">
        <v>150</v>
      </c>
      <c r="AI6" t="s">
        <v>150</v>
      </c>
      <c r="AJ6" t="s">
        <v>151</v>
      </c>
      <c r="AK6" t="s">
        <v>150</v>
      </c>
    </row>
    <row r="7" spans="1:37" x14ac:dyDescent="0.25">
      <c r="A7" t="s">
        <v>156</v>
      </c>
      <c r="B7" t="s">
        <v>281</v>
      </c>
      <c r="H7" t="s">
        <v>156</v>
      </c>
      <c r="I7" t="s">
        <v>281</v>
      </c>
      <c r="J7" t="s">
        <v>150</v>
      </c>
      <c r="K7" t="s">
        <v>151</v>
      </c>
      <c r="L7" t="s">
        <v>150</v>
      </c>
      <c r="M7" t="s">
        <v>150</v>
      </c>
      <c r="O7" t="s">
        <v>281</v>
      </c>
      <c r="P7" t="s">
        <v>156</v>
      </c>
      <c r="Q7" t="s">
        <v>281</v>
      </c>
      <c r="R7" t="s">
        <v>150</v>
      </c>
      <c r="S7" t="s">
        <v>151</v>
      </c>
      <c r="T7" t="s">
        <v>151</v>
      </c>
      <c r="U7" t="s">
        <v>151</v>
      </c>
      <c r="W7" t="s">
        <v>151</v>
      </c>
      <c r="X7" t="s">
        <v>270</v>
      </c>
      <c r="Y7" t="s">
        <v>151</v>
      </c>
      <c r="Z7" t="s">
        <v>151</v>
      </c>
      <c r="AA7" t="s">
        <v>151</v>
      </c>
      <c r="AB7" t="s">
        <v>270</v>
      </c>
      <c r="AD7" t="s">
        <v>156</v>
      </c>
      <c r="AE7">
        <v>2217</v>
      </c>
      <c r="AF7">
        <v>2217</v>
      </c>
      <c r="AG7" t="s">
        <v>151</v>
      </c>
      <c r="AH7" t="s">
        <v>150</v>
      </c>
      <c r="AI7" t="s">
        <v>151</v>
      </c>
      <c r="AJ7" t="s">
        <v>151</v>
      </c>
      <c r="AK7" t="s">
        <v>151</v>
      </c>
    </row>
    <row r="8" spans="1:37" x14ac:dyDescent="0.25">
      <c r="A8" t="s">
        <v>157</v>
      </c>
      <c r="B8" t="s">
        <v>282</v>
      </c>
      <c r="H8" t="s">
        <v>157</v>
      </c>
      <c r="I8" t="s">
        <v>282</v>
      </c>
      <c r="J8" t="s">
        <v>150</v>
      </c>
      <c r="K8" t="s">
        <v>150</v>
      </c>
      <c r="L8" t="s">
        <v>153</v>
      </c>
      <c r="M8" t="s">
        <v>150</v>
      </c>
      <c r="O8" t="s">
        <v>282</v>
      </c>
      <c r="P8" t="s">
        <v>157</v>
      </c>
      <c r="Q8" t="s">
        <v>282</v>
      </c>
      <c r="R8" t="s">
        <v>150</v>
      </c>
      <c r="S8" t="s">
        <v>151</v>
      </c>
      <c r="T8" t="s">
        <v>151</v>
      </c>
      <c r="U8" t="s">
        <v>151</v>
      </c>
      <c r="W8" t="s">
        <v>151</v>
      </c>
      <c r="X8" t="s">
        <v>270</v>
      </c>
      <c r="Y8" t="s">
        <v>151</v>
      </c>
      <c r="Z8" t="s">
        <v>151</v>
      </c>
      <c r="AA8" t="s">
        <v>151</v>
      </c>
      <c r="AB8" t="s">
        <v>270</v>
      </c>
      <c r="AD8" t="s">
        <v>157</v>
      </c>
      <c r="AE8">
        <v>3067</v>
      </c>
      <c r="AF8">
        <v>3067</v>
      </c>
      <c r="AG8" t="s">
        <v>151</v>
      </c>
      <c r="AH8" t="s">
        <v>150</v>
      </c>
      <c r="AI8" t="s">
        <v>151</v>
      </c>
      <c r="AJ8" t="s">
        <v>151</v>
      </c>
      <c r="AK8" t="s">
        <v>151</v>
      </c>
    </row>
    <row r="9" spans="1:37" x14ac:dyDescent="0.25">
      <c r="A9" t="s">
        <v>158</v>
      </c>
      <c r="B9" t="s">
        <v>283</v>
      </c>
      <c r="H9" t="s">
        <v>158</v>
      </c>
      <c r="I9" t="s">
        <v>283</v>
      </c>
      <c r="J9" t="s">
        <v>150</v>
      </c>
      <c r="K9" t="s">
        <v>151</v>
      </c>
      <c r="L9" t="s">
        <v>150</v>
      </c>
      <c r="M9" t="s">
        <v>151</v>
      </c>
      <c r="O9" t="s">
        <v>283</v>
      </c>
      <c r="P9" t="s">
        <v>158</v>
      </c>
      <c r="Q9" t="s">
        <v>283</v>
      </c>
      <c r="R9" t="s">
        <v>284</v>
      </c>
      <c r="S9" t="s">
        <v>284</v>
      </c>
      <c r="T9" t="s">
        <v>151</v>
      </c>
      <c r="U9" t="s">
        <v>151</v>
      </c>
      <c r="W9" t="s">
        <v>151</v>
      </c>
      <c r="X9" t="s">
        <v>270</v>
      </c>
      <c r="Y9" t="s">
        <v>272</v>
      </c>
      <c r="Z9" t="s">
        <v>151</v>
      </c>
      <c r="AA9" t="s">
        <v>151</v>
      </c>
      <c r="AB9" t="s">
        <v>285</v>
      </c>
      <c r="AD9" t="s">
        <v>158</v>
      </c>
      <c r="AE9">
        <v>3001</v>
      </c>
      <c r="AF9">
        <v>3001</v>
      </c>
      <c r="AG9" t="s">
        <v>151</v>
      </c>
      <c r="AH9" t="s">
        <v>284</v>
      </c>
      <c r="AI9" t="s">
        <v>284</v>
      </c>
      <c r="AJ9" t="s">
        <v>151</v>
      </c>
      <c r="AK9" t="s">
        <v>151</v>
      </c>
    </row>
    <row r="10" spans="1:37" x14ac:dyDescent="0.25">
      <c r="A10" t="s">
        <v>159</v>
      </c>
      <c r="B10" t="s">
        <v>286</v>
      </c>
      <c r="H10" t="s">
        <v>159</v>
      </c>
      <c r="I10" t="s">
        <v>286</v>
      </c>
      <c r="J10" t="s">
        <v>150</v>
      </c>
      <c r="K10" t="s">
        <v>151</v>
      </c>
      <c r="L10" t="s">
        <v>150</v>
      </c>
      <c r="M10" t="s">
        <v>150</v>
      </c>
      <c r="O10" t="s">
        <v>286</v>
      </c>
      <c r="P10" t="s">
        <v>159</v>
      </c>
      <c r="Q10" t="s">
        <v>286</v>
      </c>
      <c r="R10" t="s">
        <v>150</v>
      </c>
      <c r="S10" t="s">
        <v>151</v>
      </c>
      <c r="T10" t="s">
        <v>150</v>
      </c>
      <c r="U10" t="s">
        <v>150</v>
      </c>
      <c r="W10" t="s">
        <v>151</v>
      </c>
      <c r="X10" t="s">
        <v>270</v>
      </c>
      <c r="Y10" t="s">
        <v>151</v>
      </c>
      <c r="Z10" t="s">
        <v>277</v>
      </c>
      <c r="AA10" t="s">
        <v>274</v>
      </c>
      <c r="AB10" t="s">
        <v>287</v>
      </c>
      <c r="AD10" t="s">
        <v>159</v>
      </c>
      <c r="AE10">
        <v>3301</v>
      </c>
      <c r="AF10">
        <v>3301</v>
      </c>
      <c r="AG10" t="s">
        <v>151</v>
      </c>
      <c r="AH10" t="s">
        <v>150</v>
      </c>
      <c r="AI10" t="s">
        <v>151</v>
      </c>
      <c r="AJ10" t="s">
        <v>150</v>
      </c>
      <c r="AK10" t="s">
        <v>150</v>
      </c>
    </row>
    <row r="11" spans="1:37" x14ac:dyDescent="0.25">
      <c r="A11" t="s">
        <v>160</v>
      </c>
      <c r="B11" t="s">
        <v>288</v>
      </c>
      <c r="H11" t="s">
        <v>160</v>
      </c>
      <c r="I11" t="s">
        <v>288</v>
      </c>
      <c r="J11" t="s">
        <v>150</v>
      </c>
      <c r="K11" t="s">
        <v>151</v>
      </c>
      <c r="L11" t="s">
        <v>150</v>
      </c>
      <c r="M11" t="s">
        <v>151</v>
      </c>
      <c r="O11" t="s">
        <v>288</v>
      </c>
      <c r="P11" t="s">
        <v>160</v>
      </c>
      <c r="Q11" t="s">
        <v>288</v>
      </c>
      <c r="R11" t="s">
        <v>150</v>
      </c>
      <c r="S11" t="s">
        <v>151</v>
      </c>
      <c r="T11" t="s">
        <v>150</v>
      </c>
      <c r="U11" t="s">
        <v>151</v>
      </c>
      <c r="W11" t="s">
        <v>151</v>
      </c>
      <c r="X11" t="s">
        <v>270</v>
      </c>
      <c r="Y11" t="s">
        <v>151</v>
      </c>
      <c r="Z11" t="s">
        <v>277</v>
      </c>
      <c r="AA11" t="s">
        <v>151</v>
      </c>
      <c r="AB11" t="s">
        <v>278</v>
      </c>
      <c r="AD11" t="s">
        <v>160</v>
      </c>
      <c r="AE11">
        <v>2002</v>
      </c>
      <c r="AF11">
        <v>2002</v>
      </c>
      <c r="AG11" t="s">
        <v>151</v>
      </c>
      <c r="AH11" t="s">
        <v>150</v>
      </c>
      <c r="AI11" t="s">
        <v>151</v>
      </c>
      <c r="AJ11" t="s">
        <v>150</v>
      </c>
      <c r="AK11" t="s">
        <v>151</v>
      </c>
    </row>
    <row r="12" spans="1:37" x14ac:dyDescent="0.25">
      <c r="A12" t="s">
        <v>161</v>
      </c>
      <c r="B12" t="s">
        <v>289</v>
      </c>
      <c r="H12" t="s">
        <v>161</v>
      </c>
      <c r="I12" t="s">
        <v>289</v>
      </c>
      <c r="J12" t="s">
        <v>150</v>
      </c>
      <c r="K12" t="s">
        <v>150</v>
      </c>
      <c r="L12" t="s">
        <v>153</v>
      </c>
      <c r="M12" t="s">
        <v>150</v>
      </c>
      <c r="O12" t="s">
        <v>289</v>
      </c>
      <c r="P12" t="s">
        <v>161</v>
      </c>
      <c r="Q12" t="s">
        <v>289</v>
      </c>
      <c r="R12" t="s">
        <v>150</v>
      </c>
      <c r="S12" t="s">
        <v>150</v>
      </c>
      <c r="T12" t="s">
        <v>153</v>
      </c>
      <c r="U12" t="s">
        <v>150</v>
      </c>
      <c r="W12" t="s">
        <v>151</v>
      </c>
      <c r="X12" t="s">
        <v>270</v>
      </c>
      <c r="Y12" t="s">
        <v>272</v>
      </c>
      <c r="Z12" t="s">
        <v>273</v>
      </c>
      <c r="AA12" t="s">
        <v>274</v>
      </c>
      <c r="AB12" t="s">
        <v>275</v>
      </c>
      <c r="AD12" t="s">
        <v>161</v>
      </c>
      <c r="AE12">
        <v>2082</v>
      </c>
      <c r="AF12">
        <v>2082</v>
      </c>
      <c r="AG12" t="s">
        <v>151</v>
      </c>
      <c r="AH12" t="s">
        <v>150</v>
      </c>
      <c r="AI12" t="s">
        <v>150</v>
      </c>
      <c r="AJ12" t="s">
        <v>153</v>
      </c>
      <c r="AK12" t="s">
        <v>150</v>
      </c>
    </row>
    <row r="13" spans="1:37" x14ac:dyDescent="0.25">
      <c r="A13" t="s">
        <v>162</v>
      </c>
      <c r="B13" t="s">
        <v>290</v>
      </c>
      <c r="H13" t="s">
        <v>162</v>
      </c>
      <c r="I13" t="s">
        <v>290</v>
      </c>
      <c r="J13" t="s">
        <v>150</v>
      </c>
      <c r="K13" t="s">
        <v>150</v>
      </c>
      <c r="L13" t="s">
        <v>150</v>
      </c>
      <c r="M13" t="s">
        <v>150</v>
      </c>
      <c r="O13" t="s">
        <v>290</v>
      </c>
      <c r="P13" t="s">
        <v>162</v>
      </c>
      <c r="Q13" t="s">
        <v>290</v>
      </c>
      <c r="R13" t="s">
        <v>150</v>
      </c>
      <c r="S13" t="s">
        <v>150</v>
      </c>
      <c r="T13" t="s">
        <v>150</v>
      </c>
      <c r="U13" t="s">
        <v>150</v>
      </c>
      <c r="W13" t="s">
        <v>151</v>
      </c>
      <c r="X13" t="s">
        <v>270</v>
      </c>
      <c r="Y13" t="s">
        <v>272</v>
      </c>
      <c r="Z13" t="s">
        <v>277</v>
      </c>
      <c r="AA13" t="s">
        <v>274</v>
      </c>
      <c r="AB13" t="s">
        <v>291</v>
      </c>
      <c r="AD13" t="s">
        <v>162</v>
      </c>
      <c r="AE13">
        <v>3943</v>
      </c>
      <c r="AF13">
        <v>3943</v>
      </c>
      <c r="AG13" t="s">
        <v>151</v>
      </c>
      <c r="AH13" t="s">
        <v>150</v>
      </c>
      <c r="AI13" t="s">
        <v>150</v>
      </c>
      <c r="AJ13" t="s">
        <v>150</v>
      </c>
      <c r="AK13" t="s">
        <v>150</v>
      </c>
    </row>
    <row r="14" spans="1:37" x14ac:dyDescent="0.25">
      <c r="A14" t="s">
        <v>163</v>
      </c>
      <c r="B14" t="s">
        <v>292</v>
      </c>
      <c r="H14" t="s">
        <v>163</v>
      </c>
      <c r="I14" t="s">
        <v>292</v>
      </c>
      <c r="J14" t="s">
        <v>150</v>
      </c>
      <c r="K14" t="s">
        <v>151</v>
      </c>
      <c r="L14" t="s">
        <v>150</v>
      </c>
      <c r="M14" t="s">
        <v>151</v>
      </c>
      <c r="O14" t="s">
        <v>292</v>
      </c>
      <c r="P14" t="s">
        <v>163</v>
      </c>
      <c r="Q14" t="s">
        <v>292</v>
      </c>
      <c r="R14" t="s">
        <v>150</v>
      </c>
      <c r="S14" t="s">
        <v>151</v>
      </c>
      <c r="T14" t="s">
        <v>151</v>
      </c>
      <c r="U14" t="s">
        <v>151</v>
      </c>
      <c r="W14" t="s">
        <v>151</v>
      </c>
      <c r="X14" t="s">
        <v>270</v>
      </c>
      <c r="Y14" t="s">
        <v>151</v>
      </c>
      <c r="Z14" t="s">
        <v>151</v>
      </c>
      <c r="AA14" t="s">
        <v>151</v>
      </c>
      <c r="AB14" t="s">
        <v>270</v>
      </c>
      <c r="AD14" t="s">
        <v>163</v>
      </c>
      <c r="AE14">
        <v>2060</v>
      </c>
      <c r="AF14">
        <v>2060</v>
      </c>
      <c r="AG14" t="s">
        <v>151</v>
      </c>
      <c r="AH14" t="s">
        <v>150</v>
      </c>
      <c r="AI14" t="s">
        <v>151</v>
      </c>
      <c r="AJ14" t="s">
        <v>151</v>
      </c>
      <c r="AK14" t="s">
        <v>151</v>
      </c>
    </row>
    <row r="15" spans="1:37" x14ac:dyDescent="0.25">
      <c r="A15" t="s">
        <v>164</v>
      </c>
      <c r="B15" t="s">
        <v>293</v>
      </c>
      <c r="H15" t="s">
        <v>164</v>
      </c>
      <c r="I15" t="s">
        <v>293</v>
      </c>
      <c r="J15" t="s">
        <v>151</v>
      </c>
      <c r="K15" t="s">
        <v>151</v>
      </c>
      <c r="L15" t="s">
        <v>151</v>
      </c>
      <c r="M15" t="s">
        <v>151</v>
      </c>
      <c r="O15" t="s">
        <v>293</v>
      </c>
      <c r="P15" t="s">
        <v>164</v>
      </c>
      <c r="Q15" t="s">
        <v>293</v>
      </c>
      <c r="R15" t="s">
        <v>150</v>
      </c>
      <c r="S15" t="s">
        <v>151</v>
      </c>
      <c r="T15" t="s">
        <v>151</v>
      </c>
      <c r="U15" t="s">
        <v>151</v>
      </c>
      <c r="W15" t="s">
        <v>151</v>
      </c>
      <c r="X15" t="s">
        <v>270</v>
      </c>
      <c r="Y15" t="s">
        <v>151</v>
      </c>
      <c r="Z15" t="s">
        <v>151</v>
      </c>
      <c r="AA15" t="s">
        <v>151</v>
      </c>
      <c r="AB15" t="s">
        <v>270</v>
      </c>
      <c r="AD15" t="s">
        <v>164</v>
      </c>
      <c r="AE15">
        <v>2312</v>
      </c>
      <c r="AF15">
        <v>2312</v>
      </c>
      <c r="AG15" t="s">
        <v>151</v>
      </c>
      <c r="AH15" t="s">
        <v>150</v>
      </c>
      <c r="AI15" t="s">
        <v>151</v>
      </c>
      <c r="AJ15" t="s">
        <v>151</v>
      </c>
      <c r="AK15" t="s">
        <v>151</v>
      </c>
    </row>
    <row r="16" spans="1:37" x14ac:dyDescent="0.25">
      <c r="A16" t="s">
        <v>165</v>
      </c>
      <c r="B16" t="s">
        <v>294</v>
      </c>
      <c r="H16" t="s">
        <v>165</v>
      </c>
      <c r="I16" t="s">
        <v>294</v>
      </c>
      <c r="J16" t="s">
        <v>150</v>
      </c>
      <c r="K16" t="s">
        <v>151</v>
      </c>
      <c r="L16" t="s">
        <v>150</v>
      </c>
      <c r="M16" t="s">
        <v>151</v>
      </c>
      <c r="O16" t="s">
        <v>294</v>
      </c>
      <c r="P16" t="s">
        <v>165</v>
      </c>
      <c r="Q16" t="s">
        <v>294</v>
      </c>
      <c r="R16" t="s">
        <v>150</v>
      </c>
      <c r="S16" t="s">
        <v>151</v>
      </c>
      <c r="T16" t="s">
        <v>150</v>
      </c>
      <c r="U16" t="s">
        <v>150</v>
      </c>
      <c r="W16" t="s">
        <v>151</v>
      </c>
      <c r="X16" t="s">
        <v>270</v>
      </c>
      <c r="Y16" t="s">
        <v>151</v>
      </c>
      <c r="Z16" t="s">
        <v>277</v>
      </c>
      <c r="AA16" t="s">
        <v>274</v>
      </c>
      <c r="AB16" t="s">
        <v>287</v>
      </c>
      <c r="AD16" t="s">
        <v>165</v>
      </c>
      <c r="AE16">
        <v>3942</v>
      </c>
      <c r="AF16">
        <v>3942</v>
      </c>
      <c r="AG16" t="s">
        <v>151</v>
      </c>
      <c r="AH16" t="s">
        <v>150</v>
      </c>
      <c r="AI16" t="s">
        <v>151</v>
      </c>
      <c r="AJ16" t="s">
        <v>150</v>
      </c>
      <c r="AK16" t="s">
        <v>150</v>
      </c>
    </row>
    <row r="17" spans="1:37" x14ac:dyDescent="0.25">
      <c r="A17" t="s">
        <v>166</v>
      </c>
      <c r="B17" t="s">
        <v>295</v>
      </c>
      <c r="H17" t="s">
        <v>166</v>
      </c>
      <c r="I17" t="s">
        <v>295</v>
      </c>
      <c r="J17" t="s">
        <v>150</v>
      </c>
      <c r="K17" t="s">
        <v>150</v>
      </c>
      <c r="L17" t="s">
        <v>150</v>
      </c>
      <c r="M17" t="s">
        <v>150</v>
      </c>
      <c r="O17" t="s">
        <v>295</v>
      </c>
      <c r="P17" t="s">
        <v>166</v>
      </c>
      <c r="Q17" t="s">
        <v>295</v>
      </c>
      <c r="R17" t="s">
        <v>150</v>
      </c>
      <c r="S17" t="s">
        <v>150</v>
      </c>
      <c r="T17" t="s">
        <v>150</v>
      </c>
      <c r="U17" t="s">
        <v>150</v>
      </c>
      <c r="W17" t="s">
        <v>151</v>
      </c>
      <c r="X17" t="s">
        <v>270</v>
      </c>
      <c r="Y17" t="s">
        <v>272</v>
      </c>
      <c r="Z17" t="s">
        <v>277</v>
      </c>
      <c r="AA17" t="s">
        <v>274</v>
      </c>
      <c r="AB17" t="s">
        <v>291</v>
      </c>
      <c r="AD17" t="s">
        <v>166</v>
      </c>
      <c r="AE17">
        <v>3081</v>
      </c>
      <c r="AF17">
        <v>3081</v>
      </c>
      <c r="AG17" t="s">
        <v>151</v>
      </c>
      <c r="AH17" t="s">
        <v>150</v>
      </c>
      <c r="AI17" t="s">
        <v>150</v>
      </c>
      <c r="AJ17" t="s">
        <v>150</v>
      </c>
      <c r="AK17" t="s">
        <v>150</v>
      </c>
    </row>
    <row r="18" spans="1:37" x14ac:dyDescent="0.25">
      <c r="A18" t="s">
        <v>167</v>
      </c>
      <c r="B18" t="s">
        <v>296</v>
      </c>
      <c r="H18" t="s">
        <v>167</v>
      </c>
      <c r="I18" t="s">
        <v>296</v>
      </c>
      <c r="J18" t="s">
        <v>150</v>
      </c>
      <c r="K18" t="s">
        <v>151</v>
      </c>
      <c r="L18" t="s">
        <v>150</v>
      </c>
      <c r="M18" t="s">
        <v>151</v>
      </c>
      <c r="O18" t="s">
        <v>296</v>
      </c>
      <c r="P18" t="s">
        <v>167</v>
      </c>
      <c r="Q18" t="s">
        <v>296</v>
      </c>
      <c r="R18" t="s">
        <v>150</v>
      </c>
      <c r="S18" t="s">
        <v>151</v>
      </c>
      <c r="T18" t="s">
        <v>151</v>
      </c>
      <c r="U18" t="s">
        <v>151</v>
      </c>
      <c r="W18" t="s">
        <v>151</v>
      </c>
      <c r="X18" t="s">
        <v>270</v>
      </c>
      <c r="Y18" t="s">
        <v>151</v>
      </c>
      <c r="Z18" t="s">
        <v>151</v>
      </c>
      <c r="AA18" t="s">
        <v>151</v>
      </c>
      <c r="AB18" t="s">
        <v>270</v>
      </c>
      <c r="AD18" t="s">
        <v>167</v>
      </c>
      <c r="AE18">
        <v>1005</v>
      </c>
      <c r="AF18">
        <v>1005</v>
      </c>
      <c r="AG18" t="s">
        <v>151</v>
      </c>
      <c r="AH18" t="s">
        <v>150</v>
      </c>
      <c r="AI18" t="s">
        <v>151</v>
      </c>
      <c r="AJ18" t="s">
        <v>151</v>
      </c>
      <c r="AK18" t="s">
        <v>151</v>
      </c>
    </row>
    <row r="19" spans="1:37" x14ac:dyDescent="0.25">
      <c r="A19" t="s">
        <v>168</v>
      </c>
      <c r="B19" t="s">
        <v>297</v>
      </c>
      <c r="H19" t="s">
        <v>168</v>
      </c>
      <c r="I19" t="s">
        <v>297</v>
      </c>
      <c r="J19" t="s">
        <v>150</v>
      </c>
      <c r="K19" t="s">
        <v>150</v>
      </c>
      <c r="L19" t="s">
        <v>150</v>
      </c>
      <c r="M19" t="s">
        <v>150</v>
      </c>
      <c r="O19" t="s">
        <v>297</v>
      </c>
      <c r="P19" t="s">
        <v>168</v>
      </c>
      <c r="Q19" t="s">
        <v>297</v>
      </c>
      <c r="R19" t="s">
        <v>151</v>
      </c>
      <c r="S19" t="s">
        <v>151</v>
      </c>
      <c r="T19" t="s">
        <v>151</v>
      </c>
      <c r="U19" t="s">
        <v>151</v>
      </c>
      <c r="W19" t="s">
        <v>151</v>
      </c>
      <c r="X19" t="s">
        <v>151</v>
      </c>
      <c r="Y19" t="s">
        <v>151</v>
      </c>
      <c r="Z19" t="s">
        <v>151</v>
      </c>
      <c r="AA19" t="s">
        <v>151</v>
      </c>
      <c r="AB19" t="s">
        <v>151</v>
      </c>
      <c r="AD19" t="s">
        <v>168</v>
      </c>
      <c r="AE19">
        <v>3004</v>
      </c>
      <c r="AF19">
        <v>3004</v>
      </c>
      <c r="AG19" t="s">
        <v>151</v>
      </c>
      <c r="AH19" t="s">
        <v>151</v>
      </c>
      <c r="AI19" t="s">
        <v>151</v>
      </c>
      <c r="AJ19" t="s">
        <v>151</v>
      </c>
      <c r="AK19" t="s">
        <v>151</v>
      </c>
    </row>
    <row r="20" spans="1:37" x14ac:dyDescent="0.25">
      <c r="A20" t="s">
        <v>169</v>
      </c>
      <c r="B20" t="s">
        <v>298</v>
      </c>
      <c r="H20" t="s">
        <v>169</v>
      </c>
      <c r="I20" t="s">
        <v>298</v>
      </c>
      <c r="J20" t="s">
        <v>150</v>
      </c>
      <c r="K20" t="s">
        <v>151</v>
      </c>
      <c r="L20" t="s">
        <v>153</v>
      </c>
      <c r="M20" t="s">
        <v>151</v>
      </c>
      <c r="O20" t="s">
        <v>298</v>
      </c>
      <c r="P20" t="s">
        <v>169</v>
      </c>
      <c r="Q20" t="s">
        <v>298</v>
      </c>
      <c r="R20" t="s">
        <v>150</v>
      </c>
      <c r="S20" t="s">
        <v>151</v>
      </c>
      <c r="T20" t="s">
        <v>153</v>
      </c>
      <c r="U20" t="s">
        <v>151</v>
      </c>
      <c r="W20" t="s">
        <v>151</v>
      </c>
      <c r="X20" t="s">
        <v>270</v>
      </c>
      <c r="Y20" t="s">
        <v>151</v>
      </c>
      <c r="Z20" t="s">
        <v>273</v>
      </c>
      <c r="AA20" t="s">
        <v>151</v>
      </c>
      <c r="AB20" t="s">
        <v>299</v>
      </c>
      <c r="AD20" t="s">
        <v>169</v>
      </c>
      <c r="AE20">
        <v>2452</v>
      </c>
      <c r="AF20">
        <v>2452</v>
      </c>
      <c r="AG20" t="s">
        <v>151</v>
      </c>
      <c r="AH20" t="s">
        <v>150</v>
      </c>
      <c r="AI20" t="s">
        <v>151</v>
      </c>
      <c r="AJ20" t="s">
        <v>153</v>
      </c>
      <c r="AK20" t="s">
        <v>151</v>
      </c>
    </row>
    <row r="21" spans="1:37" x14ac:dyDescent="0.25">
      <c r="A21" t="s">
        <v>170</v>
      </c>
      <c r="B21" t="s">
        <v>300</v>
      </c>
      <c r="H21" t="s">
        <v>170</v>
      </c>
      <c r="I21" t="s">
        <v>300</v>
      </c>
      <c r="J21" t="s">
        <v>150</v>
      </c>
      <c r="K21" t="s">
        <v>151</v>
      </c>
      <c r="L21" t="s">
        <v>150</v>
      </c>
      <c r="M21" t="s">
        <v>150</v>
      </c>
      <c r="O21" t="s">
        <v>300</v>
      </c>
      <c r="P21" t="s">
        <v>170</v>
      </c>
      <c r="Q21" t="s">
        <v>300</v>
      </c>
      <c r="R21" t="s">
        <v>150</v>
      </c>
      <c r="S21" t="s">
        <v>151</v>
      </c>
      <c r="T21" t="s">
        <v>151</v>
      </c>
      <c r="U21" t="s">
        <v>150</v>
      </c>
      <c r="W21" t="s">
        <v>151</v>
      </c>
      <c r="X21" t="s">
        <v>270</v>
      </c>
      <c r="Y21" t="s">
        <v>151</v>
      </c>
      <c r="Z21" t="s">
        <v>151</v>
      </c>
      <c r="AA21" t="s">
        <v>274</v>
      </c>
      <c r="AB21" t="s">
        <v>301</v>
      </c>
      <c r="AD21" t="s">
        <v>170</v>
      </c>
      <c r="AE21">
        <v>2004</v>
      </c>
      <c r="AF21">
        <v>2004</v>
      </c>
      <c r="AG21" t="s">
        <v>151</v>
      </c>
      <c r="AH21" t="s">
        <v>150</v>
      </c>
      <c r="AI21" t="s">
        <v>151</v>
      </c>
      <c r="AJ21" t="s">
        <v>151</v>
      </c>
      <c r="AK21" t="s">
        <v>150</v>
      </c>
    </row>
    <row r="22" spans="1:37" x14ac:dyDescent="0.25">
      <c r="A22" t="s">
        <v>171</v>
      </c>
      <c r="B22" t="s">
        <v>302</v>
      </c>
      <c r="H22" t="s">
        <v>171</v>
      </c>
      <c r="I22" t="s">
        <v>302</v>
      </c>
      <c r="J22" t="s">
        <v>150</v>
      </c>
      <c r="K22" t="s">
        <v>151</v>
      </c>
      <c r="L22" t="s">
        <v>153</v>
      </c>
      <c r="M22" t="s">
        <v>150</v>
      </c>
      <c r="O22" t="s">
        <v>302</v>
      </c>
      <c r="P22" t="s">
        <v>171</v>
      </c>
      <c r="Q22" t="s">
        <v>302</v>
      </c>
      <c r="R22" t="s">
        <v>150</v>
      </c>
      <c r="S22" t="s">
        <v>151</v>
      </c>
      <c r="T22" t="s">
        <v>153</v>
      </c>
      <c r="U22" t="s">
        <v>151</v>
      </c>
      <c r="W22" t="s">
        <v>151</v>
      </c>
      <c r="X22" t="s">
        <v>270</v>
      </c>
      <c r="Y22" t="s">
        <v>151</v>
      </c>
      <c r="Z22" t="s">
        <v>273</v>
      </c>
      <c r="AA22" t="s">
        <v>151</v>
      </c>
      <c r="AB22" t="s">
        <v>299</v>
      </c>
      <c r="AD22" t="s">
        <v>171</v>
      </c>
      <c r="AE22">
        <v>3050</v>
      </c>
      <c r="AF22">
        <v>3050</v>
      </c>
      <c r="AG22" t="s">
        <v>151</v>
      </c>
      <c r="AH22" t="s">
        <v>150</v>
      </c>
      <c r="AI22" t="s">
        <v>151</v>
      </c>
      <c r="AJ22" t="s">
        <v>153</v>
      </c>
      <c r="AK22" t="s">
        <v>151</v>
      </c>
    </row>
    <row r="23" spans="1:37" x14ac:dyDescent="0.25">
      <c r="A23" t="s">
        <v>172</v>
      </c>
      <c r="B23" t="s">
        <v>303</v>
      </c>
      <c r="H23" t="s">
        <v>172</v>
      </c>
      <c r="I23" t="s">
        <v>303</v>
      </c>
      <c r="J23" t="s">
        <v>150</v>
      </c>
      <c r="K23" t="s">
        <v>150</v>
      </c>
      <c r="L23" t="s">
        <v>150</v>
      </c>
      <c r="M23" t="s">
        <v>150</v>
      </c>
      <c r="O23" t="s">
        <v>303</v>
      </c>
      <c r="P23" t="s">
        <v>172</v>
      </c>
      <c r="Q23" t="s">
        <v>303</v>
      </c>
      <c r="R23" t="s">
        <v>150</v>
      </c>
      <c r="S23" t="s">
        <v>150</v>
      </c>
      <c r="T23" t="s">
        <v>151</v>
      </c>
      <c r="U23" t="s">
        <v>150</v>
      </c>
      <c r="W23" t="s">
        <v>151</v>
      </c>
      <c r="X23" t="s">
        <v>270</v>
      </c>
      <c r="Y23" t="s">
        <v>272</v>
      </c>
      <c r="Z23" t="s">
        <v>151</v>
      </c>
      <c r="AA23" t="s">
        <v>274</v>
      </c>
      <c r="AB23" t="s">
        <v>280</v>
      </c>
      <c r="AD23" t="s">
        <v>172</v>
      </c>
      <c r="AE23">
        <v>3009</v>
      </c>
      <c r="AF23">
        <v>3009</v>
      </c>
      <c r="AG23" t="s">
        <v>151</v>
      </c>
      <c r="AH23" t="s">
        <v>150</v>
      </c>
      <c r="AI23" t="s">
        <v>150</v>
      </c>
      <c r="AJ23" t="s">
        <v>151</v>
      </c>
      <c r="AK23" t="s">
        <v>150</v>
      </c>
    </row>
    <row r="24" spans="1:37" x14ac:dyDescent="0.25">
      <c r="A24" t="s">
        <v>173</v>
      </c>
      <c r="B24" t="s">
        <v>304</v>
      </c>
      <c r="H24" t="s">
        <v>173</v>
      </c>
      <c r="I24" t="s">
        <v>304</v>
      </c>
      <c r="J24" t="s">
        <v>150</v>
      </c>
      <c r="K24" t="s">
        <v>150</v>
      </c>
      <c r="L24" t="s">
        <v>153</v>
      </c>
      <c r="M24" t="s">
        <v>150</v>
      </c>
      <c r="O24" t="s">
        <v>304</v>
      </c>
      <c r="P24" t="s">
        <v>173</v>
      </c>
      <c r="Q24" t="s">
        <v>304</v>
      </c>
      <c r="R24" t="s">
        <v>150</v>
      </c>
      <c r="S24" t="s">
        <v>150</v>
      </c>
      <c r="T24" t="s">
        <v>153</v>
      </c>
      <c r="U24" t="s">
        <v>150</v>
      </c>
      <c r="W24" t="s">
        <v>151</v>
      </c>
      <c r="X24" t="s">
        <v>270</v>
      </c>
      <c r="Y24" t="s">
        <v>272</v>
      </c>
      <c r="Z24" t="s">
        <v>273</v>
      </c>
      <c r="AA24" t="s">
        <v>274</v>
      </c>
      <c r="AB24" t="s">
        <v>275</v>
      </c>
      <c r="AD24" t="s">
        <v>173</v>
      </c>
      <c r="AE24">
        <v>2091</v>
      </c>
      <c r="AF24">
        <v>2091</v>
      </c>
      <c r="AG24" t="s">
        <v>151</v>
      </c>
      <c r="AH24" t="s">
        <v>150</v>
      </c>
      <c r="AI24" t="s">
        <v>150</v>
      </c>
      <c r="AJ24" t="s">
        <v>153</v>
      </c>
      <c r="AK24" t="s">
        <v>150</v>
      </c>
    </row>
    <row r="25" spans="1:37" x14ac:dyDescent="0.25">
      <c r="A25" t="s">
        <v>174</v>
      </c>
      <c r="B25" t="s">
        <v>305</v>
      </c>
      <c r="H25" t="s">
        <v>174</v>
      </c>
      <c r="I25" t="s">
        <v>305</v>
      </c>
      <c r="J25" t="s">
        <v>151</v>
      </c>
      <c r="K25" t="s">
        <v>151</v>
      </c>
      <c r="L25" t="s">
        <v>151</v>
      </c>
      <c r="M25" t="s">
        <v>151</v>
      </c>
      <c r="O25" t="s">
        <v>305</v>
      </c>
      <c r="P25" t="s">
        <v>174</v>
      </c>
      <c r="Q25" t="s">
        <v>305</v>
      </c>
      <c r="R25" t="s">
        <v>151</v>
      </c>
      <c r="S25" t="s">
        <v>151</v>
      </c>
      <c r="T25" t="s">
        <v>151</v>
      </c>
      <c r="U25" t="s">
        <v>151</v>
      </c>
      <c r="W25" t="s">
        <v>151</v>
      </c>
      <c r="X25" t="s">
        <v>151</v>
      </c>
      <c r="Y25" t="s">
        <v>151</v>
      </c>
      <c r="Z25" t="s">
        <v>151</v>
      </c>
      <c r="AA25" t="s">
        <v>151</v>
      </c>
      <c r="AB25" t="s">
        <v>151</v>
      </c>
      <c r="AD25" t="s">
        <v>174</v>
      </c>
      <c r="AE25">
        <v>2065</v>
      </c>
      <c r="AF25">
        <v>2065</v>
      </c>
      <c r="AG25" t="s">
        <v>151</v>
      </c>
      <c r="AH25" t="s">
        <v>151</v>
      </c>
      <c r="AI25" t="s">
        <v>151</v>
      </c>
      <c r="AJ25" t="s">
        <v>151</v>
      </c>
      <c r="AK25" t="s">
        <v>151</v>
      </c>
    </row>
    <row r="26" spans="1:37" x14ac:dyDescent="0.25">
      <c r="A26" t="s">
        <v>175</v>
      </c>
      <c r="B26" t="s">
        <v>306</v>
      </c>
      <c r="H26" t="s">
        <v>175</v>
      </c>
      <c r="I26" t="s">
        <v>306</v>
      </c>
      <c r="J26" t="s">
        <v>150</v>
      </c>
      <c r="K26" t="s">
        <v>151</v>
      </c>
      <c r="L26" t="s">
        <v>150</v>
      </c>
      <c r="M26" t="s">
        <v>151</v>
      </c>
      <c r="O26" t="s">
        <v>306</v>
      </c>
      <c r="P26" t="s">
        <v>175</v>
      </c>
      <c r="Q26" t="s">
        <v>306</v>
      </c>
      <c r="R26" t="s">
        <v>150</v>
      </c>
      <c r="S26" t="s">
        <v>151</v>
      </c>
      <c r="T26" t="s">
        <v>151</v>
      </c>
      <c r="U26" t="s">
        <v>151</v>
      </c>
      <c r="W26" t="s">
        <v>151</v>
      </c>
      <c r="X26" t="s">
        <v>270</v>
      </c>
      <c r="Y26" t="s">
        <v>151</v>
      </c>
      <c r="Z26" t="s">
        <v>151</v>
      </c>
      <c r="AA26" t="s">
        <v>151</v>
      </c>
      <c r="AB26" t="s">
        <v>270</v>
      </c>
      <c r="AD26" t="s">
        <v>175</v>
      </c>
      <c r="AE26">
        <v>1006</v>
      </c>
      <c r="AF26">
        <v>1006</v>
      </c>
      <c r="AG26" t="s">
        <v>151</v>
      </c>
      <c r="AH26" t="s">
        <v>150</v>
      </c>
      <c r="AI26" t="s">
        <v>151</v>
      </c>
      <c r="AJ26" t="s">
        <v>151</v>
      </c>
      <c r="AK26" t="s">
        <v>151</v>
      </c>
    </row>
    <row r="27" spans="1:37" x14ac:dyDescent="0.25">
      <c r="A27" t="s">
        <v>176</v>
      </c>
      <c r="B27" t="s">
        <v>307</v>
      </c>
      <c r="H27" t="s">
        <v>176</v>
      </c>
      <c r="I27" t="s">
        <v>307</v>
      </c>
      <c r="J27" t="s">
        <v>150</v>
      </c>
      <c r="K27" t="s">
        <v>151</v>
      </c>
      <c r="L27" t="s">
        <v>153</v>
      </c>
      <c r="M27" t="s">
        <v>150</v>
      </c>
      <c r="O27" t="s">
        <v>307</v>
      </c>
      <c r="P27" t="s">
        <v>176</v>
      </c>
      <c r="Q27" t="s">
        <v>307</v>
      </c>
      <c r="R27" t="s">
        <v>150</v>
      </c>
      <c r="S27" t="s">
        <v>151</v>
      </c>
      <c r="T27" t="s">
        <v>153</v>
      </c>
      <c r="U27" t="s">
        <v>151</v>
      </c>
      <c r="W27" t="s">
        <v>151</v>
      </c>
      <c r="X27" t="s">
        <v>270</v>
      </c>
      <c r="Y27" t="s">
        <v>151</v>
      </c>
      <c r="Z27" t="s">
        <v>273</v>
      </c>
      <c r="AA27" t="s">
        <v>151</v>
      </c>
      <c r="AB27" t="s">
        <v>299</v>
      </c>
      <c r="AD27" t="s">
        <v>176</v>
      </c>
      <c r="AE27">
        <v>2119</v>
      </c>
      <c r="AF27">
        <v>2119</v>
      </c>
      <c r="AG27" t="s">
        <v>151</v>
      </c>
      <c r="AH27" t="s">
        <v>150</v>
      </c>
      <c r="AI27" t="s">
        <v>151</v>
      </c>
      <c r="AJ27" t="s">
        <v>153</v>
      </c>
      <c r="AK27" t="s">
        <v>151</v>
      </c>
    </row>
    <row r="28" spans="1:37" x14ac:dyDescent="0.25">
      <c r="A28" t="s">
        <v>177</v>
      </c>
      <c r="B28" t="s">
        <v>308</v>
      </c>
      <c r="H28" t="s">
        <v>177</v>
      </c>
      <c r="I28" t="s">
        <v>308</v>
      </c>
      <c r="J28" t="s">
        <v>150</v>
      </c>
      <c r="K28" t="s">
        <v>150</v>
      </c>
      <c r="L28" t="s">
        <v>150</v>
      </c>
      <c r="M28" t="s">
        <v>150</v>
      </c>
      <c r="O28" t="s">
        <v>308</v>
      </c>
      <c r="P28" t="s">
        <v>177</v>
      </c>
      <c r="Q28" t="s">
        <v>308</v>
      </c>
      <c r="R28" t="s">
        <v>150</v>
      </c>
      <c r="S28" t="s">
        <v>150</v>
      </c>
      <c r="T28" t="s">
        <v>150</v>
      </c>
      <c r="U28" t="s">
        <v>150</v>
      </c>
      <c r="W28" t="s">
        <v>151</v>
      </c>
      <c r="X28" t="s">
        <v>270</v>
      </c>
      <c r="Y28" t="s">
        <v>272</v>
      </c>
      <c r="Z28" t="s">
        <v>277</v>
      </c>
      <c r="AA28" t="s">
        <v>274</v>
      </c>
      <c r="AB28" t="s">
        <v>291</v>
      </c>
      <c r="AD28" t="s">
        <v>177</v>
      </c>
      <c r="AE28">
        <v>3011</v>
      </c>
      <c r="AF28">
        <v>3011</v>
      </c>
      <c r="AG28" t="s">
        <v>151</v>
      </c>
      <c r="AH28" t="s">
        <v>150</v>
      </c>
      <c r="AI28" t="s">
        <v>150</v>
      </c>
      <c r="AJ28" t="s">
        <v>150</v>
      </c>
      <c r="AK28" t="s">
        <v>150</v>
      </c>
    </row>
    <row r="29" spans="1:37" x14ac:dyDescent="0.25">
      <c r="A29" t="s">
        <v>178</v>
      </c>
      <c r="B29" t="s">
        <v>309</v>
      </c>
      <c r="H29" t="s">
        <v>178</v>
      </c>
      <c r="I29" t="s">
        <v>309</v>
      </c>
      <c r="J29" t="s">
        <v>150</v>
      </c>
      <c r="K29" t="s">
        <v>150</v>
      </c>
      <c r="L29" t="s">
        <v>153</v>
      </c>
      <c r="M29" t="s">
        <v>150</v>
      </c>
      <c r="O29" t="s">
        <v>309</v>
      </c>
      <c r="P29" t="s">
        <v>178</v>
      </c>
      <c r="Q29" t="s">
        <v>309</v>
      </c>
      <c r="R29" t="s">
        <v>150</v>
      </c>
      <c r="S29" t="s">
        <v>150</v>
      </c>
      <c r="T29" t="s">
        <v>153</v>
      </c>
      <c r="U29" t="s">
        <v>150</v>
      </c>
      <c r="W29" t="s">
        <v>151</v>
      </c>
      <c r="X29" t="s">
        <v>270</v>
      </c>
      <c r="Y29" t="s">
        <v>272</v>
      </c>
      <c r="Z29" t="s">
        <v>273</v>
      </c>
      <c r="AA29" t="s">
        <v>274</v>
      </c>
      <c r="AB29" t="s">
        <v>275</v>
      </c>
      <c r="AD29" t="s">
        <v>178</v>
      </c>
      <c r="AE29">
        <v>2006</v>
      </c>
      <c r="AF29">
        <v>2006</v>
      </c>
      <c r="AG29" t="s">
        <v>151</v>
      </c>
      <c r="AH29" t="s">
        <v>150</v>
      </c>
      <c r="AI29" t="s">
        <v>150</v>
      </c>
      <c r="AJ29" t="s">
        <v>153</v>
      </c>
      <c r="AK29" t="s">
        <v>150</v>
      </c>
    </row>
    <row r="30" spans="1:37" x14ac:dyDescent="0.25">
      <c r="A30" t="s">
        <v>179</v>
      </c>
      <c r="B30" t="s">
        <v>310</v>
      </c>
      <c r="H30" t="s">
        <v>179</v>
      </c>
      <c r="I30" t="s">
        <v>310</v>
      </c>
      <c r="J30" t="s">
        <v>150</v>
      </c>
      <c r="K30" t="s">
        <v>150</v>
      </c>
      <c r="L30" t="s">
        <v>150</v>
      </c>
      <c r="M30" t="s">
        <v>150</v>
      </c>
      <c r="O30" t="s">
        <v>310</v>
      </c>
      <c r="P30" t="s">
        <v>179</v>
      </c>
      <c r="Q30" t="s">
        <v>310</v>
      </c>
      <c r="R30" t="s">
        <v>150</v>
      </c>
      <c r="S30" t="s">
        <v>150</v>
      </c>
      <c r="T30" t="s">
        <v>151</v>
      </c>
      <c r="U30" t="s">
        <v>150</v>
      </c>
      <c r="W30" t="s">
        <v>151</v>
      </c>
      <c r="X30" t="s">
        <v>270</v>
      </c>
      <c r="Y30" t="s">
        <v>272</v>
      </c>
      <c r="Z30" t="s">
        <v>151</v>
      </c>
      <c r="AA30" t="s">
        <v>274</v>
      </c>
      <c r="AB30" t="s">
        <v>280</v>
      </c>
      <c r="AD30" t="s">
        <v>179</v>
      </c>
      <c r="AE30">
        <v>3012</v>
      </c>
      <c r="AF30">
        <v>3012</v>
      </c>
      <c r="AG30" t="s">
        <v>151</v>
      </c>
      <c r="AH30" t="s">
        <v>150</v>
      </c>
      <c r="AI30" t="s">
        <v>150</v>
      </c>
      <c r="AJ30" t="s">
        <v>151</v>
      </c>
      <c r="AK30" t="s">
        <v>150</v>
      </c>
    </row>
    <row r="31" spans="1:37" x14ac:dyDescent="0.25">
      <c r="A31" t="s">
        <v>180</v>
      </c>
      <c r="B31" t="s">
        <v>311</v>
      </c>
      <c r="H31" t="s">
        <v>180</v>
      </c>
      <c r="I31" t="s">
        <v>311</v>
      </c>
      <c r="J31" t="s">
        <v>150</v>
      </c>
      <c r="K31" t="s">
        <v>151</v>
      </c>
      <c r="L31" t="s">
        <v>150</v>
      </c>
      <c r="M31" t="s">
        <v>151</v>
      </c>
      <c r="O31" t="s">
        <v>311</v>
      </c>
      <c r="P31" t="s">
        <v>180</v>
      </c>
      <c r="Q31" t="s">
        <v>311</v>
      </c>
      <c r="R31" t="s">
        <v>150</v>
      </c>
      <c r="S31" t="s">
        <v>151</v>
      </c>
      <c r="T31" t="s">
        <v>150</v>
      </c>
      <c r="U31" t="s">
        <v>151</v>
      </c>
      <c r="W31" t="s">
        <v>151</v>
      </c>
      <c r="X31" t="s">
        <v>270</v>
      </c>
      <c r="Y31" t="s">
        <v>151</v>
      </c>
      <c r="Z31" t="s">
        <v>277</v>
      </c>
      <c r="AA31" t="s">
        <v>151</v>
      </c>
      <c r="AB31" t="s">
        <v>278</v>
      </c>
      <c r="AD31" t="s">
        <v>180</v>
      </c>
      <c r="AE31">
        <v>3041</v>
      </c>
      <c r="AF31">
        <v>3041</v>
      </c>
      <c r="AG31" t="s">
        <v>151</v>
      </c>
      <c r="AH31" t="s">
        <v>150</v>
      </c>
      <c r="AI31" t="s">
        <v>151</v>
      </c>
      <c r="AJ31" t="s">
        <v>150</v>
      </c>
      <c r="AK31" t="s">
        <v>151</v>
      </c>
    </row>
    <row r="32" spans="1:37" x14ac:dyDescent="0.25">
      <c r="A32" t="s">
        <v>181</v>
      </c>
      <c r="B32" t="s">
        <v>312</v>
      </c>
      <c r="H32" t="s">
        <v>181</v>
      </c>
      <c r="I32" t="s">
        <v>312</v>
      </c>
      <c r="J32" t="s">
        <v>150</v>
      </c>
      <c r="K32" t="s">
        <v>151</v>
      </c>
      <c r="L32" t="s">
        <v>150</v>
      </c>
      <c r="M32" t="s">
        <v>151</v>
      </c>
      <c r="O32" t="s">
        <v>312</v>
      </c>
      <c r="P32" t="s">
        <v>181</v>
      </c>
      <c r="Q32" t="s">
        <v>312</v>
      </c>
      <c r="R32" t="s">
        <v>150</v>
      </c>
      <c r="S32" t="s">
        <v>151</v>
      </c>
      <c r="T32" t="s">
        <v>151</v>
      </c>
      <c r="U32" t="s">
        <v>151</v>
      </c>
      <c r="W32" t="s">
        <v>151</v>
      </c>
      <c r="X32" t="s">
        <v>270</v>
      </c>
      <c r="Y32" t="s">
        <v>151</v>
      </c>
      <c r="Z32" t="s">
        <v>151</v>
      </c>
      <c r="AA32" t="s">
        <v>151</v>
      </c>
      <c r="AB32" t="s">
        <v>270</v>
      </c>
      <c r="AD32" t="s">
        <v>181</v>
      </c>
      <c r="AE32">
        <v>2246</v>
      </c>
      <c r="AF32">
        <v>2246</v>
      </c>
      <c r="AG32" t="s">
        <v>151</v>
      </c>
      <c r="AH32" t="s">
        <v>150</v>
      </c>
      <c r="AI32" t="s">
        <v>151</v>
      </c>
      <c r="AJ32" t="s">
        <v>151</v>
      </c>
      <c r="AK32" t="s">
        <v>151</v>
      </c>
    </row>
    <row r="33" spans="1:37" x14ac:dyDescent="0.25">
      <c r="A33" t="s">
        <v>182</v>
      </c>
      <c r="B33" t="s">
        <v>313</v>
      </c>
      <c r="H33" t="s">
        <v>182</v>
      </c>
      <c r="I33" t="s">
        <v>313</v>
      </c>
      <c r="J33" t="s">
        <v>150</v>
      </c>
      <c r="K33" t="s">
        <v>151</v>
      </c>
      <c r="L33" t="s">
        <v>150</v>
      </c>
      <c r="M33" t="s">
        <v>150</v>
      </c>
      <c r="O33" t="s">
        <v>313</v>
      </c>
      <c r="P33" t="s">
        <v>182</v>
      </c>
      <c r="Q33" t="s">
        <v>313</v>
      </c>
      <c r="R33" t="s">
        <v>150</v>
      </c>
      <c r="S33" t="s">
        <v>151</v>
      </c>
      <c r="T33" t="s">
        <v>151</v>
      </c>
      <c r="U33" t="s">
        <v>150</v>
      </c>
      <c r="W33" t="s">
        <v>151</v>
      </c>
      <c r="X33" t="s">
        <v>270</v>
      </c>
      <c r="Y33" t="s">
        <v>151</v>
      </c>
      <c r="Z33" t="s">
        <v>151</v>
      </c>
      <c r="AA33" t="s">
        <v>274</v>
      </c>
      <c r="AB33" t="s">
        <v>301</v>
      </c>
      <c r="AD33" t="s">
        <v>182</v>
      </c>
      <c r="AE33">
        <v>3308</v>
      </c>
      <c r="AF33">
        <v>3308</v>
      </c>
      <c r="AG33" t="s">
        <v>151</v>
      </c>
      <c r="AH33" t="s">
        <v>150</v>
      </c>
      <c r="AI33" t="s">
        <v>151</v>
      </c>
      <c r="AJ33" t="s">
        <v>151</v>
      </c>
      <c r="AK33" t="s">
        <v>150</v>
      </c>
    </row>
    <row r="34" spans="1:37" x14ac:dyDescent="0.25">
      <c r="A34" t="s">
        <v>183</v>
      </c>
      <c r="B34" t="s">
        <v>314</v>
      </c>
      <c r="H34" t="s">
        <v>183</v>
      </c>
      <c r="I34" t="s">
        <v>314</v>
      </c>
      <c r="J34" t="s">
        <v>150</v>
      </c>
      <c r="K34" t="s">
        <v>151</v>
      </c>
      <c r="L34" t="s">
        <v>150</v>
      </c>
      <c r="M34" t="s">
        <v>151</v>
      </c>
      <c r="O34" t="s">
        <v>314</v>
      </c>
      <c r="P34" t="s">
        <v>183</v>
      </c>
      <c r="Q34" t="s">
        <v>314</v>
      </c>
      <c r="R34" t="s">
        <v>150</v>
      </c>
      <c r="S34" t="s">
        <v>151</v>
      </c>
      <c r="T34" t="s">
        <v>151</v>
      </c>
      <c r="U34" t="s">
        <v>151</v>
      </c>
      <c r="W34" t="s">
        <v>151</v>
      </c>
      <c r="X34" t="s">
        <v>270</v>
      </c>
      <c r="Y34" t="s">
        <v>151</v>
      </c>
      <c r="Z34" t="s">
        <v>151</v>
      </c>
      <c r="AA34" t="s">
        <v>151</v>
      </c>
      <c r="AB34" t="s">
        <v>270</v>
      </c>
      <c r="AD34" t="s">
        <v>183</v>
      </c>
      <c r="AE34">
        <v>3368</v>
      </c>
      <c r="AF34">
        <v>3368</v>
      </c>
      <c r="AG34" t="s">
        <v>151</v>
      </c>
      <c r="AH34" t="s">
        <v>150</v>
      </c>
      <c r="AI34" t="s">
        <v>151</v>
      </c>
      <c r="AJ34" t="s">
        <v>151</v>
      </c>
      <c r="AK34" t="s">
        <v>151</v>
      </c>
    </row>
    <row r="35" spans="1:37" x14ac:dyDescent="0.25">
      <c r="A35" t="s">
        <v>184</v>
      </c>
      <c r="B35" t="s">
        <v>315</v>
      </c>
      <c r="H35" t="s">
        <v>184</v>
      </c>
      <c r="I35" t="s">
        <v>315</v>
      </c>
      <c r="J35" t="s">
        <v>150</v>
      </c>
      <c r="K35" t="s">
        <v>151</v>
      </c>
      <c r="L35" t="s">
        <v>150</v>
      </c>
      <c r="M35" t="s">
        <v>150</v>
      </c>
      <c r="O35" t="s">
        <v>315</v>
      </c>
      <c r="P35" t="s">
        <v>184</v>
      </c>
      <c r="Q35" t="s">
        <v>315</v>
      </c>
      <c r="R35" t="s">
        <v>150</v>
      </c>
      <c r="S35" t="s">
        <v>151</v>
      </c>
      <c r="T35" t="s">
        <v>150</v>
      </c>
      <c r="U35" t="s">
        <v>150</v>
      </c>
      <c r="W35" t="s">
        <v>151</v>
      </c>
      <c r="X35" t="s">
        <v>270</v>
      </c>
      <c r="Y35" t="s">
        <v>151</v>
      </c>
      <c r="Z35" t="s">
        <v>277</v>
      </c>
      <c r="AA35" t="s">
        <v>274</v>
      </c>
      <c r="AB35" t="s">
        <v>287</v>
      </c>
      <c r="AD35" t="s">
        <v>184</v>
      </c>
      <c r="AE35">
        <v>2444</v>
      </c>
      <c r="AF35">
        <v>2444</v>
      </c>
      <c r="AG35" t="s">
        <v>151</v>
      </c>
      <c r="AH35" t="s">
        <v>150</v>
      </c>
      <c r="AI35" t="s">
        <v>151</v>
      </c>
      <c r="AJ35" t="s">
        <v>150</v>
      </c>
      <c r="AK35" t="s">
        <v>150</v>
      </c>
    </row>
    <row r="36" spans="1:37" x14ac:dyDescent="0.25">
      <c r="A36" t="s">
        <v>185</v>
      </c>
      <c r="B36" t="s">
        <v>316</v>
      </c>
      <c r="H36" t="s">
        <v>185</v>
      </c>
      <c r="I36" t="s">
        <v>316</v>
      </c>
      <c r="J36" t="s">
        <v>150</v>
      </c>
      <c r="K36" t="s">
        <v>151</v>
      </c>
      <c r="L36" t="s">
        <v>150</v>
      </c>
      <c r="M36" t="s">
        <v>151</v>
      </c>
      <c r="O36" t="s">
        <v>316</v>
      </c>
      <c r="P36" t="s">
        <v>185</v>
      </c>
      <c r="Q36" t="s">
        <v>316</v>
      </c>
      <c r="R36" t="s">
        <v>150</v>
      </c>
      <c r="S36" t="s">
        <v>151</v>
      </c>
      <c r="T36" t="s">
        <v>151</v>
      </c>
      <c r="U36" t="s">
        <v>151</v>
      </c>
      <c r="W36" t="s">
        <v>151</v>
      </c>
      <c r="X36" t="s">
        <v>270</v>
      </c>
      <c r="Y36" t="s">
        <v>151</v>
      </c>
      <c r="Z36" t="s">
        <v>151</v>
      </c>
      <c r="AA36" t="s">
        <v>151</v>
      </c>
      <c r="AB36" t="s">
        <v>270</v>
      </c>
      <c r="AD36" t="s">
        <v>185</v>
      </c>
      <c r="AE36">
        <v>3074</v>
      </c>
      <c r="AF36">
        <v>3074</v>
      </c>
      <c r="AG36" t="s">
        <v>151</v>
      </c>
      <c r="AH36" t="s">
        <v>150</v>
      </c>
      <c r="AI36" t="s">
        <v>151</v>
      </c>
      <c r="AJ36" t="s">
        <v>151</v>
      </c>
      <c r="AK36" t="s">
        <v>151</v>
      </c>
    </row>
    <row r="37" spans="1:37" x14ac:dyDescent="0.25">
      <c r="A37" t="s">
        <v>186</v>
      </c>
      <c r="B37" t="s">
        <v>317</v>
      </c>
      <c r="H37" t="s">
        <v>186</v>
      </c>
      <c r="I37" t="s">
        <v>317</v>
      </c>
      <c r="J37" t="s">
        <v>150</v>
      </c>
      <c r="K37" t="s">
        <v>150</v>
      </c>
      <c r="L37" t="s">
        <v>153</v>
      </c>
      <c r="M37" t="s">
        <v>150</v>
      </c>
      <c r="O37" t="s">
        <v>317</v>
      </c>
      <c r="P37" t="s">
        <v>186</v>
      </c>
      <c r="Q37" t="s">
        <v>317</v>
      </c>
      <c r="R37" t="s">
        <v>150</v>
      </c>
      <c r="S37" t="s">
        <v>150</v>
      </c>
      <c r="T37" t="s">
        <v>153</v>
      </c>
      <c r="U37" t="s">
        <v>150</v>
      </c>
      <c r="W37" t="s">
        <v>151</v>
      </c>
      <c r="X37" t="s">
        <v>270</v>
      </c>
      <c r="Y37" t="s">
        <v>272</v>
      </c>
      <c r="Z37" t="s">
        <v>273</v>
      </c>
      <c r="AA37" t="s">
        <v>274</v>
      </c>
      <c r="AB37" t="s">
        <v>275</v>
      </c>
      <c r="AD37" t="s">
        <v>186</v>
      </c>
      <c r="AE37">
        <v>2336</v>
      </c>
      <c r="AF37">
        <v>2336</v>
      </c>
      <c r="AG37" t="s">
        <v>151</v>
      </c>
      <c r="AH37" t="s">
        <v>150</v>
      </c>
      <c r="AI37" t="s">
        <v>150</v>
      </c>
      <c r="AJ37" t="s">
        <v>153</v>
      </c>
      <c r="AK37" t="s">
        <v>150</v>
      </c>
    </row>
    <row r="38" spans="1:37" x14ac:dyDescent="0.25">
      <c r="A38" t="s">
        <v>187</v>
      </c>
      <c r="B38" t="s">
        <v>318</v>
      </c>
      <c r="H38" t="s">
        <v>187</v>
      </c>
      <c r="I38" t="s">
        <v>318</v>
      </c>
      <c r="J38" t="s">
        <v>150</v>
      </c>
      <c r="K38" t="s">
        <v>151</v>
      </c>
      <c r="L38" t="s">
        <v>150</v>
      </c>
      <c r="M38" t="s">
        <v>151</v>
      </c>
      <c r="O38" t="s">
        <v>318</v>
      </c>
      <c r="P38" t="s">
        <v>187</v>
      </c>
      <c r="Q38" t="s">
        <v>318</v>
      </c>
      <c r="R38" t="s">
        <v>150</v>
      </c>
      <c r="S38" t="s">
        <v>150</v>
      </c>
      <c r="T38" t="s">
        <v>151</v>
      </c>
      <c r="U38" t="s">
        <v>150</v>
      </c>
      <c r="W38" t="s">
        <v>151</v>
      </c>
      <c r="X38" t="s">
        <v>270</v>
      </c>
      <c r="Y38" t="s">
        <v>272</v>
      </c>
      <c r="Z38" t="s">
        <v>151</v>
      </c>
      <c r="AA38" t="s">
        <v>274</v>
      </c>
      <c r="AB38" t="s">
        <v>280</v>
      </c>
      <c r="AD38" t="s">
        <v>187</v>
      </c>
      <c r="AE38">
        <v>2010</v>
      </c>
      <c r="AF38">
        <v>2010</v>
      </c>
      <c r="AG38" t="s">
        <v>151</v>
      </c>
      <c r="AH38" t="s">
        <v>150</v>
      </c>
      <c r="AI38" t="s">
        <v>150</v>
      </c>
      <c r="AJ38" t="s">
        <v>151</v>
      </c>
      <c r="AK38" t="s">
        <v>150</v>
      </c>
    </row>
    <row r="39" spans="1:37" x14ac:dyDescent="0.25">
      <c r="A39" t="s">
        <v>188</v>
      </c>
      <c r="B39" t="s">
        <v>319</v>
      </c>
      <c r="H39" t="s">
        <v>188</v>
      </c>
      <c r="I39" t="s">
        <v>319</v>
      </c>
      <c r="J39" t="s">
        <v>150</v>
      </c>
      <c r="K39" t="s">
        <v>151</v>
      </c>
      <c r="L39" t="s">
        <v>150</v>
      </c>
      <c r="M39" t="s">
        <v>151</v>
      </c>
      <c r="O39" t="s">
        <v>319</v>
      </c>
      <c r="P39" t="s">
        <v>188</v>
      </c>
      <c r="Q39" t="s">
        <v>319</v>
      </c>
      <c r="R39" t="s">
        <v>150</v>
      </c>
      <c r="S39" t="s">
        <v>151</v>
      </c>
      <c r="T39" t="s">
        <v>151</v>
      </c>
      <c r="U39" t="s">
        <v>151</v>
      </c>
      <c r="W39" t="s">
        <v>151</v>
      </c>
      <c r="X39" t="s">
        <v>270</v>
      </c>
      <c r="Y39" t="s">
        <v>151</v>
      </c>
      <c r="Z39" t="s">
        <v>151</v>
      </c>
      <c r="AA39" t="s">
        <v>151</v>
      </c>
      <c r="AB39" t="s">
        <v>270</v>
      </c>
      <c r="AD39" t="s">
        <v>188</v>
      </c>
      <c r="AE39">
        <v>3065</v>
      </c>
      <c r="AF39">
        <v>3065</v>
      </c>
      <c r="AG39" t="s">
        <v>151</v>
      </c>
      <c r="AH39" t="s">
        <v>150</v>
      </c>
      <c r="AI39" t="s">
        <v>151</v>
      </c>
      <c r="AJ39" t="s">
        <v>151</v>
      </c>
      <c r="AK39" t="s">
        <v>151</v>
      </c>
    </row>
    <row r="40" spans="1:37" x14ac:dyDescent="0.25">
      <c r="A40" t="s">
        <v>189</v>
      </c>
      <c r="B40" t="s">
        <v>320</v>
      </c>
      <c r="H40" t="s">
        <v>189</v>
      </c>
      <c r="I40" t="s">
        <v>320</v>
      </c>
      <c r="J40" t="s">
        <v>150</v>
      </c>
      <c r="K40" t="s">
        <v>151</v>
      </c>
      <c r="L40" t="s">
        <v>150</v>
      </c>
      <c r="M40" t="s">
        <v>151</v>
      </c>
      <c r="O40" t="s">
        <v>320</v>
      </c>
      <c r="P40" t="s">
        <v>189</v>
      </c>
      <c r="Q40" t="s">
        <v>320</v>
      </c>
      <c r="R40" t="s">
        <v>150</v>
      </c>
      <c r="S40" t="s">
        <v>150</v>
      </c>
      <c r="T40" t="s">
        <v>153</v>
      </c>
      <c r="U40" t="s">
        <v>151</v>
      </c>
      <c r="W40" t="s">
        <v>151</v>
      </c>
      <c r="X40" t="s">
        <v>270</v>
      </c>
      <c r="Y40" t="s">
        <v>272</v>
      </c>
      <c r="Z40" t="s">
        <v>273</v>
      </c>
      <c r="AA40" t="s">
        <v>151</v>
      </c>
      <c r="AB40" t="s">
        <v>321</v>
      </c>
      <c r="AD40" t="s">
        <v>189</v>
      </c>
      <c r="AE40">
        <v>2011</v>
      </c>
      <c r="AF40">
        <v>2011</v>
      </c>
      <c r="AG40" t="s">
        <v>151</v>
      </c>
      <c r="AH40" t="s">
        <v>150</v>
      </c>
      <c r="AI40" t="s">
        <v>150</v>
      </c>
      <c r="AJ40" t="s">
        <v>153</v>
      </c>
      <c r="AK40" t="s">
        <v>151</v>
      </c>
    </row>
    <row r="41" spans="1:37" x14ac:dyDescent="0.25">
      <c r="A41" t="s">
        <v>190</v>
      </c>
      <c r="B41" t="s">
        <v>322</v>
      </c>
      <c r="H41" t="s">
        <v>190</v>
      </c>
      <c r="I41" t="s">
        <v>322</v>
      </c>
      <c r="J41" t="s">
        <v>150</v>
      </c>
      <c r="K41" t="s">
        <v>151</v>
      </c>
      <c r="L41" t="s">
        <v>150</v>
      </c>
      <c r="M41" t="s">
        <v>150</v>
      </c>
      <c r="O41" t="s">
        <v>322</v>
      </c>
      <c r="P41" t="s">
        <v>190</v>
      </c>
      <c r="Q41" t="s">
        <v>322</v>
      </c>
      <c r="R41" t="s">
        <v>150</v>
      </c>
      <c r="S41" t="s">
        <v>151</v>
      </c>
      <c r="T41" t="s">
        <v>151</v>
      </c>
      <c r="U41" t="s">
        <v>150</v>
      </c>
      <c r="W41" t="s">
        <v>151</v>
      </c>
      <c r="X41" t="s">
        <v>270</v>
      </c>
      <c r="Y41" t="s">
        <v>151</v>
      </c>
      <c r="Z41" t="s">
        <v>151</v>
      </c>
      <c r="AA41" t="s">
        <v>274</v>
      </c>
      <c r="AB41" t="s">
        <v>301</v>
      </c>
      <c r="AD41" t="s">
        <v>190</v>
      </c>
      <c r="AE41">
        <v>2012</v>
      </c>
      <c r="AF41">
        <v>2012</v>
      </c>
      <c r="AG41" t="s">
        <v>151</v>
      </c>
      <c r="AH41" t="s">
        <v>150</v>
      </c>
      <c r="AI41" t="s">
        <v>151</v>
      </c>
      <c r="AJ41" t="s">
        <v>151</v>
      </c>
      <c r="AK41" t="s">
        <v>150</v>
      </c>
    </row>
    <row r="42" spans="1:37" x14ac:dyDescent="0.25">
      <c r="A42" t="s">
        <v>191</v>
      </c>
      <c r="B42" t="s">
        <v>323</v>
      </c>
      <c r="H42" t="s">
        <v>191</v>
      </c>
      <c r="I42" t="s">
        <v>323</v>
      </c>
      <c r="J42" t="s">
        <v>150</v>
      </c>
      <c r="K42" t="s">
        <v>150</v>
      </c>
      <c r="L42" t="s">
        <v>150</v>
      </c>
      <c r="M42" t="s">
        <v>150</v>
      </c>
      <c r="O42" t="s">
        <v>323</v>
      </c>
      <c r="P42" t="s">
        <v>191</v>
      </c>
      <c r="Q42" t="s">
        <v>323</v>
      </c>
      <c r="R42" t="s">
        <v>150</v>
      </c>
      <c r="S42" t="s">
        <v>150</v>
      </c>
      <c r="T42" t="s">
        <v>150</v>
      </c>
      <c r="U42" t="s">
        <v>150</v>
      </c>
      <c r="W42" t="s">
        <v>151</v>
      </c>
      <c r="X42" t="s">
        <v>270</v>
      </c>
      <c r="Y42" t="s">
        <v>272</v>
      </c>
      <c r="Z42" t="s">
        <v>277</v>
      </c>
      <c r="AA42" t="s">
        <v>274</v>
      </c>
      <c r="AB42" t="s">
        <v>291</v>
      </c>
      <c r="AD42" t="s">
        <v>191</v>
      </c>
      <c r="AE42">
        <v>2068</v>
      </c>
      <c r="AF42">
        <v>2068</v>
      </c>
      <c r="AG42" t="s">
        <v>151</v>
      </c>
      <c r="AH42" t="s">
        <v>150</v>
      </c>
      <c r="AI42" t="s">
        <v>150</v>
      </c>
      <c r="AJ42" t="s">
        <v>150</v>
      </c>
      <c r="AK42" t="s">
        <v>150</v>
      </c>
    </row>
    <row r="43" spans="1:37" x14ac:dyDescent="0.25">
      <c r="A43" t="s">
        <v>192</v>
      </c>
      <c r="B43" t="s">
        <v>324</v>
      </c>
      <c r="H43" t="s">
        <v>192</v>
      </c>
      <c r="I43" t="s">
        <v>324</v>
      </c>
      <c r="J43" t="s">
        <v>150</v>
      </c>
      <c r="K43" t="s">
        <v>150</v>
      </c>
      <c r="L43" t="s">
        <v>150</v>
      </c>
      <c r="M43" t="s">
        <v>150</v>
      </c>
      <c r="O43" t="s">
        <v>324</v>
      </c>
      <c r="P43" t="s">
        <v>192</v>
      </c>
      <c r="Q43" t="s">
        <v>324</v>
      </c>
      <c r="R43" t="s">
        <v>150</v>
      </c>
      <c r="S43" t="s">
        <v>150</v>
      </c>
      <c r="T43" t="s">
        <v>151</v>
      </c>
      <c r="U43" t="s">
        <v>150</v>
      </c>
      <c r="W43" t="s">
        <v>151</v>
      </c>
      <c r="X43" t="s">
        <v>270</v>
      </c>
      <c r="Y43" t="s">
        <v>272</v>
      </c>
      <c r="Z43" t="s">
        <v>151</v>
      </c>
      <c r="AA43" t="s">
        <v>274</v>
      </c>
      <c r="AB43" t="s">
        <v>280</v>
      </c>
      <c r="AD43" t="s">
        <v>192</v>
      </c>
      <c r="AE43">
        <v>2016</v>
      </c>
      <c r="AF43">
        <v>2016</v>
      </c>
      <c r="AG43" t="s">
        <v>151</v>
      </c>
      <c r="AH43" t="s">
        <v>150</v>
      </c>
      <c r="AI43" t="s">
        <v>150</v>
      </c>
      <c r="AJ43" t="s">
        <v>151</v>
      </c>
      <c r="AK43" t="s">
        <v>150</v>
      </c>
    </row>
    <row r="44" spans="1:37" x14ac:dyDescent="0.25">
      <c r="A44" t="s">
        <v>325</v>
      </c>
      <c r="B44" t="s">
        <v>326</v>
      </c>
      <c r="H44" t="s">
        <v>325</v>
      </c>
      <c r="I44" t="s">
        <v>326</v>
      </c>
      <c r="J44" t="s">
        <v>151</v>
      </c>
      <c r="K44" t="s">
        <v>151</v>
      </c>
      <c r="L44" t="s">
        <v>151</v>
      </c>
      <c r="M44" t="s">
        <v>151</v>
      </c>
      <c r="O44" t="s">
        <v>326</v>
      </c>
      <c r="P44" t="s">
        <v>325</v>
      </c>
      <c r="Q44" t="s">
        <v>326</v>
      </c>
      <c r="R44" t="s">
        <v>150</v>
      </c>
      <c r="S44" t="s">
        <v>151</v>
      </c>
      <c r="T44" t="s">
        <v>151</v>
      </c>
      <c r="U44" t="s">
        <v>151</v>
      </c>
      <c r="W44" t="s">
        <v>151</v>
      </c>
      <c r="X44" t="s">
        <v>270</v>
      </c>
      <c r="Y44" t="s">
        <v>151</v>
      </c>
      <c r="Z44" t="s">
        <v>151</v>
      </c>
      <c r="AA44" t="s">
        <v>151</v>
      </c>
      <c r="AB44" t="s">
        <v>270</v>
      </c>
      <c r="AD44" t="s">
        <v>325</v>
      </c>
      <c r="AE44">
        <v>3066</v>
      </c>
      <c r="AF44">
        <v>3066</v>
      </c>
      <c r="AG44" t="s">
        <v>151</v>
      </c>
      <c r="AH44" t="s">
        <v>150</v>
      </c>
      <c r="AI44" t="s">
        <v>151</v>
      </c>
      <c r="AJ44" t="s">
        <v>151</v>
      </c>
      <c r="AK44" t="s">
        <v>151</v>
      </c>
    </row>
    <row r="45" spans="1:37" x14ac:dyDescent="0.25">
      <c r="A45" t="s">
        <v>193</v>
      </c>
      <c r="B45" t="s">
        <v>327</v>
      </c>
      <c r="H45" t="s">
        <v>193</v>
      </c>
      <c r="I45" t="s">
        <v>327</v>
      </c>
      <c r="J45" t="s">
        <v>150</v>
      </c>
      <c r="K45" t="s">
        <v>150</v>
      </c>
      <c r="L45" t="s">
        <v>150</v>
      </c>
      <c r="M45" t="s">
        <v>151</v>
      </c>
      <c r="O45" t="s">
        <v>327</v>
      </c>
      <c r="P45" t="s">
        <v>193</v>
      </c>
      <c r="Q45" t="s">
        <v>327</v>
      </c>
      <c r="R45" t="s">
        <v>150</v>
      </c>
      <c r="S45" t="s">
        <v>151</v>
      </c>
      <c r="T45" t="s">
        <v>150</v>
      </c>
      <c r="U45" t="s">
        <v>151</v>
      </c>
      <c r="W45" t="s">
        <v>151</v>
      </c>
      <c r="X45" t="s">
        <v>270</v>
      </c>
      <c r="Y45" t="s">
        <v>151</v>
      </c>
      <c r="Z45" t="s">
        <v>277</v>
      </c>
      <c r="AA45" t="s">
        <v>151</v>
      </c>
      <c r="AB45" t="s">
        <v>278</v>
      </c>
      <c r="AD45" t="s">
        <v>193</v>
      </c>
      <c r="AE45">
        <v>3068</v>
      </c>
      <c r="AF45">
        <v>3068</v>
      </c>
      <c r="AG45" t="s">
        <v>151</v>
      </c>
      <c r="AH45" t="s">
        <v>150</v>
      </c>
      <c r="AI45" t="s">
        <v>151</v>
      </c>
      <c r="AJ45" t="s">
        <v>150</v>
      </c>
      <c r="AK45" t="s">
        <v>151</v>
      </c>
    </row>
    <row r="46" spans="1:37" x14ac:dyDescent="0.25">
      <c r="A46" t="s">
        <v>194</v>
      </c>
      <c r="B46" t="s">
        <v>328</v>
      </c>
      <c r="H46" t="s">
        <v>194</v>
      </c>
      <c r="I46" t="s">
        <v>328</v>
      </c>
      <c r="J46" t="s">
        <v>150</v>
      </c>
      <c r="K46" t="s">
        <v>150</v>
      </c>
      <c r="L46" t="s">
        <v>150</v>
      </c>
      <c r="M46" t="s">
        <v>150</v>
      </c>
      <c r="O46" t="s">
        <v>328</v>
      </c>
      <c r="P46" t="s">
        <v>194</v>
      </c>
      <c r="Q46" t="s">
        <v>328</v>
      </c>
      <c r="R46" t="s">
        <v>150</v>
      </c>
      <c r="S46" t="s">
        <v>150</v>
      </c>
      <c r="T46" t="s">
        <v>150</v>
      </c>
      <c r="U46" t="s">
        <v>150</v>
      </c>
      <c r="W46" t="s">
        <v>151</v>
      </c>
      <c r="X46" t="s">
        <v>270</v>
      </c>
      <c r="Y46" t="s">
        <v>272</v>
      </c>
      <c r="Z46" t="s">
        <v>277</v>
      </c>
      <c r="AA46" t="s">
        <v>274</v>
      </c>
      <c r="AB46" t="s">
        <v>291</v>
      </c>
      <c r="AD46" t="s">
        <v>194</v>
      </c>
      <c r="AE46">
        <v>2123</v>
      </c>
      <c r="AF46">
        <v>2123</v>
      </c>
      <c r="AG46" t="s">
        <v>151</v>
      </c>
      <c r="AH46" t="s">
        <v>150</v>
      </c>
      <c r="AI46" t="s">
        <v>150</v>
      </c>
      <c r="AJ46" t="s">
        <v>150</v>
      </c>
      <c r="AK46" t="s">
        <v>150</v>
      </c>
    </row>
    <row r="47" spans="1:37" x14ac:dyDescent="0.25">
      <c r="A47" t="s">
        <v>195</v>
      </c>
      <c r="B47" t="s">
        <v>329</v>
      </c>
      <c r="H47" t="s">
        <v>195</v>
      </c>
      <c r="I47" t="s">
        <v>329</v>
      </c>
      <c r="J47" t="s">
        <v>150</v>
      </c>
      <c r="K47" t="s">
        <v>151</v>
      </c>
      <c r="L47" t="s">
        <v>153</v>
      </c>
      <c r="M47" t="s">
        <v>151</v>
      </c>
      <c r="O47" t="s">
        <v>329</v>
      </c>
      <c r="P47" t="s">
        <v>195</v>
      </c>
      <c r="Q47" t="s">
        <v>329</v>
      </c>
      <c r="R47" t="s">
        <v>150</v>
      </c>
      <c r="S47" t="s">
        <v>150</v>
      </c>
      <c r="T47" t="s">
        <v>151</v>
      </c>
      <c r="U47" t="s">
        <v>151</v>
      </c>
      <c r="W47" t="s">
        <v>151</v>
      </c>
      <c r="X47" t="s">
        <v>270</v>
      </c>
      <c r="Y47" t="s">
        <v>272</v>
      </c>
      <c r="Z47" t="s">
        <v>151</v>
      </c>
      <c r="AA47" t="s">
        <v>151</v>
      </c>
      <c r="AB47" t="s">
        <v>285</v>
      </c>
      <c r="AD47" t="s">
        <v>195</v>
      </c>
      <c r="AE47">
        <v>3310</v>
      </c>
      <c r="AF47">
        <v>3310</v>
      </c>
      <c r="AG47" t="s">
        <v>151</v>
      </c>
      <c r="AH47" t="s">
        <v>150</v>
      </c>
      <c r="AI47" t="s">
        <v>150</v>
      </c>
      <c r="AJ47" t="s">
        <v>151</v>
      </c>
      <c r="AK47" t="s">
        <v>151</v>
      </c>
    </row>
    <row r="48" spans="1:37" x14ac:dyDescent="0.25">
      <c r="A48" t="s">
        <v>196</v>
      </c>
      <c r="B48" t="s">
        <v>330</v>
      </c>
      <c r="H48" t="s">
        <v>196</v>
      </c>
      <c r="I48" t="s">
        <v>330</v>
      </c>
      <c r="J48" t="s">
        <v>150</v>
      </c>
      <c r="K48" t="s">
        <v>151</v>
      </c>
      <c r="L48" t="s">
        <v>150</v>
      </c>
      <c r="M48" t="s">
        <v>151</v>
      </c>
      <c r="O48" t="s">
        <v>330</v>
      </c>
      <c r="P48" t="s">
        <v>196</v>
      </c>
      <c r="Q48" t="s">
        <v>330</v>
      </c>
      <c r="R48" t="s">
        <v>150</v>
      </c>
      <c r="S48" t="s">
        <v>151</v>
      </c>
      <c r="T48" t="s">
        <v>150</v>
      </c>
      <c r="U48" t="s">
        <v>151</v>
      </c>
      <c r="W48" t="s">
        <v>151</v>
      </c>
      <c r="X48" t="s">
        <v>270</v>
      </c>
      <c r="Y48" t="s">
        <v>151</v>
      </c>
      <c r="Z48" t="s">
        <v>277</v>
      </c>
      <c r="AA48" t="s">
        <v>151</v>
      </c>
      <c r="AB48" t="s">
        <v>278</v>
      </c>
      <c r="AD48" t="s">
        <v>196</v>
      </c>
      <c r="AE48">
        <v>2315</v>
      </c>
      <c r="AF48">
        <v>2315</v>
      </c>
      <c r="AG48" t="s">
        <v>151</v>
      </c>
      <c r="AH48" t="s">
        <v>150</v>
      </c>
      <c r="AI48" t="s">
        <v>151</v>
      </c>
      <c r="AJ48" t="s">
        <v>150</v>
      </c>
      <c r="AK48" t="s">
        <v>151</v>
      </c>
    </row>
    <row r="49" spans="1:37" x14ac:dyDescent="0.25">
      <c r="A49" t="s">
        <v>197</v>
      </c>
      <c r="B49" t="s">
        <v>331</v>
      </c>
      <c r="H49" t="s">
        <v>197</v>
      </c>
      <c r="I49" t="s">
        <v>331</v>
      </c>
      <c r="J49" t="s">
        <v>150</v>
      </c>
      <c r="K49" t="s">
        <v>150</v>
      </c>
      <c r="L49" t="s">
        <v>150</v>
      </c>
      <c r="M49" t="s">
        <v>150</v>
      </c>
      <c r="O49" t="s">
        <v>331</v>
      </c>
      <c r="P49" t="s">
        <v>197</v>
      </c>
      <c r="Q49" t="s">
        <v>331</v>
      </c>
      <c r="R49" t="s">
        <v>150</v>
      </c>
      <c r="S49" t="s">
        <v>150</v>
      </c>
      <c r="T49" t="s">
        <v>153</v>
      </c>
      <c r="U49" t="s">
        <v>150</v>
      </c>
      <c r="W49" t="s">
        <v>151</v>
      </c>
      <c r="X49" t="s">
        <v>270</v>
      </c>
      <c r="Y49" t="s">
        <v>272</v>
      </c>
      <c r="Z49" t="s">
        <v>273</v>
      </c>
      <c r="AA49" t="s">
        <v>274</v>
      </c>
      <c r="AB49" t="s">
        <v>275</v>
      </c>
      <c r="AD49" t="s">
        <v>197</v>
      </c>
      <c r="AE49">
        <v>2018</v>
      </c>
      <c r="AF49">
        <v>2018</v>
      </c>
      <c r="AG49" t="s">
        <v>151</v>
      </c>
      <c r="AH49" t="s">
        <v>150</v>
      </c>
      <c r="AI49" t="s">
        <v>150</v>
      </c>
      <c r="AJ49" t="s">
        <v>153</v>
      </c>
      <c r="AK49" t="s">
        <v>150</v>
      </c>
    </row>
    <row r="50" spans="1:37" x14ac:dyDescent="0.25">
      <c r="A50" t="s">
        <v>199</v>
      </c>
      <c r="B50" t="s">
        <v>332</v>
      </c>
      <c r="H50" t="s">
        <v>199</v>
      </c>
      <c r="I50" t="s">
        <v>332</v>
      </c>
      <c r="J50" t="s">
        <v>151</v>
      </c>
      <c r="K50" t="s">
        <v>151</v>
      </c>
      <c r="L50" t="s">
        <v>151</v>
      </c>
      <c r="M50" t="s">
        <v>151</v>
      </c>
      <c r="O50" t="s">
        <v>332</v>
      </c>
      <c r="P50" t="s">
        <v>199</v>
      </c>
      <c r="Q50" t="s">
        <v>332</v>
      </c>
      <c r="R50" t="s">
        <v>150</v>
      </c>
      <c r="T50" t="s">
        <v>150</v>
      </c>
      <c r="W50" t="s">
        <v>151</v>
      </c>
      <c r="X50" t="s">
        <v>270</v>
      </c>
      <c r="Y50" t="s">
        <v>151</v>
      </c>
      <c r="Z50" t="s">
        <v>277</v>
      </c>
      <c r="AA50" t="s">
        <v>151</v>
      </c>
      <c r="AB50" t="s">
        <v>278</v>
      </c>
      <c r="AD50" t="s">
        <v>199</v>
      </c>
      <c r="AE50">
        <v>2205</v>
      </c>
      <c r="AF50">
        <v>2205</v>
      </c>
      <c r="AG50" t="s">
        <v>151</v>
      </c>
      <c r="AH50" t="s">
        <v>150</v>
      </c>
      <c r="AI50">
        <v>0</v>
      </c>
      <c r="AJ50" t="s">
        <v>150</v>
      </c>
      <c r="AK50">
        <v>0</v>
      </c>
    </row>
    <row r="51" spans="1:37" x14ac:dyDescent="0.25">
      <c r="A51" t="s">
        <v>200</v>
      </c>
      <c r="B51" t="s">
        <v>333</v>
      </c>
      <c r="H51" t="s">
        <v>200</v>
      </c>
      <c r="I51" t="s">
        <v>333</v>
      </c>
      <c r="J51" t="s">
        <v>150</v>
      </c>
      <c r="K51" t="s">
        <v>150</v>
      </c>
      <c r="L51" t="s">
        <v>153</v>
      </c>
      <c r="M51" t="s">
        <v>150</v>
      </c>
      <c r="O51" t="s">
        <v>333</v>
      </c>
      <c r="P51" t="s">
        <v>200</v>
      </c>
      <c r="Q51" t="s">
        <v>333</v>
      </c>
      <c r="R51" t="s">
        <v>150</v>
      </c>
      <c r="S51" t="s">
        <v>150</v>
      </c>
      <c r="T51" t="s">
        <v>153</v>
      </c>
      <c r="U51" t="s">
        <v>150</v>
      </c>
      <c r="W51" t="s">
        <v>151</v>
      </c>
      <c r="X51" t="s">
        <v>270</v>
      </c>
      <c r="Y51" t="s">
        <v>272</v>
      </c>
      <c r="Z51" t="s">
        <v>273</v>
      </c>
      <c r="AA51" t="s">
        <v>274</v>
      </c>
      <c r="AB51" t="s">
        <v>275</v>
      </c>
      <c r="AD51" t="s">
        <v>200</v>
      </c>
      <c r="AE51">
        <v>2211</v>
      </c>
      <c r="AF51">
        <v>2211</v>
      </c>
      <c r="AG51" t="s">
        <v>151</v>
      </c>
      <c r="AH51" t="s">
        <v>150</v>
      </c>
      <c r="AI51" t="s">
        <v>150</v>
      </c>
      <c r="AJ51" t="s">
        <v>153</v>
      </c>
      <c r="AK51" t="s">
        <v>150</v>
      </c>
    </row>
    <row r="52" spans="1:37" x14ac:dyDescent="0.25">
      <c r="A52" t="s">
        <v>201</v>
      </c>
      <c r="B52" t="s">
        <v>334</v>
      </c>
      <c r="H52" t="s">
        <v>201</v>
      </c>
      <c r="I52" t="s">
        <v>334</v>
      </c>
      <c r="J52" t="s">
        <v>150</v>
      </c>
      <c r="K52" t="s">
        <v>151</v>
      </c>
      <c r="L52" t="s">
        <v>150</v>
      </c>
      <c r="M52" t="s">
        <v>151</v>
      </c>
      <c r="O52" t="s">
        <v>334</v>
      </c>
      <c r="P52" t="s">
        <v>201</v>
      </c>
      <c r="Q52" t="s">
        <v>334</v>
      </c>
      <c r="R52" t="s">
        <v>150</v>
      </c>
      <c r="S52" t="s">
        <v>151</v>
      </c>
      <c r="T52" t="s">
        <v>151</v>
      </c>
      <c r="U52" t="s">
        <v>151</v>
      </c>
      <c r="W52" t="s">
        <v>151</v>
      </c>
      <c r="X52" t="s">
        <v>270</v>
      </c>
      <c r="Y52" t="s">
        <v>151</v>
      </c>
      <c r="Z52" t="s">
        <v>151</v>
      </c>
      <c r="AA52" t="s">
        <v>151</v>
      </c>
      <c r="AB52" t="s">
        <v>270</v>
      </c>
      <c r="AD52" t="s">
        <v>201</v>
      </c>
      <c r="AE52">
        <v>3071</v>
      </c>
      <c r="AF52">
        <v>3071</v>
      </c>
      <c r="AG52" t="s">
        <v>151</v>
      </c>
      <c r="AH52" t="s">
        <v>150</v>
      </c>
      <c r="AI52" t="s">
        <v>151</v>
      </c>
      <c r="AJ52" t="s">
        <v>151</v>
      </c>
      <c r="AK52" t="s">
        <v>151</v>
      </c>
    </row>
    <row r="53" spans="1:37" x14ac:dyDescent="0.25">
      <c r="A53" t="s">
        <v>202</v>
      </c>
      <c r="B53" t="s">
        <v>335</v>
      </c>
      <c r="H53" t="s">
        <v>202</v>
      </c>
      <c r="I53" t="s">
        <v>335</v>
      </c>
      <c r="J53" t="s">
        <v>151</v>
      </c>
      <c r="K53" t="s">
        <v>151</v>
      </c>
      <c r="L53" t="s">
        <v>151</v>
      </c>
      <c r="M53" t="s">
        <v>151</v>
      </c>
      <c r="O53" t="s">
        <v>335</v>
      </c>
      <c r="P53" t="s">
        <v>202</v>
      </c>
      <c r="Q53" t="s">
        <v>335</v>
      </c>
      <c r="R53" t="s">
        <v>151</v>
      </c>
      <c r="S53" t="s">
        <v>151</v>
      </c>
      <c r="T53" t="s">
        <v>151</v>
      </c>
      <c r="U53" t="s">
        <v>151</v>
      </c>
      <c r="W53" t="s">
        <v>151</v>
      </c>
      <c r="X53" t="s">
        <v>151</v>
      </c>
      <c r="Y53" t="s">
        <v>151</v>
      </c>
      <c r="Z53" t="s">
        <v>151</v>
      </c>
      <c r="AA53" t="s">
        <v>151</v>
      </c>
      <c r="AB53" t="s">
        <v>151</v>
      </c>
      <c r="AD53" t="s">
        <v>202</v>
      </c>
      <c r="AE53">
        <v>1002</v>
      </c>
      <c r="AF53">
        <v>1002</v>
      </c>
      <c r="AG53" t="s">
        <v>151</v>
      </c>
      <c r="AH53" t="s">
        <v>151</v>
      </c>
      <c r="AI53" t="s">
        <v>151</v>
      </c>
      <c r="AJ53" t="s">
        <v>151</v>
      </c>
      <c r="AK53" t="s">
        <v>151</v>
      </c>
    </row>
    <row r="54" spans="1:37" x14ac:dyDescent="0.25">
      <c r="A54" t="s">
        <v>203</v>
      </c>
      <c r="B54" t="s">
        <v>336</v>
      </c>
      <c r="H54" t="s">
        <v>203</v>
      </c>
      <c r="I54" t="s">
        <v>336</v>
      </c>
      <c r="J54" t="s">
        <v>151</v>
      </c>
      <c r="K54" t="s">
        <v>151</v>
      </c>
      <c r="L54" t="s">
        <v>151</v>
      </c>
      <c r="M54" t="s">
        <v>151</v>
      </c>
      <c r="O54" t="s">
        <v>336</v>
      </c>
      <c r="P54" t="s">
        <v>203</v>
      </c>
      <c r="Q54" t="s">
        <v>336</v>
      </c>
      <c r="R54" t="s">
        <v>150</v>
      </c>
      <c r="S54" t="s">
        <v>151</v>
      </c>
      <c r="T54" t="s">
        <v>153</v>
      </c>
      <c r="U54" t="s">
        <v>150</v>
      </c>
      <c r="W54" t="s">
        <v>151</v>
      </c>
      <c r="X54" t="s">
        <v>270</v>
      </c>
      <c r="Y54" t="s">
        <v>151</v>
      </c>
      <c r="Z54" t="s">
        <v>273</v>
      </c>
      <c r="AA54" t="s">
        <v>274</v>
      </c>
      <c r="AB54" t="s">
        <v>337</v>
      </c>
      <c r="AD54" t="s">
        <v>203</v>
      </c>
      <c r="AE54">
        <v>2212</v>
      </c>
      <c r="AF54">
        <v>2212</v>
      </c>
      <c r="AG54" t="s">
        <v>151</v>
      </c>
      <c r="AH54" t="s">
        <v>150</v>
      </c>
      <c r="AI54" t="s">
        <v>151</v>
      </c>
      <c r="AJ54" t="s">
        <v>153</v>
      </c>
      <c r="AK54" t="s">
        <v>150</v>
      </c>
    </row>
    <row r="55" spans="1:37" x14ac:dyDescent="0.25">
      <c r="A55" t="s">
        <v>204</v>
      </c>
      <c r="B55" t="s">
        <v>338</v>
      </c>
      <c r="H55" t="s">
        <v>204</v>
      </c>
      <c r="I55" t="s">
        <v>338</v>
      </c>
      <c r="J55" t="s">
        <v>150</v>
      </c>
      <c r="K55" t="s">
        <v>151</v>
      </c>
      <c r="L55" t="s">
        <v>150</v>
      </c>
      <c r="M55" t="s">
        <v>151</v>
      </c>
      <c r="O55" t="s">
        <v>338</v>
      </c>
      <c r="P55" t="s">
        <v>204</v>
      </c>
      <c r="Q55" t="s">
        <v>338</v>
      </c>
      <c r="R55" t="s">
        <v>150</v>
      </c>
      <c r="S55" t="s">
        <v>151</v>
      </c>
      <c r="T55" t="s">
        <v>151</v>
      </c>
      <c r="U55" t="s">
        <v>151</v>
      </c>
      <c r="W55" t="s">
        <v>151</v>
      </c>
      <c r="X55" t="s">
        <v>270</v>
      </c>
      <c r="Y55" t="s">
        <v>151</v>
      </c>
      <c r="Z55" t="s">
        <v>151</v>
      </c>
      <c r="AA55" t="s">
        <v>151</v>
      </c>
      <c r="AB55" t="s">
        <v>270</v>
      </c>
      <c r="AD55" t="s">
        <v>204</v>
      </c>
      <c r="AE55">
        <v>1007</v>
      </c>
      <c r="AF55">
        <v>1007</v>
      </c>
      <c r="AG55" t="s">
        <v>151</v>
      </c>
      <c r="AH55" t="s">
        <v>150</v>
      </c>
      <c r="AI55" t="s">
        <v>151</v>
      </c>
      <c r="AJ55" t="s">
        <v>151</v>
      </c>
      <c r="AK55" t="s">
        <v>151</v>
      </c>
    </row>
    <row r="56" spans="1:37" x14ac:dyDescent="0.25">
      <c r="A56" t="s">
        <v>205</v>
      </c>
      <c r="B56" t="s">
        <v>339</v>
      </c>
      <c r="H56" t="s">
        <v>205</v>
      </c>
      <c r="I56" t="s">
        <v>339</v>
      </c>
      <c r="J56" t="s">
        <v>150</v>
      </c>
      <c r="K56" t="s">
        <v>151</v>
      </c>
      <c r="L56" t="s">
        <v>153</v>
      </c>
      <c r="M56" t="s">
        <v>151</v>
      </c>
      <c r="O56" t="s">
        <v>339</v>
      </c>
      <c r="P56" t="s">
        <v>205</v>
      </c>
      <c r="Q56" t="s">
        <v>339</v>
      </c>
      <c r="R56" t="s">
        <v>150</v>
      </c>
      <c r="S56" t="s">
        <v>151</v>
      </c>
      <c r="T56" t="s">
        <v>153</v>
      </c>
      <c r="U56" t="s">
        <v>151</v>
      </c>
      <c r="W56" t="s">
        <v>151</v>
      </c>
      <c r="X56" t="s">
        <v>270</v>
      </c>
      <c r="Y56" t="s">
        <v>151</v>
      </c>
      <c r="Z56" t="s">
        <v>273</v>
      </c>
      <c r="AA56" t="s">
        <v>151</v>
      </c>
      <c r="AB56" t="s">
        <v>299</v>
      </c>
      <c r="AD56" t="s">
        <v>205</v>
      </c>
      <c r="AE56">
        <v>3945</v>
      </c>
      <c r="AF56">
        <v>3945</v>
      </c>
      <c r="AG56" t="s">
        <v>151</v>
      </c>
      <c r="AH56" t="s">
        <v>150</v>
      </c>
      <c r="AI56" t="s">
        <v>151</v>
      </c>
      <c r="AJ56" t="s">
        <v>153</v>
      </c>
      <c r="AK56" t="s">
        <v>151</v>
      </c>
    </row>
    <row r="57" spans="1:37" x14ac:dyDescent="0.25">
      <c r="A57" t="s">
        <v>206</v>
      </c>
      <c r="B57" t="s">
        <v>340</v>
      </c>
      <c r="H57" t="s">
        <v>206</v>
      </c>
      <c r="I57" t="s">
        <v>340</v>
      </c>
      <c r="J57" t="s">
        <v>150</v>
      </c>
      <c r="K57" t="s">
        <v>151</v>
      </c>
      <c r="L57" t="s">
        <v>150</v>
      </c>
      <c r="M57" t="s">
        <v>151</v>
      </c>
      <c r="O57" t="s">
        <v>340</v>
      </c>
      <c r="P57" t="s">
        <v>206</v>
      </c>
      <c r="Q57" t="s">
        <v>340</v>
      </c>
      <c r="R57" t="s">
        <v>150</v>
      </c>
      <c r="S57" t="s">
        <v>151</v>
      </c>
      <c r="T57" t="s">
        <v>151</v>
      </c>
      <c r="U57" t="s">
        <v>151</v>
      </c>
      <c r="W57" t="s">
        <v>151</v>
      </c>
      <c r="X57" t="s">
        <v>270</v>
      </c>
      <c r="Y57" t="s">
        <v>151</v>
      </c>
      <c r="Z57" t="s">
        <v>151</v>
      </c>
      <c r="AA57" t="s">
        <v>151</v>
      </c>
      <c r="AB57" t="s">
        <v>270</v>
      </c>
      <c r="AD57" t="s">
        <v>206</v>
      </c>
      <c r="AE57">
        <v>3022</v>
      </c>
      <c r="AF57">
        <v>3022</v>
      </c>
      <c r="AG57" t="s">
        <v>151</v>
      </c>
      <c r="AH57" t="s">
        <v>150</v>
      </c>
      <c r="AI57" t="s">
        <v>151</v>
      </c>
      <c r="AJ57" t="s">
        <v>151</v>
      </c>
      <c r="AK57" t="s">
        <v>151</v>
      </c>
    </row>
    <row r="58" spans="1:37" x14ac:dyDescent="0.25">
      <c r="A58" t="s">
        <v>207</v>
      </c>
      <c r="B58" t="s">
        <v>341</v>
      </c>
      <c r="H58" t="s">
        <v>207</v>
      </c>
      <c r="I58" t="s">
        <v>341</v>
      </c>
      <c r="J58" t="s">
        <v>150</v>
      </c>
      <c r="K58" t="s">
        <v>150</v>
      </c>
      <c r="L58" t="s">
        <v>150</v>
      </c>
      <c r="M58" t="s">
        <v>150</v>
      </c>
      <c r="O58" t="s">
        <v>341</v>
      </c>
      <c r="P58" t="s">
        <v>207</v>
      </c>
      <c r="Q58" t="s">
        <v>341</v>
      </c>
      <c r="R58" t="s">
        <v>150</v>
      </c>
      <c r="S58" t="s">
        <v>150</v>
      </c>
      <c r="T58" t="s">
        <v>151</v>
      </c>
      <c r="U58" t="s">
        <v>150</v>
      </c>
      <c r="W58" t="s">
        <v>151</v>
      </c>
      <c r="X58" t="s">
        <v>270</v>
      </c>
      <c r="Y58" t="s">
        <v>272</v>
      </c>
      <c r="Z58" t="s">
        <v>151</v>
      </c>
      <c r="AA58" t="s">
        <v>274</v>
      </c>
      <c r="AB58" t="s">
        <v>280</v>
      </c>
      <c r="AD58" t="s">
        <v>207</v>
      </c>
      <c r="AE58">
        <v>2331</v>
      </c>
      <c r="AF58">
        <v>2331</v>
      </c>
      <c r="AG58" t="s">
        <v>151</v>
      </c>
      <c r="AH58" t="s">
        <v>150</v>
      </c>
      <c r="AI58" t="s">
        <v>150</v>
      </c>
      <c r="AJ58" t="s">
        <v>151</v>
      </c>
      <c r="AK58" t="s">
        <v>150</v>
      </c>
    </row>
    <row r="59" spans="1:37" x14ac:dyDescent="0.25">
      <c r="A59" t="s">
        <v>208</v>
      </c>
      <c r="B59" t="s">
        <v>342</v>
      </c>
      <c r="H59" t="s">
        <v>208</v>
      </c>
      <c r="I59" t="s">
        <v>342</v>
      </c>
      <c r="J59" t="s">
        <v>150</v>
      </c>
      <c r="K59" t="s">
        <v>151</v>
      </c>
      <c r="L59" t="s">
        <v>150</v>
      </c>
      <c r="M59" t="s">
        <v>151</v>
      </c>
      <c r="O59" t="s">
        <v>342</v>
      </c>
      <c r="P59" t="s">
        <v>208</v>
      </c>
      <c r="Q59" t="s">
        <v>342</v>
      </c>
      <c r="R59" t="s">
        <v>150</v>
      </c>
      <c r="S59" t="s">
        <v>151</v>
      </c>
      <c r="T59" t="s">
        <v>150</v>
      </c>
      <c r="U59" t="s">
        <v>151</v>
      </c>
      <c r="W59" t="s">
        <v>151</v>
      </c>
      <c r="X59" t="s">
        <v>270</v>
      </c>
      <c r="Y59" t="s">
        <v>151</v>
      </c>
      <c r="Z59" t="s">
        <v>277</v>
      </c>
      <c r="AA59" t="s">
        <v>151</v>
      </c>
      <c r="AB59" t="s">
        <v>278</v>
      </c>
      <c r="AD59" t="s">
        <v>208</v>
      </c>
      <c r="AE59">
        <v>1000</v>
      </c>
      <c r="AF59">
        <v>1000</v>
      </c>
      <c r="AG59" t="s">
        <v>151</v>
      </c>
      <c r="AH59" t="s">
        <v>150</v>
      </c>
      <c r="AI59" t="s">
        <v>151</v>
      </c>
      <c r="AJ59" t="s">
        <v>150</v>
      </c>
      <c r="AK59" t="s">
        <v>151</v>
      </c>
    </row>
    <row r="60" spans="1:37" x14ac:dyDescent="0.25">
      <c r="A60" t="s">
        <v>209</v>
      </c>
      <c r="B60" t="s">
        <v>343</v>
      </c>
      <c r="H60" t="s">
        <v>209</v>
      </c>
      <c r="I60" t="s">
        <v>343</v>
      </c>
      <c r="J60" t="s">
        <v>150</v>
      </c>
      <c r="K60" t="s">
        <v>151</v>
      </c>
      <c r="L60" t="s">
        <v>150</v>
      </c>
      <c r="M60" t="s">
        <v>151</v>
      </c>
      <c r="O60" t="s">
        <v>343</v>
      </c>
      <c r="P60" t="s">
        <v>209</v>
      </c>
      <c r="Q60" t="s">
        <v>343</v>
      </c>
      <c r="R60" t="s">
        <v>150</v>
      </c>
      <c r="S60" t="s">
        <v>151</v>
      </c>
      <c r="T60" t="s">
        <v>150</v>
      </c>
      <c r="U60" t="s">
        <v>151</v>
      </c>
      <c r="W60" t="s">
        <v>151</v>
      </c>
      <c r="X60" t="s">
        <v>270</v>
      </c>
      <c r="Y60" t="s">
        <v>151</v>
      </c>
      <c r="Z60" t="s">
        <v>277</v>
      </c>
      <c r="AA60" t="s">
        <v>151</v>
      </c>
      <c r="AB60" t="s">
        <v>278</v>
      </c>
      <c r="AD60" t="s">
        <v>209</v>
      </c>
      <c r="AE60">
        <v>2446</v>
      </c>
      <c r="AF60">
        <v>2446</v>
      </c>
      <c r="AG60" t="s">
        <v>151</v>
      </c>
      <c r="AH60" t="s">
        <v>150</v>
      </c>
      <c r="AI60" t="s">
        <v>151</v>
      </c>
      <c r="AJ60" t="s">
        <v>150</v>
      </c>
      <c r="AK60" t="s">
        <v>151</v>
      </c>
    </row>
    <row r="61" spans="1:37" x14ac:dyDescent="0.25">
      <c r="A61" t="s">
        <v>210</v>
      </c>
      <c r="B61" t="s">
        <v>344</v>
      </c>
      <c r="H61" t="s">
        <v>210</v>
      </c>
      <c r="I61" t="s">
        <v>344</v>
      </c>
      <c r="J61" t="s">
        <v>150</v>
      </c>
      <c r="K61" t="s">
        <v>151</v>
      </c>
      <c r="L61" t="s">
        <v>150</v>
      </c>
      <c r="M61" t="s">
        <v>151</v>
      </c>
      <c r="O61" t="s">
        <v>344</v>
      </c>
      <c r="P61" t="s">
        <v>210</v>
      </c>
      <c r="Q61" t="s">
        <v>344</v>
      </c>
      <c r="R61" t="s">
        <v>150</v>
      </c>
      <c r="S61" t="s">
        <v>151</v>
      </c>
      <c r="T61" t="s">
        <v>150</v>
      </c>
      <c r="U61" t="s">
        <v>151</v>
      </c>
      <c r="W61" t="s">
        <v>151</v>
      </c>
      <c r="X61" t="s">
        <v>270</v>
      </c>
      <c r="Y61" t="s">
        <v>151</v>
      </c>
      <c r="Z61" t="s">
        <v>277</v>
      </c>
      <c r="AA61" t="s">
        <v>151</v>
      </c>
      <c r="AB61" t="s">
        <v>278</v>
      </c>
      <c r="AD61" t="s">
        <v>210</v>
      </c>
      <c r="AE61">
        <v>3317</v>
      </c>
      <c r="AF61">
        <v>3317</v>
      </c>
      <c r="AG61" t="s">
        <v>151</v>
      </c>
      <c r="AH61" t="s">
        <v>150</v>
      </c>
      <c r="AI61" t="s">
        <v>151</v>
      </c>
      <c r="AJ61" t="s">
        <v>150</v>
      </c>
      <c r="AK61" t="s">
        <v>151</v>
      </c>
    </row>
    <row r="62" spans="1:37" x14ac:dyDescent="0.25">
      <c r="A62" t="s">
        <v>211</v>
      </c>
      <c r="B62" t="s">
        <v>345</v>
      </c>
      <c r="H62" t="s">
        <v>211</v>
      </c>
      <c r="I62" t="s">
        <v>345</v>
      </c>
      <c r="J62" t="s">
        <v>150</v>
      </c>
      <c r="K62" t="s">
        <v>150</v>
      </c>
      <c r="L62" t="s">
        <v>150</v>
      </c>
      <c r="M62" t="s">
        <v>150</v>
      </c>
      <c r="O62" t="s">
        <v>345</v>
      </c>
      <c r="P62" t="s">
        <v>211</v>
      </c>
      <c r="Q62" t="s">
        <v>345</v>
      </c>
      <c r="R62" t="s">
        <v>150</v>
      </c>
      <c r="S62" t="s">
        <v>150</v>
      </c>
      <c r="T62" t="s">
        <v>153</v>
      </c>
      <c r="U62" t="s">
        <v>150</v>
      </c>
      <c r="W62" t="s">
        <v>151</v>
      </c>
      <c r="X62" t="s">
        <v>270</v>
      </c>
      <c r="Y62" t="s">
        <v>272</v>
      </c>
      <c r="Z62" t="s">
        <v>273</v>
      </c>
      <c r="AA62" t="s">
        <v>274</v>
      </c>
      <c r="AB62" t="s">
        <v>275</v>
      </c>
      <c r="AD62" t="s">
        <v>211</v>
      </c>
      <c r="AE62">
        <v>2066</v>
      </c>
      <c r="AF62">
        <v>2066</v>
      </c>
      <c r="AG62" t="s">
        <v>151</v>
      </c>
      <c r="AH62" t="s">
        <v>150</v>
      </c>
      <c r="AI62" t="s">
        <v>150</v>
      </c>
      <c r="AJ62" t="s">
        <v>153</v>
      </c>
      <c r="AK62" t="s">
        <v>150</v>
      </c>
    </row>
    <row r="63" spans="1:37" x14ac:dyDescent="0.25">
      <c r="A63" t="s">
        <v>212</v>
      </c>
      <c r="B63" t="s">
        <v>346</v>
      </c>
      <c r="H63" t="s">
        <v>212</v>
      </c>
      <c r="I63" t="s">
        <v>346</v>
      </c>
      <c r="J63" t="s">
        <v>150</v>
      </c>
      <c r="K63" t="s">
        <v>151</v>
      </c>
      <c r="L63" t="s">
        <v>153</v>
      </c>
      <c r="M63" t="s">
        <v>151</v>
      </c>
      <c r="O63" t="s">
        <v>346</v>
      </c>
      <c r="P63" t="s">
        <v>212</v>
      </c>
      <c r="Q63" t="s">
        <v>346</v>
      </c>
      <c r="R63" t="s">
        <v>150</v>
      </c>
      <c r="S63" t="s">
        <v>151</v>
      </c>
      <c r="T63" t="s">
        <v>153</v>
      </c>
      <c r="U63" t="s">
        <v>151</v>
      </c>
      <c r="W63" t="s">
        <v>151</v>
      </c>
      <c r="X63" t="s">
        <v>270</v>
      </c>
      <c r="Y63" t="s">
        <v>151</v>
      </c>
      <c r="Z63" t="s">
        <v>273</v>
      </c>
      <c r="AA63" t="s">
        <v>151</v>
      </c>
      <c r="AB63" t="s">
        <v>299</v>
      </c>
      <c r="AD63" t="s">
        <v>212</v>
      </c>
      <c r="AE63">
        <v>2293</v>
      </c>
      <c r="AF63">
        <v>2293</v>
      </c>
      <c r="AG63" t="s">
        <v>151</v>
      </c>
      <c r="AH63" t="s">
        <v>150</v>
      </c>
      <c r="AI63" t="s">
        <v>151</v>
      </c>
      <c r="AJ63" t="s">
        <v>153</v>
      </c>
      <c r="AK63" t="s">
        <v>151</v>
      </c>
    </row>
    <row r="64" spans="1:37" x14ac:dyDescent="0.25">
      <c r="A64" t="s">
        <v>213</v>
      </c>
      <c r="B64" t="s">
        <v>347</v>
      </c>
      <c r="H64" t="s">
        <v>213</v>
      </c>
      <c r="I64" t="s">
        <v>347</v>
      </c>
      <c r="J64" t="s">
        <v>150</v>
      </c>
      <c r="K64" t="s">
        <v>151</v>
      </c>
      <c r="L64" t="s">
        <v>150</v>
      </c>
      <c r="M64" t="s">
        <v>151</v>
      </c>
      <c r="O64" t="s">
        <v>347</v>
      </c>
      <c r="P64" t="s">
        <v>213</v>
      </c>
      <c r="Q64" t="s">
        <v>347</v>
      </c>
      <c r="R64" t="s">
        <v>150</v>
      </c>
      <c r="S64" t="s">
        <v>151</v>
      </c>
      <c r="T64" t="s">
        <v>153</v>
      </c>
      <c r="U64" t="s">
        <v>150</v>
      </c>
      <c r="W64" t="s">
        <v>151</v>
      </c>
      <c r="X64" t="s">
        <v>270</v>
      </c>
      <c r="Y64" t="s">
        <v>151</v>
      </c>
      <c r="Z64" t="s">
        <v>273</v>
      </c>
      <c r="AA64" t="s">
        <v>274</v>
      </c>
      <c r="AB64" t="s">
        <v>337</v>
      </c>
      <c r="AD64" t="s">
        <v>213</v>
      </c>
      <c r="AE64">
        <v>2074</v>
      </c>
      <c r="AF64">
        <v>2074</v>
      </c>
      <c r="AG64" t="s">
        <v>151</v>
      </c>
      <c r="AH64" t="s">
        <v>150</v>
      </c>
      <c r="AI64" t="s">
        <v>151</v>
      </c>
      <c r="AJ64" t="s">
        <v>153</v>
      </c>
      <c r="AK64" t="s">
        <v>150</v>
      </c>
    </row>
    <row r="65" spans="1:37" x14ac:dyDescent="0.25">
      <c r="A65" t="s">
        <v>214</v>
      </c>
      <c r="B65" t="s">
        <v>348</v>
      </c>
      <c r="H65" t="s">
        <v>214</v>
      </c>
      <c r="I65" t="s">
        <v>348</v>
      </c>
      <c r="J65" t="s">
        <v>150</v>
      </c>
      <c r="K65" t="s">
        <v>151</v>
      </c>
      <c r="L65" t="s">
        <v>153</v>
      </c>
      <c r="M65" t="s">
        <v>150</v>
      </c>
      <c r="O65" t="s">
        <v>348</v>
      </c>
      <c r="P65" t="s">
        <v>214</v>
      </c>
      <c r="Q65" t="s">
        <v>348</v>
      </c>
      <c r="R65" t="s">
        <v>150</v>
      </c>
      <c r="S65" t="s">
        <v>151</v>
      </c>
      <c r="T65" t="s">
        <v>153</v>
      </c>
      <c r="U65" t="s">
        <v>150</v>
      </c>
      <c r="W65" t="s">
        <v>151</v>
      </c>
      <c r="X65" t="s">
        <v>270</v>
      </c>
      <c r="Y65" t="s">
        <v>151</v>
      </c>
      <c r="Z65" t="s">
        <v>273</v>
      </c>
      <c r="AA65" t="s">
        <v>274</v>
      </c>
      <c r="AB65" t="s">
        <v>337</v>
      </c>
      <c r="AD65" t="s">
        <v>214</v>
      </c>
      <c r="AE65">
        <v>2075</v>
      </c>
      <c r="AF65">
        <v>2075</v>
      </c>
      <c r="AG65" t="s">
        <v>151</v>
      </c>
      <c r="AH65" t="s">
        <v>150</v>
      </c>
      <c r="AI65" t="s">
        <v>151</v>
      </c>
      <c r="AJ65" t="s">
        <v>153</v>
      </c>
      <c r="AK65" t="s">
        <v>150</v>
      </c>
    </row>
    <row r="66" spans="1:37" x14ac:dyDescent="0.25">
      <c r="A66" t="s">
        <v>215</v>
      </c>
      <c r="B66" t="s">
        <v>349</v>
      </c>
      <c r="H66" t="s">
        <v>215</v>
      </c>
      <c r="I66" t="s">
        <v>349</v>
      </c>
      <c r="J66" t="s">
        <v>150</v>
      </c>
      <c r="K66" t="s">
        <v>150</v>
      </c>
      <c r="L66" t="s">
        <v>150</v>
      </c>
      <c r="M66" t="s">
        <v>150</v>
      </c>
      <c r="O66" t="s">
        <v>349</v>
      </c>
      <c r="P66" t="s">
        <v>215</v>
      </c>
      <c r="Q66" t="s">
        <v>349</v>
      </c>
      <c r="R66" t="s">
        <v>150</v>
      </c>
      <c r="S66" t="s">
        <v>150</v>
      </c>
      <c r="T66" t="s">
        <v>153</v>
      </c>
      <c r="U66" t="s">
        <v>150</v>
      </c>
      <c r="W66" t="s">
        <v>151</v>
      </c>
      <c r="X66" t="s">
        <v>270</v>
      </c>
      <c r="Y66" t="s">
        <v>272</v>
      </c>
      <c r="Z66" t="s">
        <v>273</v>
      </c>
      <c r="AA66" t="s">
        <v>274</v>
      </c>
      <c r="AB66" t="s">
        <v>275</v>
      </c>
      <c r="AD66" t="s">
        <v>215</v>
      </c>
      <c r="AE66">
        <v>2121</v>
      </c>
      <c r="AF66">
        <v>2121</v>
      </c>
      <c r="AG66" t="s">
        <v>151</v>
      </c>
      <c r="AH66" t="s">
        <v>150</v>
      </c>
      <c r="AI66" t="s">
        <v>150</v>
      </c>
      <c r="AJ66" t="s">
        <v>153</v>
      </c>
      <c r="AK66" t="s">
        <v>150</v>
      </c>
    </row>
    <row r="67" spans="1:37" x14ac:dyDescent="0.25">
      <c r="A67" t="s">
        <v>216</v>
      </c>
      <c r="B67" t="s">
        <v>350</v>
      </c>
      <c r="H67" t="s">
        <v>216</v>
      </c>
      <c r="I67" t="s">
        <v>350</v>
      </c>
      <c r="J67" t="s">
        <v>150</v>
      </c>
      <c r="K67" t="s">
        <v>151</v>
      </c>
      <c r="L67" t="s">
        <v>150</v>
      </c>
      <c r="M67" t="s">
        <v>151</v>
      </c>
      <c r="O67" t="s">
        <v>350</v>
      </c>
      <c r="P67" t="s">
        <v>216</v>
      </c>
      <c r="Q67" t="s">
        <v>350</v>
      </c>
      <c r="R67" t="s">
        <v>150</v>
      </c>
      <c r="S67" t="s">
        <v>151</v>
      </c>
      <c r="T67" t="s">
        <v>150</v>
      </c>
      <c r="U67" t="s">
        <v>151</v>
      </c>
      <c r="W67" t="s">
        <v>151</v>
      </c>
      <c r="X67" t="s">
        <v>270</v>
      </c>
      <c r="Y67" t="s">
        <v>151</v>
      </c>
      <c r="Z67" t="s">
        <v>277</v>
      </c>
      <c r="AA67" t="s">
        <v>151</v>
      </c>
      <c r="AB67" t="s">
        <v>278</v>
      </c>
      <c r="AD67" t="s">
        <v>216</v>
      </c>
      <c r="AE67">
        <v>2028</v>
      </c>
      <c r="AF67">
        <v>2028</v>
      </c>
      <c r="AG67" t="s">
        <v>151</v>
      </c>
      <c r="AH67" t="s">
        <v>150</v>
      </c>
      <c r="AI67" t="s">
        <v>151</v>
      </c>
      <c r="AJ67" t="s">
        <v>150</v>
      </c>
      <c r="AK67" t="s">
        <v>151</v>
      </c>
    </row>
    <row r="68" spans="1:37" x14ac:dyDescent="0.25">
      <c r="A68" t="s">
        <v>217</v>
      </c>
      <c r="B68" t="s">
        <v>351</v>
      </c>
      <c r="H68" t="s">
        <v>217</v>
      </c>
      <c r="I68" t="s">
        <v>351</v>
      </c>
      <c r="J68" t="s">
        <v>150</v>
      </c>
      <c r="K68" t="s">
        <v>151</v>
      </c>
      <c r="L68" t="s">
        <v>153</v>
      </c>
      <c r="M68" t="s">
        <v>150</v>
      </c>
      <c r="O68" t="s">
        <v>351</v>
      </c>
      <c r="P68" t="s">
        <v>217</v>
      </c>
      <c r="Q68" t="s">
        <v>351</v>
      </c>
      <c r="R68" t="s">
        <v>150</v>
      </c>
      <c r="S68" t="s">
        <v>151</v>
      </c>
      <c r="T68" t="s">
        <v>153</v>
      </c>
      <c r="U68" t="s">
        <v>150</v>
      </c>
      <c r="W68" t="s">
        <v>151</v>
      </c>
      <c r="X68" t="s">
        <v>270</v>
      </c>
      <c r="Y68" t="s">
        <v>151</v>
      </c>
      <c r="Z68" t="s">
        <v>273</v>
      </c>
      <c r="AA68" t="s">
        <v>274</v>
      </c>
      <c r="AB68" t="s">
        <v>337</v>
      </c>
      <c r="AD68" t="s">
        <v>217</v>
      </c>
      <c r="AE68">
        <v>2029</v>
      </c>
      <c r="AF68">
        <v>2029</v>
      </c>
      <c r="AG68" t="s">
        <v>151</v>
      </c>
      <c r="AH68" t="s">
        <v>150</v>
      </c>
      <c r="AI68" t="s">
        <v>151</v>
      </c>
      <c r="AJ68" t="s">
        <v>153</v>
      </c>
      <c r="AK68" t="s">
        <v>150</v>
      </c>
    </row>
    <row r="69" spans="1:37" x14ac:dyDescent="0.25">
      <c r="A69" t="s">
        <v>218</v>
      </c>
      <c r="B69" t="s">
        <v>352</v>
      </c>
      <c r="H69" t="s">
        <v>218</v>
      </c>
      <c r="I69" t="s">
        <v>352</v>
      </c>
      <c r="J69" t="s">
        <v>150</v>
      </c>
      <c r="K69" t="s">
        <v>151</v>
      </c>
      <c r="L69" t="s">
        <v>150</v>
      </c>
      <c r="M69" t="s">
        <v>151</v>
      </c>
      <c r="O69" t="s">
        <v>352</v>
      </c>
      <c r="P69" t="s">
        <v>218</v>
      </c>
      <c r="Q69" t="s">
        <v>352</v>
      </c>
      <c r="R69" t="s">
        <v>150</v>
      </c>
      <c r="S69" t="s">
        <v>151</v>
      </c>
      <c r="T69" t="s">
        <v>151</v>
      </c>
      <c r="U69" t="s">
        <v>151</v>
      </c>
      <c r="W69" t="s">
        <v>151</v>
      </c>
      <c r="X69" t="s">
        <v>270</v>
      </c>
      <c r="Y69" t="s">
        <v>151</v>
      </c>
      <c r="Z69" t="s">
        <v>151</v>
      </c>
      <c r="AA69" t="s">
        <v>151</v>
      </c>
      <c r="AB69" t="s">
        <v>270</v>
      </c>
      <c r="AD69" t="s">
        <v>218</v>
      </c>
      <c r="AE69">
        <v>2449</v>
      </c>
      <c r="AF69">
        <v>2449</v>
      </c>
      <c r="AG69" t="s">
        <v>151</v>
      </c>
      <c r="AH69" t="s">
        <v>150</v>
      </c>
      <c r="AI69" t="s">
        <v>151</v>
      </c>
      <c r="AJ69" t="s">
        <v>151</v>
      </c>
      <c r="AK69" t="s">
        <v>151</v>
      </c>
    </row>
    <row r="70" spans="1:37" x14ac:dyDescent="0.25">
      <c r="A70" t="s">
        <v>219</v>
      </c>
      <c r="B70" t="s">
        <v>353</v>
      </c>
      <c r="H70" t="s">
        <v>219</v>
      </c>
      <c r="I70" t="s">
        <v>353</v>
      </c>
      <c r="J70" t="s">
        <v>151</v>
      </c>
      <c r="K70" t="s">
        <v>151</v>
      </c>
      <c r="L70" t="s">
        <v>151</v>
      </c>
      <c r="M70" t="s">
        <v>151</v>
      </c>
      <c r="O70" t="s">
        <v>353</v>
      </c>
      <c r="P70" t="s">
        <v>219</v>
      </c>
      <c r="Q70" t="s">
        <v>353</v>
      </c>
      <c r="R70" t="s">
        <v>150</v>
      </c>
      <c r="S70" t="s">
        <v>150</v>
      </c>
      <c r="T70" t="s">
        <v>153</v>
      </c>
      <c r="U70" t="s">
        <v>150</v>
      </c>
      <c r="W70" t="s">
        <v>151</v>
      </c>
      <c r="X70" t="s">
        <v>270</v>
      </c>
      <c r="Y70" t="s">
        <v>272</v>
      </c>
      <c r="Z70" t="s">
        <v>273</v>
      </c>
      <c r="AA70" t="s">
        <v>274</v>
      </c>
      <c r="AB70" t="s">
        <v>275</v>
      </c>
      <c r="AD70" t="s">
        <v>219</v>
      </c>
      <c r="AE70">
        <v>2107</v>
      </c>
      <c r="AF70">
        <v>2107</v>
      </c>
      <c r="AG70" t="s">
        <v>151</v>
      </c>
      <c r="AH70" t="s">
        <v>150</v>
      </c>
      <c r="AI70" t="s">
        <v>150</v>
      </c>
      <c r="AJ70" t="s">
        <v>153</v>
      </c>
      <c r="AK70" t="s">
        <v>150</v>
      </c>
    </row>
    <row r="71" spans="1:37" x14ac:dyDescent="0.25">
      <c r="A71" t="s">
        <v>220</v>
      </c>
      <c r="B71" t="s">
        <v>354</v>
      </c>
      <c r="H71" t="s">
        <v>220</v>
      </c>
      <c r="I71" t="s">
        <v>354</v>
      </c>
      <c r="J71" t="s">
        <v>150</v>
      </c>
      <c r="K71" t="s">
        <v>151</v>
      </c>
      <c r="L71" t="s">
        <v>150</v>
      </c>
      <c r="M71" t="s">
        <v>150</v>
      </c>
      <c r="O71" t="s">
        <v>354</v>
      </c>
      <c r="P71" t="s">
        <v>220</v>
      </c>
      <c r="Q71" t="s">
        <v>354</v>
      </c>
      <c r="R71" t="s">
        <v>150</v>
      </c>
      <c r="S71" t="s">
        <v>151</v>
      </c>
      <c r="T71" t="s">
        <v>150</v>
      </c>
      <c r="U71" t="s">
        <v>150</v>
      </c>
      <c r="W71" t="s">
        <v>151</v>
      </c>
      <c r="X71" t="s">
        <v>270</v>
      </c>
      <c r="Y71" t="s">
        <v>151</v>
      </c>
      <c r="Z71" t="s">
        <v>277</v>
      </c>
      <c r="AA71" t="s">
        <v>274</v>
      </c>
      <c r="AB71" t="s">
        <v>287</v>
      </c>
      <c r="AD71" t="s">
        <v>220</v>
      </c>
      <c r="AE71">
        <v>2109</v>
      </c>
      <c r="AF71">
        <v>2109</v>
      </c>
      <c r="AG71" t="s">
        <v>151</v>
      </c>
      <c r="AH71" t="s">
        <v>150</v>
      </c>
      <c r="AI71" t="s">
        <v>151</v>
      </c>
      <c r="AJ71" t="s">
        <v>150</v>
      </c>
      <c r="AK71" t="s">
        <v>150</v>
      </c>
    </row>
    <row r="72" spans="1:37" x14ac:dyDescent="0.25">
      <c r="A72" t="s">
        <v>221</v>
      </c>
      <c r="B72" t="s">
        <v>355</v>
      </c>
      <c r="H72" t="s">
        <v>221</v>
      </c>
      <c r="I72" t="s">
        <v>355</v>
      </c>
      <c r="J72" t="s">
        <v>150</v>
      </c>
      <c r="K72" t="s">
        <v>151</v>
      </c>
      <c r="L72" t="s">
        <v>150</v>
      </c>
      <c r="M72" t="s">
        <v>151</v>
      </c>
      <c r="O72" t="s">
        <v>355</v>
      </c>
      <c r="P72" t="s">
        <v>221</v>
      </c>
      <c r="Q72" t="s">
        <v>355</v>
      </c>
      <c r="R72" t="s">
        <v>150</v>
      </c>
      <c r="S72" t="s">
        <v>150</v>
      </c>
      <c r="T72" t="s">
        <v>151</v>
      </c>
      <c r="U72" t="s">
        <v>151</v>
      </c>
      <c r="W72" t="s">
        <v>151</v>
      </c>
      <c r="X72" t="s">
        <v>270</v>
      </c>
      <c r="Y72" t="s">
        <v>272</v>
      </c>
      <c r="Z72" t="s">
        <v>151</v>
      </c>
      <c r="AA72" t="s">
        <v>151</v>
      </c>
      <c r="AB72" t="s">
        <v>285</v>
      </c>
      <c r="AD72" t="s">
        <v>221</v>
      </c>
      <c r="AE72">
        <v>2260</v>
      </c>
      <c r="AF72">
        <v>2260</v>
      </c>
      <c r="AG72" t="s">
        <v>151</v>
      </c>
      <c r="AH72" t="s">
        <v>150</v>
      </c>
      <c r="AI72" t="s">
        <v>150</v>
      </c>
      <c r="AJ72" t="s">
        <v>151</v>
      </c>
      <c r="AK72" t="s">
        <v>151</v>
      </c>
    </row>
    <row r="73" spans="1:37" x14ac:dyDescent="0.25">
      <c r="A73" t="s">
        <v>222</v>
      </c>
      <c r="B73" t="s">
        <v>356</v>
      </c>
      <c r="H73" t="s">
        <v>222</v>
      </c>
      <c r="I73" t="s">
        <v>356</v>
      </c>
      <c r="J73" t="s">
        <v>151</v>
      </c>
      <c r="K73" t="s">
        <v>151</v>
      </c>
      <c r="L73" t="s">
        <v>151</v>
      </c>
      <c r="M73" t="s">
        <v>151</v>
      </c>
      <c r="O73" t="s">
        <v>356</v>
      </c>
      <c r="P73" t="s">
        <v>222</v>
      </c>
      <c r="Q73" t="s">
        <v>356</v>
      </c>
      <c r="R73" t="s">
        <v>150</v>
      </c>
      <c r="S73" t="s">
        <v>151</v>
      </c>
      <c r="T73" t="s">
        <v>151</v>
      </c>
      <c r="U73" t="s">
        <v>151</v>
      </c>
      <c r="W73" t="s">
        <v>151</v>
      </c>
      <c r="X73" t="s">
        <v>270</v>
      </c>
      <c r="Y73" t="s">
        <v>151</v>
      </c>
      <c r="Z73" t="s">
        <v>151</v>
      </c>
      <c r="AA73" t="s">
        <v>151</v>
      </c>
      <c r="AB73" t="s">
        <v>270</v>
      </c>
      <c r="AD73" t="s">
        <v>222</v>
      </c>
      <c r="AE73">
        <v>2208</v>
      </c>
      <c r="AF73">
        <v>2208</v>
      </c>
      <c r="AG73" t="s">
        <v>151</v>
      </c>
      <c r="AH73" t="s">
        <v>150</v>
      </c>
      <c r="AI73" t="s">
        <v>151</v>
      </c>
      <c r="AJ73" t="s">
        <v>151</v>
      </c>
      <c r="AK73" t="s">
        <v>151</v>
      </c>
    </row>
    <row r="74" spans="1:37" x14ac:dyDescent="0.25">
      <c r="A74" t="s">
        <v>223</v>
      </c>
      <c r="B74" t="s">
        <v>357</v>
      </c>
      <c r="H74" t="s">
        <v>223</v>
      </c>
      <c r="I74" t="s">
        <v>357</v>
      </c>
      <c r="J74" t="s">
        <v>150</v>
      </c>
      <c r="K74" t="s">
        <v>150</v>
      </c>
      <c r="L74" t="s">
        <v>150</v>
      </c>
      <c r="M74" t="s">
        <v>150</v>
      </c>
      <c r="O74" t="s">
        <v>357</v>
      </c>
      <c r="P74" t="s">
        <v>223</v>
      </c>
      <c r="Q74" t="s">
        <v>357</v>
      </c>
      <c r="R74" t="s">
        <v>150</v>
      </c>
      <c r="S74" t="s">
        <v>150</v>
      </c>
      <c r="T74" t="s">
        <v>151</v>
      </c>
      <c r="U74" t="s">
        <v>150</v>
      </c>
      <c r="W74" t="s">
        <v>151</v>
      </c>
      <c r="X74" t="s">
        <v>270</v>
      </c>
      <c r="Y74" t="s">
        <v>272</v>
      </c>
      <c r="Z74" t="s">
        <v>151</v>
      </c>
      <c r="AA74" t="s">
        <v>274</v>
      </c>
      <c r="AB74" t="s">
        <v>280</v>
      </c>
      <c r="AD74" t="s">
        <v>223</v>
      </c>
      <c r="AE74">
        <v>3390</v>
      </c>
      <c r="AF74">
        <v>3390</v>
      </c>
      <c r="AG74" t="s">
        <v>151</v>
      </c>
      <c r="AH74" t="s">
        <v>150</v>
      </c>
      <c r="AI74" t="s">
        <v>150</v>
      </c>
      <c r="AJ74" t="s">
        <v>151</v>
      </c>
      <c r="AK74" t="s">
        <v>150</v>
      </c>
    </row>
    <row r="75" spans="1:37" x14ac:dyDescent="0.25">
      <c r="A75" t="s">
        <v>224</v>
      </c>
      <c r="B75" t="s">
        <v>358</v>
      </c>
      <c r="H75" t="s">
        <v>224</v>
      </c>
      <c r="I75" t="s">
        <v>358</v>
      </c>
      <c r="J75" t="s">
        <v>150</v>
      </c>
      <c r="K75" t="s">
        <v>151</v>
      </c>
      <c r="L75" t="s">
        <v>150</v>
      </c>
      <c r="M75" t="s">
        <v>150</v>
      </c>
      <c r="O75" t="s">
        <v>358</v>
      </c>
      <c r="P75" t="s">
        <v>224</v>
      </c>
      <c r="Q75" t="s">
        <v>358</v>
      </c>
      <c r="R75" t="s">
        <v>150</v>
      </c>
      <c r="S75" t="s">
        <v>151</v>
      </c>
      <c r="T75" t="s">
        <v>153</v>
      </c>
      <c r="U75" t="s">
        <v>150</v>
      </c>
      <c r="W75" t="s">
        <v>151</v>
      </c>
      <c r="X75" t="s">
        <v>270</v>
      </c>
      <c r="Y75" t="s">
        <v>151</v>
      </c>
      <c r="Z75" t="s">
        <v>273</v>
      </c>
      <c r="AA75" t="s">
        <v>274</v>
      </c>
      <c r="AB75" t="s">
        <v>337</v>
      </c>
      <c r="AD75" t="s">
        <v>224</v>
      </c>
      <c r="AE75">
        <v>2031</v>
      </c>
      <c r="AF75">
        <v>2031</v>
      </c>
      <c r="AG75" t="s">
        <v>151</v>
      </c>
      <c r="AH75" t="s">
        <v>150</v>
      </c>
      <c r="AI75" t="s">
        <v>151</v>
      </c>
      <c r="AJ75" t="s">
        <v>153</v>
      </c>
      <c r="AK75" t="s">
        <v>150</v>
      </c>
    </row>
    <row r="76" spans="1:37" x14ac:dyDescent="0.25">
      <c r="A76" t="s">
        <v>225</v>
      </c>
      <c r="B76" t="s">
        <v>359</v>
      </c>
      <c r="H76" t="s">
        <v>225</v>
      </c>
      <c r="I76" t="s">
        <v>359</v>
      </c>
      <c r="J76" t="s">
        <v>150</v>
      </c>
      <c r="K76" t="s">
        <v>151</v>
      </c>
      <c r="L76" t="s">
        <v>150</v>
      </c>
      <c r="M76" t="s">
        <v>151</v>
      </c>
      <c r="O76" t="s">
        <v>359</v>
      </c>
      <c r="P76" t="s">
        <v>225</v>
      </c>
      <c r="Q76" t="s">
        <v>359</v>
      </c>
      <c r="R76" t="s">
        <v>150</v>
      </c>
      <c r="S76" t="s">
        <v>150</v>
      </c>
      <c r="T76" t="s">
        <v>151</v>
      </c>
      <c r="U76" t="s">
        <v>151</v>
      </c>
      <c r="W76" t="s">
        <v>151</v>
      </c>
      <c r="X76" t="s">
        <v>270</v>
      </c>
      <c r="Y76" t="s">
        <v>272</v>
      </c>
      <c r="Z76" t="s">
        <v>151</v>
      </c>
      <c r="AA76" t="s">
        <v>151</v>
      </c>
      <c r="AB76" t="s">
        <v>285</v>
      </c>
      <c r="AD76" t="s">
        <v>225</v>
      </c>
      <c r="AE76">
        <v>3350</v>
      </c>
      <c r="AF76">
        <v>3350</v>
      </c>
      <c r="AG76" t="s">
        <v>151</v>
      </c>
      <c r="AH76" t="s">
        <v>150</v>
      </c>
      <c r="AI76" t="s">
        <v>150</v>
      </c>
      <c r="AJ76" t="s">
        <v>151</v>
      </c>
      <c r="AK76" t="s">
        <v>151</v>
      </c>
    </row>
    <row r="77" spans="1:37" x14ac:dyDescent="0.25">
      <c r="A77" t="s">
        <v>360</v>
      </c>
      <c r="B77" t="s">
        <v>361</v>
      </c>
      <c r="H77" t="s">
        <v>360</v>
      </c>
      <c r="I77" t="s">
        <v>361</v>
      </c>
      <c r="J77" t="s">
        <v>151</v>
      </c>
      <c r="K77" t="s">
        <v>151</v>
      </c>
      <c r="L77" t="s">
        <v>151</v>
      </c>
      <c r="M77" t="s">
        <v>151</v>
      </c>
      <c r="O77" t="s">
        <v>361</v>
      </c>
      <c r="P77" t="s">
        <v>360</v>
      </c>
      <c r="Q77" t="s">
        <v>361</v>
      </c>
      <c r="R77" t="s">
        <v>150</v>
      </c>
      <c r="S77" t="s">
        <v>151</v>
      </c>
      <c r="T77" t="s">
        <v>151</v>
      </c>
      <c r="U77" t="s">
        <v>151</v>
      </c>
      <c r="W77" t="s">
        <v>151</v>
      </c>
      <c r="X77" t="s">
        <v>270</v>
      </c>
      <c r="Y77" t="s">
        <v>151</v>
      </c>
      <c r="Z77" t="s">
        <v>151</v>
      </c>
      <c r="AA77" t="s">
        <v>151</v>
      </c>
      <c r="AB77" t="s">
        <v>270</v>
      </c>
      <c r="AD77" t="s">
        <v>360</v>
      </c>
      <c r="AE77">
        <v>3302</v>
      </c>
      <c r="AF77">
        <v>3302</v>
      </c>
      <c r="AG77" t="s">
        <v>151</v>
      </c>
      <c r="AH77" t="s">
        <v>150</v>
      </c>
      <c r="AI77" t="s">
        <v>151</v>
      </c>
      <c r="AJ77" t="s">
        <v>151</v>
      </c>
      <c r="AK77" t="s">
        <v>151</v>
      </c>
    </row>
    <row r="78" spans="1:37" x14ac:dyDescent="0.25">
      <c r="A78" t="s">
        <v>226</v>
      </c>
      <c r="B78" t="s">
        <v>362</v>
      </c>
      <c r="H78" t="s">
        <v>226</v>
      </c>
      <c r="I78" t="s">
        <v>362</v>
      </c>
      <c r="J78" t="s">
        <v>150</v>
      </c>
      <c r="K78" t="s">
        <v>151</v>
      </c>
      <c r="L78" t="s">
        <v>153</v>
      </c>
      <c r="M78" t="s">
        <v>150</v>
      </c>
      <c r="O78" t="s">
        <v>362</v>
      </c>
      <c r="P78" t="s">
        <v>226</v>
      </c>
      <c r="Q78" t="s">
        <v>362</v>
      </c>
      <c r="R78" t="s">
        <v>150</v>
      </c>
      <c r="S78" t="s">
        <v>151</v>
      </c>
      <c r="T78" t="s">
        <v>153</v>
      </c>
      <c r="U78" t="s">
        <v>150</v>
      </c>
      <c r="W78" t="s">
        <v>151</v>
      </c>
      <c r="X78" t="s">
        <v>270</v>
      </c>
      <c r="Y78" t="s">
        <v>151</v>
      </c>
      <c r="Z78" t="s">
        <v>273</v>
      </c>
      <c r="AA78" t="s">
        <v>274</v>
      </c>
      <c r="AB78" t="s">
        <v>337</v>
      </c>
      <c r="AD78" t="s">
        <v>226</v>
      </c>
      <c r="AE78">
        <v>2033</v>
      </c>
      <c r="AF78">
        <v>2033</v>
      </c>
      <c r="AG78" t="s">
        <v>151</v>
      </c>
      <c r="AH78" t="s">
        <v>150</v>
      </c>
      <c r="AI78" t="s">
        <v>151</v>
      </c>
      <c r="AJ78" t="s">
        <v>153</v>
      </c>
      <c r="AK78" t="s">
        <v>150</v>
      </c>
    </row>
    <row r="79" spans="1:37" x14ac:dyDescent="0.25">
      <c r="A79" t="s">
        <v>227</v>
      </c>
      <c r="B79" t="s">
        <v>363</v>
      </c>
      <c r="H79" t="s">
        <v>227</v>
      </c>
      <c r="I79" t="s">
        <v>363</v>
      </c>
      <c r="J79" t="s">
        <v>150</v>
      </c>
      <c r="K79" t="s">
        <v>150</v>
      </c>
      <c r="L79" t="s">
        <v>151</v>
      </c>
      <c r="M79" t="s">
        <v>150</v>
      </c>
      <c r="O79" t="s">
        <v>363</v>
      </c>
      <c r="P79" t="s">
        <v>227</v>
      </c>
      <c r="Q79" t="s">
        <v>363</v>
      </c>
      <c r="R79" t="s">
        <v>150</v>
      </c>
      <c r="S79" t="s">
        <v>150</v>
      </c>
      <c r="T79" t="s">
        <v>151</v>
      </c>
      <c r="U79" t="s">
        <v>150</v>
      </c>
      <c r="W79" t="s">
        <v>151</v>
      </c>
      <c r="X79" t="s">
        <v>270</v>
      </c>
      <c r="Y79" t="s">
        <v>272</v>
      </c>
      <c r="Z79" t="s">
        <v>151</v>
      </c>
      <c r="AA79" t="s">
        <v>274</v>
      </c>
      <c r="AB79" t="s">
        <v>280</v>
      </c>
      <c r="AD79" t="s">
        <v>227</v>
      </c>
      <c r="AE79">
        <v>3331</v>
      </c>
      <c r="AF79">
        <v>3331</v>
      </c>
      <c r="AG79" t="s">
        <v>151</v>
      </c>
      <c r="AH79" t="s">
        <v>150</v>
      </c>
      <c r="AI79" t="s">
        <v>150</v>
      </c>
      <c r="AJ79" t="s">
        <v>151</v>
      </c>
      <c r="AK79" t="s">
        <v>150</v>
      </c>
    </row>
    <row r="80" spans="1:37" x14ac:dyDescent="0.25">
      <c r="A80" t="s">
        <v>228</v>
      </c>
      <c r="B80" t="s">
        <v>364</v>
      </c>
      <c r="H80" t="s">
        <v>228</v>
      </c>
      <c r="I80" t="s">
        <v>364</v>
      </c>
      <c r="J80" t="s">
        <v>151</v>
      </c>
      <c r="K80" t="s">
        <v>151</v>
      </c>
      <c r="L80" t="s">
        <v>151</v>
      </c>
      <c r="M80" t="s">
        <v>151</v>
      </c>
      <c r="O80" t="s">
        <v>364</v>
      </c>
      <c r="P80" t="s">
        <v>228</v>
      </c>
      <c r="Q80" t="s">
        <v>364</v>
      </c>
      <c r="R80" t="s">
        <v>150</v>
      </c>
      <c r="S80" t="s">
        <v>150</v>
      </c>
      <c r="T80" t="s">
        <v>150</v>
      </c>
      <c r="U80" t="s">
        <v>150</v>
      </c>
      <c r="W80" t="s">
        <v>151</v>
      </c>
      <c r="X80" t="s">
        <v>270</v>
      </c>
      <c r="Y80" t="s">
        <v>272</v>
      </c>
      <c r="Z80" t="s">
        <v>277</v>
      </c>
      <c r="AA80" t="s">
        <v>274</v>
      </c>
      <c r="AB80" t="s">
        <v>291</v>
      </c>
      <c r="AD80" t="s">
        <v>228</v>
      </c>
      <c r="AE80">
        <v>2239</v>
      </c>
      <c r="AF80">
        <v>2239</v>
      </c>
      <c r="AG80" t="s">
        <v>151</v>
      </c>
      <c r="AH80" t="s">
        <v>150</v>
      </c>
      <c r="AI80" t="s">
        <v>150</v>
      </c>
      <c r="AJ80" t="s">
        <v>150</v>
      </c>
      <c r="AK80" t="s">
        <v>150</v>
      </c>
    </row>
    <row r="81" spans="1:37" x14ac:dyDescent="0.25">
      <c r="A81" t="s">
        <v>229</v>
      </c>
      <c r="B81" t="s">
        <v>365</v>
      </c>
      <c r="H81" t="s">
        <v>229</v>
      </c>
      <c r="I81" t="s">
        <v>365</v>
      </c>
      <c r="J81" t="s">
        <v>150</v>
      </c>
      <c r="K81" t="s">
        <v>151</v>
      </c>
      <c r="L81" t="s">
        <v>150</v>
      </c>
      <c r="M81" t="s">
        <v>151</v>
      </c>
      <c r="O81" t="s">
        <v>365</v>
      </c>
      <c r="P81" t="s">
        <v>229</v>
      </c>
      <c r="Q81" t="s">
        <v>365</v>
      </c>
      <c r="R81" t="s">
        <v>150</v>
      </c>
      <c r="S81" t="s">
        <v>151</v>
      </c>
      <c r="T81" t="s">
        <v>150</v>
      </c>
      <c r="U81" t="s">
        <v>151</v>
      </c>
      <c r="W81" t="s">
        <v>151</v>
      </c>
      <c r="X81" t="s">
        <v>270</v>
      </c>
      <c r="Y81" t="s">
        <v>151</v>
      </c>
      <c r="Z81" t="s">
        <v>277</v>
      </c>
      <c r="AA81" t="s">
        <v>151</v>
      </c>
      <c r="AB81" t="s">
        <v>278</v>
      </c>
      <c r="AD81" t="s">
        <v>229</v>
      </c>
      <c r="AE81">
        <v>2219</v>
      </c>
      <c r="AF81">
        <v>2219</v>
      </c>
      <c r="AG81" t="s">
        <v>151</v>
      </c>
      <c r="AH81" t="s">
        <v>150</v>
      </c>
      <c r="AI81" t="s">
        <v>151</v>
      </c>
      <c r="AJ81" t="s">
        <v>150</v>
      </c>
      <c r="AK81" t="s">
        <v>151</v>
      </c>
    </row>
    <row r="82" spans="1:37" x14ac:dyDescent="0.25">
      <c r="A82" t="s">
        <v>230</v>
      </c>
      <c r="B82" t="s">
        <v>366</v>
      </c>
      <c r="H82" t="s">
        <v>230</v>
      </c>
      <c r="I82" t="s">
        <v>366</v>
      </c>
      <c r="J82" t="s">
        <v>150</v>
      </c>
      <c r="K82" t="s">
        <v>150</v>
      </c>
      <c r="L82" t="s">
        <v>153</v>
      </c>
      <c r="M82" t="s">
        <v>150</v>
      </c>
      <c r="O82" t="s">
        <v>366</v>
      </c>
      <c r="P82" t="s">
        <v>230</v>
      </c>
      <c r="Q82" t="s">
        <v>366</v>
      </c>
      <c r="R82" t="s">
        <v>150</v>
      </c>
      <c r="S82" t="s">
        <v>150</v>
      </c>
      <c r="T82" t="s">
        <v>153</v>
      </c>
      <c r="U82" t="s">
        <v>150</v>
      </c>
      <c r="W82" t="s">
        <v>151</v>
      </c>
      <c r="X82" t="s">
        <v>270</v>
      </c>
      <c r="Y82" t="s">
        <v>272</v>
      </c>
      <c r="Z82" t="s">
        <v>273</v>
      </c>
      <c r="AA82" t="s">
        <v>274</v>
      </c>
      <c r="AB82" t="s">
        <v>275</v>
      </c>
      <c r="AD82" t="s">
        <v>230</v>
      </c>
      <c r="AE82">
        <v>2333</v>
      </c>
      <c r="AF82">
        <v>2333</v>
      </c>
      <c r="AG82" t="s">
        <v>151</v>
      </c>
      <c r="AH82" t="s">
        <v>150</v>
      </c>
      <c r="AI82" t="s">
        <v>150</v>
      </c>
      <c r="AJ82" t="s">
        <v>153</v>
      </c>
      <c r="AK82" t="s">
        <v>150</v>
      </c>
    </row>
    <row r="83" spans="1:37" x14ac:dyDescent="0.25">
      <c r="A83" t="s">
        <v>231</v>
      </c>
      <c r="B83" t="s">
        <v>367</v>
      </c>
      <c r="H83" t="s">
        <v>231</v>
      </c>
      <c r="I83" t="s">
        <v>367</v>
      </c>
      <c r="J83" t="s">
        <v>150</v>
      </c>
      <c r="K83" t="s">
        <v>150</v>
      </c>
      <c r="L83" t="s">
        <v>153</v>
      </c>
      <c r="M83" t="s">
        <v>150</v>
      </c>
      <c r="O83" t="s">
        <v>367</v>
      </c>
      <c r="P83" t="s">
        <v>231</v>
      </c>
      <c r="Q83" t="s">
        <v>367</v>
      </c>
      <c r="R83" t="s">
        <v>150</v>
      </c>
      <c r="S83" t="s">
        <v>150</v>
      </c>
      <c r="T83" t="s">
        <v>153</v>
      </c>
      <c r="U83" t="s">
        <v>150</v>
      </c>
      <c r="W83" t="s">
        <v>151</v>
      </c>
      <c r="X83" t="s">
        <v>270</v>
      </c>
      <c r="Y83" t="s">
        <v>272</v>
      </c>
      <c r="Z83" t="s">
        <v>273</v>
      </c>
      <c r="AA83" t="s">
        <v>274</v>
      </c>
      <c r="AB83" t="s">
        <v>275</v>
      </c>
      <c r="AD83" t="s">
        <v>231</v>
      </c>
      <c r="AE83">
        <v>3946</v>
      </c>
      <c r="AF83">
        <v>3946</v>
      </c>
      <c r="AG83" t="s">
        <v>151</v>
      </c>
      <c r="AH83" t="s">
        <v>150</v>
      </c>
      <c r="AI83" t="s">
        <v>150</v>
      </c>
      <c r="AJ83" t="s">
        <v>153</v>
      </c>
      <c r="AK83" t="s">
        <v>150</v>
      </c>
    </row>
    <row r="84" spans="1:37" x14ac:dyDescent="0.25">
      <c r="A84" t="s">
        <v>232</v>
      </c>
      <c r="B84" t="s">
        <v>368</v>
      </c>
      <c r="H84" t="s">
        <v>232</v>
      </c>
      <c r="I84" t="s">
        <v>368</v>
      </c>
      <c r="J84" t="s">
        <v>150</v>
      </c>
      <c r="K84" t="s">
        <v>151</v>
      </c>
      <c r="L84" t="s">
        <v>150</v>
      </c>
      <c r="M84" t="s">
        <v>151</v>
      </c>
      <c r="O84" t="s">
        <v>368</v>
      </c>
      <c r="P84" t="s">
        <v>232</v>
      </c>
      <c r="Q84" t="s">
        <v>368</v>
      </c>
      <c r="R84" t="s">
        <v>150</v>
      </c>
      <c r="S84" t="s">
        <v>151</v>
      </c>
      <c r="T84" t="s">
        <v>150</v>
      </c>
      <c r="U84" t="s">
        <v>151</v>
      </c>
      <c r="W84" t="s">
        <v>151</v>
      </c>
      <c r="X84" t="s">
        <v>270</v>
      </c>
      <c r="Y84" t="s">
        <v>151</v>
      </c>
      <c r="Z84" t="s">
        <v>277</v>
      </c>
      <c r="AA84" t="s">
        <v>151</v>
      </c>
      <c r="AB84" t="s">
        <v>278</v>
      </c>
      <c r="AD84" t="s">
        <v>232</v>
      </c>
      <c r="AE84">
        <v>3058</v>
      </c>
      <c r="AF84">
        <v>3058</v>
      </c>
      <c r="AG84" t="s">
        <v>151</v>
      </c>
      <c r="AH84" t="s">
        <v>150</v>
      </c>
      <c r="AI84" t="s">
        <v>151</v>
      </c>
      <c r="AJ84" t="s">
        <v>150</v>
      </c>
      <c r="AK84" t="s">
        <v>151</v>
      </c>
    </row>
    <row r="85" spans="1:37" x14ac:dyDescent="0.25">
      <c r="A85" t="s">
        <v>233</v>
      </c>
      <c r="B85" t="s">
        <v>369</v>
      </c>
      <c r="H85" t="s">
        <v>233</v>
      </c>
      <c r="I85" t="s">
        <v>369</v>
      </c>
      <c r="J85" t="s">
        <v>150</v>
      </c>
      <c r="K85" t="s">
        <v>150</v>
      </c>
      <c r="L85" t="s">
        <v>150</v>
      </c>
      <c r="M85" t="s">
        <v>150</v>
      </c>
      <c r="O85" t="s">
        <v>369</v>
      </c>
      <c r="P85" t="s">
        <v>233</v>
      </c>
      <c r="Q85" t="s">
        <v>369</v>
      </c>
      <c r="R85" t="s">
        <v>150</v>
      </c>
      <c r="S85" t="s">
        <v>150</v>
      </c>
      <c r="T85" t="s">
        <v>151</v>
      </c>
      <c r="U85" t="s">
        <v>150</v>
      </c>
      <c r="W85" t="s">
        <v>151</v>
      </c>
      <c r="X85" t="s">
        <v>270</v>
      </c>
      <c r="Y85" t="s">
        <v>272</v>
      </c>
      <c r="Z85" t="s">
        <v>151</v>
      </c>
      <c r="AA85" t="s">
        <v>274</v>
      </c>
      <c r="AB85" t="s">
        <v>280</v>
      </c>
      <c r="AD85" t="s">
        <v>233</v>
      </c>
      <c r="AE85">
        <v>2453</v>
      </c>
      <c r="AF85">
        <v>2453</v>
      </c>
      <c r="AG85" t="s">
        <v>151</v>
      </c>
      <c r="AH85" t="s">
        <v>150</v>
      </c>
      <c r="AI85" t="s">
        <v>150</v>
      </c>
      <c r="AJ85" t="s">
        <v>151</v>
      </c>
      <c r="AK85" t="s">
        <v>150</v>
      </c>
    </row>
    <row r="86" spans="1:37" x14ac:dyDescent="0.25">
      <c r="A86" t="s">
        <v>234</v>
      </c>
      <c r="B86" t="s">
        <v>370</v>
      </c>
      <c r="H86" t="s">
        <v>234</v>
      </c>
      <c r="I86" t="s">
        <v>370</v>
      </c>
      <c r="J86" t="s">
        <v>150</v>
      </c>
      <c r="K86" t="s">
        <v>150</v>
      </c>
      <c r="L86" t="s">
        <v>153</v>
      </c>
      <c r="M86" t="s">
        <v>150</v>
      </c>
      <c r="O86" t="s">
        <v>370</v>
      </c>
      <c r="P86" t="s">
        <v>234</v>
      </c>
      <c r="Q86" t="s">
        <v>370</v>
      </c>
      <c r="R86" t="s">
        <v>150</v>
      </c>
      <c r="S86" t="s">
        <v>150</v>
      </c>
      <c r="T86" t="s">
        <v>153</v>
      </c>
      <c r="U86" t="s">
        <v>150</v>
      </c>
      <c r="W86" t="s">
        <v>151</v>
      </c>
      <c r="X86" t="s">
        <v>270</v>
      </c>
      <c r="Y86" t="s">
        <v>272</v>
      </c>
      <c r="Z86" t="s">
        <v>273</v>
      </c>
      <c r="AA86" t="s">
        <v>274</v>
      </c>
      <c r="AB86" t="s">
        <v>275</v>
      </c>
      <c r="AD86" t="s">
        <v>234</v>
      </c>
      <c r="AE86">
        <v>2070</v>
      </c>
      <c r="AF86">
        <v>2070</v>
      </c>
      <c r="AG86" t="s">
        <v>151</v>
      </c>
      <c r="AH86" t="s">
        <v>150</v>
      </c>
      <c r="AI86" t="s">
        <v>150</v>
      </c>
      <c r="AJ86" t="s">
        <v>153</v>
      </c>
      <c r="AK86" t="s">
        <v>150</v>
      </c>
    </row>
    <row r="87" spans="1:37" x14ac:dyDescent="0.25">
      <c r="A87" t="s">
        <v>235</v>
      </c>
      <c r="B87" t="s">
        <v>371</v>
      </c>
      <c r="H87" t="s">
        <v>235</v>
      </c>
      <c r="I87" t="s">
        <v>371</v>
      </c>
      <c r="J87" t="s">
        <v>151</v>
      </c>
      <c r="K87" t="s">
        <v>151</v>
      </c>
      <c r="L87" t="s">
        <v>151</v>
      </c>
      <c r="M87" t="s">
        <v>151</v>
      </c>
      <c r="O87" t="s">
        <v>371</v>
      </c>
      <c r="P87" t="s">
        <v>235</v>
      </c>
      <c r="Q87" t="s">
        <v>371</v>
      </c>
      <c r="R87" t="s">
        <v>151</v>
      </c>
      <c r="S87" t="s">
        <v>151</v>
      </c>
      <c r="T87" t="s">
        <v>150</v>
      </c>
      <c r="U87" t="s">
        <v>151</v>
      </c>
      <c r="W87" t="s">
        <v>151</v>
      </c>
      <c r="X87" t="s">
        <v>151</v>
      </c>
      <c r="Y87" t="s">
        <v>151</v>
      </c>
      <c r="Z87" t="s">
        <v>277</v>
      </c>
      <c r="AA87" t="s">
        <v>151</v>
      </c>
      <c r="AB87" t="s">
        <v>277</v>
      </c>
      <c r="AD87" t="s">
        <v>235</v>
      </c>
      <c r="AE87">
        <v>2115</v>
      </c>
      <c r="AF87">
        <v>2115</v>
      </c>
      <c r="AG87" t="s">
        <v>151</v>
      </c>
      <c r="AH87" t="s">
        <v>151</v>
      </c>
      <c r="AI87" t="s">
        <v>151</v>
      </c>
      <c r="AJ87" t="s">
        <v>150</v>
      </c>
      <c r="AK87" t="s">
        <v>151</v>
      </c>
    </row>
    <row r="88" spans="1:37" x14ac:dyDescent="0.25">
      <c r="A88" t="s">
        <v>372</v>
      </c>
      <c r="B88" t="s">
        <v>373</v>
      </c>
      <c r="H88" t="s">
        <v>372</v>
      </c>
      <c r="I88" t="s">
        <v>373</v>
      </c>
      <c r="J88" t="s">
        <v>151</v>
      </c>
      <c r="K88" t="s">
        <v>151</v>
      </c>
      <c r="L88" t="s">
        <v>151</v>
      </c>
      <c r="M88" t="s">
        <v>151</v>
      </c>
      <c r="O88" t="s">
        <v>373</v>
      </c>
      <c r="P88" t="s">
        <v>372</v>
      </c>
      <c r="Q88" t="s">
        <v>373</v>
      </c>
      <c r="R88" t="s">
        <v>150</v>
      </c>
      <c r="S88" t="s">
        <v>151</v>
      </c>
      <c r="T88" t="s">
        <v>151</v>
      </c>
      <c r="U88" t="s">
        <v>151</v>
      </c>
      <c r="W88" t="s">
        <v>151</v>
      </c>
      <c r="X88" t="s">
        <v>270</v>
      </c>
      <c r="Y88" t="s">
        <v>151</v>
      </c>
      <c r="Z88" t="s">
        <v>151</v>
      </c>
      <c r="AA88" t="s">
        <v>151</v>
      </c>
      <c r="AB88" t="s">
        <v>270</v>
      </c>
      <c r="AD88" t="s">
        <v>372</v>
      </c>
      <c r="AE88">
        <v>2222</v>
      </c>
      <c r="AF88">
        <v>2222</v>
      </c>
      <c r="AG88" t="s">
        <v>151</v>
      </c>
      <c r="AH88" t="s">
        <v>150</v>
      </c>
      <c r="AI88" t="s">
        <v>151</v>
      </c>
      <c r="AJ88" t="s">
        <v>151</v>
      </c>
      <c r="AK88" t="s">
        <v>151</v>
      </c>
    </row>
    <row r="89" spans="1:37" x14ac:dyDescent="0.25">
      <c r="A89" t="s">
        <v>236</v>
      </c>
      <c r="B89" t="s">
        <v>374</v>
      </c>
      <c r="H89" t="s">
        <v>236</v>
      </c>
      <c r="I89" t="s">
        <v>374</v>
      </c>
      <c r="J89" t="s">
        <v>150</v>
      </c>
      <c r="K89" t="s">
        <v>150</v>
      </c>
      <c r="L89" t="s">
        <v>150</v>
      </c>
      <c r="M89" t="s">
        <v>150</v>
      </c>
      <c r="O89" t="s">
        <v>374</v>
      </c>
      <c r="P89" t="s">
        <v>236</v>
      </c>
      <c r="Q89" t="s">
        <v>374</v>
      </c>
      <c r="R89" t="s">
        <v>150</v>
      </c>
      <c r="S89" t="s">
        <v>150</v>
      </c>
      <c r="T89" t="s">
        <v>150</v>
      </c>
      <c r="U89" t="s">
        <v>150</v>
      </c>
      <c r="W89" t="s">
        <v>151</v>
      </c>
      <c r="X89" t="s">
        <v>270</v>
      </c>
      <c r="Y89" t="s">
        <v>272</v>
      </c>
      <c r="Z89" t="s">
        <v>277</v>
      </c>
      <c r="AA89" t="s">
        <v>274</v>
      </c>
      <c r="AB89" t="s">
        <v>291</v>
      </c>
      <c r="AD89" t="s">
        <v>236</v>
      </c>
      <c r="AE89">
        <v>2335</v>
      </c>
      <c r="AF89">
        <v>2335</v>
      </c>
      <c r="AG89" t="s">
        <v>151</v>
      </c>
      <c r="AH89" t="s">
        <v>150</v>
      </c>
      <c r="AI89" t="s">
        <v>150</v>
      </c>
      <c r="AJ89" t="s">
        <v>150</v>
      </c>
      <c r="AK89" t="s">
        <v>150</v>
      </c>
    </row>
    <row r="90" spans="1:37" x14ac:dyDescent="0.25">
      <c r="A90" t="s">
        <v>237</v>
      </c>
      <c r="B90" t="s">
        <v>375</v>
      </c>
      <c r="H90" t="s">
        <v>237</v>
      </c>
      <c r="I90" t="s">
        <v>375</v>
      </c>
      <c r="J90" t="s">
        <v>151</v>
      </c>
      <c r="K90" t="s">
        <v>151</v>
      </c>
      <c r="L90" t="s">
        <v>151</v>
      </c>
      <c r="M90" t="s">
        <v>151</v>
      </c>
      <c r="O90" t="s">
        <v>375</v>
      </c>
      <c r="P90" t="s">
        <v>237</v>
      </c>
      <c r="Q90" t="s">
        <v>375</v>
      </c>
      <c r="R90" t="s">
        <v>150</v>
      </c>
      <c r="S90" t="s">
        <v>151</v>
      </c>
      <c r="T90" t="s">
        <v>151</v>
      </c>
      <c r="U90" t="s">
        <v>151</v>
      </c>
      <c r="W90" t="s">
        <v>151</v>
      </c>
      <c r="X90" t="s">
        <v>270</v>
      </c>
      <c r="Y90" t="s">
        <v>151</v>
      </c>
      <c r="Z90" t="s">
        <v>151</v>
      </c>
      <c r="AA90" t="s">
        <v>151</v>
      </c>
      <c r="AB90" t="s">
        <v>270</v>
      </c>
      <c r="AD90" t="s">
        <v>237</v>
      </c>
      <c r="AE90">
        <v>3360</v>
      </c>
      <c r="AF90">
        <v>3360</v>
      </c>
      <c r="AG90" t="s">
        <v>151</v>
      </c>
      <c r="AH90" t="s">
        <v>150</v>
      </c>
      <c r="AI90" t="s">
        <v>151</v>
      </c>
      <c r="AJ90" t="s">
        <v>151</v>
      </c>
      <c r="AK90" t="s">
        <v>151</v>
      </c>
    </row>
    <row r="91" spans="1:37" x14ac:dyDescent="0.25">
      <c r="A91" t="s">
        <v>238</v>
      </c>
      <c r="B91" t="s">
        <v>376</v>
      </c>
      <c r="H91" t="s">
        <v>238</v>
      </c>
      <c r="I91" t="s">
        <v>376</v>
      </c>
      <c r="J91" t="s">
        <v>151</v>
      </c>
      <c r="K91" t="s">
        <v>151</v>
      </c>
      <c r="L91" t="s">
        <v>151</v>
      </c>
      <c r="M91" t="s">
        <v>151</v>
      </c>
      <c r="O91" t="s">
        <v>376</v>
      </c>
      <c r="P91" t="s">
        <v>238</v>
      </c>
      <c r="Q91" t="s">
        <v>376</v>
      </c>
      <c r="R91" t="s">
        <v>150</v>
      </c>
      <c r="S91" t="s">
        <v>151</v>
      </c>
      <c r="T91" t="s">
        <v>151</v>
      </c>
      <c r="U91" t="s">
        <v>151</v>
      </c>
      <c r="W91" t="s">
        <v>151</v>
      </c>
      <c r="X91" t="s">
        <v>270</v>
      </c>
      <c r="Y91" t="s">
        <v>151</v>
      </c>
      <c r="Z91" t="s">
        <v>151</v>
      </c>
      <c r="AA91" t="s">
        <v>151</v>
      </c>
      <c r="AB91" t="s">
        <v>270</v>
      </c>
      <c r="AD91" t="s">
        <v>238</v>
      </c>
      <c r="AE91">
        <v>3384</v>
      </c>
      <c r="AF91">
        <v>3384</v>
      </c>
      <c r="AG91" t="s">
        <v>151</v>
      </c>
      <c r="AH91" t="s">
        <v>150</v>
      </c>
      <c r="AI91" t="s">
        <v>151</v>
      </c>
      <c r="AJ91" t="s">
        <v>151</v>
      </c>
      <c r="AK91" t="s">
        <v>151</v>
      </c>
    </row>
    <row r="92" spans="1:37" x14ac:dyDescent="0.25">
      <c r="A92" t="s">
        <v>239</v>
      </c>
      <c r="B92" t="s">
        <v>377</v>
      </c>
      <c r="H92" t="s">
        <v>239</v>
      </c>
      <c r="I92" t="s">
        <v>377</v>
      </c>
      <c r="J92" t="s">
        <v>150</v>
      </c>
      <c r="K92" t="s">
        <v>151</v>
      </c>
      <c r="L92" t="s">
        <v>150</v>
      </c>
      <c r="M92" t="s">
        <v>151</v>
      </c>
      <c r="O92" t="s">
        <v>377</v>
      </c>
      <c r="P92" t="s">
        <v>239</v>
      </c>
      <c r="Q92" t="s">
        <v>377</v>
      </c>
      <c r="R92" t="s">
        <v>150</v>
      </c>
      <c r="S92" t="s">
        <v>151</v>
      </c>
      <c r="T92" t="s">
        <v>150</v>
      </c>
      <c r="U92" t="s">
        <v>151</v>
      </c>
      <c r="W92" t="s">
        <v>151</v>
      </c>
      <c r="X92" t="s">
        <v>270</v>
      </c>
      <c r="Y92" t="s">
        <v>151</v>
      </c>
      <c r="Z92" t="s">
        <v>277</v>
      </c>
      <c r="AA92" t="s">
        <v>151</v>
      </c>
      <c r="AB92" t="s">
        <v>278</v>
      </c>
      <c r="AD92" t="s">
        <v>239</v>
      </c>
      <c r="AE92">
        <v>5200</v>
      </c>
      <c r="AF92">
        <v>5200</v>
      </c>
      <c r="AG92" t="s">
        <v>151</v>
      </c>
      <c r="AH92" t="s">
        <v>150</v>
      </c>
      <c r="AI92" t="s">
        <v>151</v>
      </c>
      <c r="AJ92" t="s">
        <v>150</v>
      </c>
      <c r="AK92" t="s">
        <v>151</v>
      </c>
    </row>
    <row r="93" spans="1:37" x14ac:dyDescent="0.25">
      <c r="A93" t="s">
        <v>240</v>
      </c>
      <c r="B93" t="s">
        <v>378</v>
      </c>
      <c r="H93" t="s">
        <v>240</v>
      </c>
      <c r="I93" t="s">
        <v>378</v>
      </c>
      <c r="J93" t="s">
        <v>150</v>
      </c>
      <c r="K93" t="s">
        <v>150</v>
      </c>
      <c r="L93" t="s">
        <v>150</v>
      </c>
      <c r="M93" t="s">
        <v>150</v>
      </c>
      <c r="O93" t="s">
        <v>378</v>
      </c>
      <c r="P93" t="s">
        <v>240</v>
      </c>
      <c r="Q93" t="s">
        <v>378</v>
      </c>
      <c r="R93" t="s">
        <v>150</v>
      </c>
      <c r="S93" t="s">
        <v>150</v>
      </c>
      <c r="T93" t="s">
        <v>153</v>
      </c>
      <c r="U93" t="s">
        <v>151</v>
      </c>
      <c r="W93" t="s">
        <v>151</v>
      </c>
      <c r="X93" t="s">
        <v>270</v>
      </c>
      <c r="Y93" t="s">
        <v>272</v>
      </c>
      <c r="Z93" t="s">
        <v>273</v>
      </c>
      <c r="AA93" t="s">
        <v>151</v>
      </c>
      <c r="AB93" t="s">
        <v>321</v>
      </c>
      <c r="AD93" t="s">
        <v>240</v>
      </c>
      <c r="AE93">
        <v>2317</v>
      </c>
      <c r="AF93">
        <v>2317</v>
      </c>
      <c r="AG93" t="s">
        <v>151</v>
      </c>
      <c r="AH93" t="s">
        <v>150</v>
      </c>
      <c r="AI93" t="s">
        <v>150</v>
      </c>
      <c r="AJ93" t="s">
        <v>153</v>
      </c>
      <c r="AK93" t="s">
        <v>151</v>
      </c>
    </row>
    <row r="94" spans="1:37" x14ac:dyDescent="0.25">
      <c r="A94" t="s">
        <v>241</v>
      </c>
      <c r="B94" t="s">
        <v>379</v>
      </c>
      <c r="H94" t="s">
        <v>241</v>
      </c>
      <c r="I94" t="s">
        <v>379</v>
      </c>
      <c r="J94" t="s">
        <v>150</v>
      </c>
      <c r="K94" t="s">
        <v>151</v>
      </c>
      <c r="L94" t="s">
        <v>150</v>
      </c>
      <c r="M94" t="s">
        <v>151</v>
      </c>
      <c r="O94" t="s">
        <v>379</v>
      </c>
      <c r="P94" t="s">
        <v>241</v>
      </c>
      <c r="Q94" t="s">
        <v>379</v>
      </c>
      <c r="R94" t="s">
        <v>150</v>
      </c>
      <c r="S94" t="s">
        <v>151</v>
      </c>
      <c r="T94" t="s">
        <v>151</v>
      </c>
      <c r="U94" t="s">
        <v>151</v>
      </c>
      <c r="W94" t="s">
        <v>151</v>
      </c>
      <c r="X94" t="s">
        <v>270</v>
      </c>
      <c r="Y94" t="s">
        <v>151</v>
      </c>
      <c r="Z94" t="s">
        <v>151</v>
      </c>
      <c r="AA94" t="s">
        <v>151</v>
      </c>
      <c r="AB94" t="s">
        <v>270</v>
      </c>
      <c r="AD94" t="s">
        <v>241</v>
      </c>
      <c r="AE94">
        <v>3356</v>
      </c>
      <c r="AF94">
        <v>3356</v>
      </c>
      <c r="AG94" t="s">
        <v>151</v>
      </c>
      <c r="AH94" t="s">
        <v>150</v>
      </c>
      <c r="AI94" t="s">
        <v>151</v>
      </c>
      <c r="AJ94" t="s">
        <v>151</v>
      </c>
      <c r="AK94" t="s">
        <v>151</v>
      </c>
    </row>
    <row r="95" spans="1:37" x14ac:dyDescent="0.25">
      <c r="A95" t="s">
        <v>242</v>
      </c>
      <c r="B95" t="s">
        <v>380</v>
      </c>
      <c r="H95" t="s">
        <v>242</v>
      </c>
      <c r="I95" t="s">
        <v>380</v>
      </c>
      <c r="J95" t="s">
        <v>150</v>
      </c>
      <c r="K95" t="s">
        <v>151</v>
      </c>
      <c r="L95" t="s">
        <v>150</v>
      </c>
      <c r="M95" t="s">
        <v>151</v>
      </c>
      <c r="O95" t="s">
        <v>380</v>
      </c>
      <c r="P95" t="s">
        <v>242</v>
      </c>
      <c r="Q95" t="s">
        <v>380</v>
      </c>
      <c r="R95" t="s">
        <v>150</v>
      </c>
      <c r="S95" t="s">
        <v>151</v>
      </c>
      <c r="T95" t="s">
        <v>153</v>
      </c>
      <c r="U95" t="s">
        <v>151</v>
      </c>
      <c r="W95" t="s">
        <v>151</v>
      </c>
      <c r="X95" t="s">
        <v>270</v>
      </c>
      <c r="Y95" t="s">
        <v>151</v>
      </c>
      <c r="Z95" t="s">
        <v>273</v>
      </c>
      <c r="AA95" t="s">
        <v>151</v>
      </c>
      <c r="AB95" t="s">
        <v>299</v>
      </c>
      <c r="AD95" t="s">
        <v>242</v>
      </c>
      <c r="AE95">
        <v>3358</v>
      </c>
      <c r="AF95">
        <v>3358</v>
      </c>
      <c r="AG95" t="s">
        <v>151</v>
      </c>
      <c r="AH95" t="s">
        <v>150</v>
      </c>
      <c r="AI95" t="s">
        <v>151</v>
      </c>
      <c r="AJ95" t="s">
        <v>153</v>
      </c>
      <c r="AK95" t="s">
        <v>151</v>
      </c>
    </row>
    <row r="96" spans="1:37" x14ac:dyDescent="0.25">
      <c r="A96" t="s">
        <v>243</v>
      </c>
      <c r="B96" t="s">
        <v>381</v>
      </c>
      <c r="H96" t="s">
        <v>243</v>
      </c>
      <c r="I96" t="s">
        <v>381</v>
      </c>
      <c r="J96" t="s">
        <v>150</v>
      </c>
      <c r="K96" t="s">
        <v>151</v>
      </c>
      <c r="L96" t="s">
        <v>150</v>
      </c>
      <c r="M96" t="s">
        <v>151</v>
      </c>
      <c r="O96" t="s">
        <v>381</v>
      </c>
      <c r="P96" t="s">
        <v>243</v>
      </c>
      <c r="Q96" t="s">
        <v>381</v>
      </c>
      <c r="R96" t="s">
        <v>150</v>
      </c>
      <c r="S96" t="s">
        <v>151</v>
      </c>
      <c r="T96" t="s">
        <v>151</v>
      </c>
      <c r="U96" t="s">
        <v>151</v>
      </c>
      <c r="W96" t="s">
        <v>151</v>
      </c>
      <c r="X96" t="s">
        <v>270</v>
      </c>
      <c r="Y96" t="s">
        <v>151</v>
      </c>
      <c r="Z96" t="s">
        <v>151</v>
      </c>
      <c r="AA96" t="s">
        <v>151</v>
      </c>
      <c r="AB96" t="s">
        <v>270</v>
      </c>
      <c r="AD96" t="s">
        <v>243</v>
      </c>
      <c r="AE96">
        <v>3029</v>
      </c>
      <c r="AF96">
        <v>3029</v>
      </c>
      <c r="AG96" t="s">
        <v>151</v>
      </c>
      <c r="AH96" t="s">
        <v>150</v>
      </c>
      <c r="AI96" t="s">
        <v>151</v>
      </c>
      <c r="AJ96" t="s">
        <v>151</v>
      </c>
      <c r="AK96" t="s">
        <v>151</v>
      </c>
    </row>
    <row r="97" spans="1:37" x14ac:dyDescent="0.25">
      <c r="A97" t="s">
        <v>244</v>
      </c>
      <c r="B97" t="s">
        <v>382</v>
      </c>
      <c r="H97" t="s">
        <v>244</v>
      </c>
      <c r="I97" t="s">
        <v>382</v>
      </c>
      <c r="J97" t="s">
        <v>150</v>
      </c>
      <c r="K97" t="s">
        <v>151</v>
      </c>
      <c r="L97" t="s">
        <v>150</v>
      </c>
      <c r="M97" t="s">
        <v>150</v>
      </c>
      <c r="O97" t="s">
        <v>382</v>
      </c>
      <c r="P97" t="s">
        <v>244</v>
      </c>
      <c r="Q97" t="s">
        <v>382</v>
      </c>
      <c r="R97" t="s">
        <v>150</v>
      </c>
      <c r="S97" t="s">
        <v>151</v>
      </c>
      <c r="T97" t="s">
        <v>150</v>
      </c>
      <c r="U97" t="s">
        <v>150</v>
      </c>
      <c r="W97" t="s">
        <v>151</v>
      </c>
      <c r="X97" t="s">
        <v>270</v>
      </c>
      <c r="Y97" t="s">
        <v>151</v>
      </c>
      <c r="Z97" t="s">
        <v>277</v>
      </c>
      <c r="AA97" t="s">
        <v>274</v>
      </c>
      <c r="AB97" t="s">
        <v>287</v>
      </c>
      <c r="AD97" t="s">
        <v>244</v>
      </c>
      <c r="AE97">
        <v>2084</v>
      </c>
      <c r="AF97">
        <v>2084</v>
      </c>
      <c r="AG97" t="s">
        <v>151</v>
      </c>
      <c r="AH97" t="s">
        <v>150</v>
      </c>
      <c r="AI97" t="s">
        <v>151</v>
      </c>
      <c r="AJ97" t="s">
        <v>150</v>
      </c>
      <c r="AK97" t="s">
        <v>150</v>
      </c>
    </row>
    <row r="98" spans="1:37" x14ac:dyDescent="0.25">
      <c r="A98" t="s">
        <v>245</v>
      </c>
      <c r="B98" t="s">
        <v>383</v>
      </c>
      <c r="H98" t="s">
        <v>245</v>
      </c>
      <c r="I98" t="s">
        <v>383</v>
      </c>
      <c r="J98" t="s">
        <v>150</v>
      </c>
      <c r="K98" t="s">
        <v>151</v>
      </c>
      <c r="L98" t="s">
        <v>153</v>
      </c>
      <c r="M98" t="s">
        <v>151</v>
      </c>
      <c r="O98" t="s">
        <v>383</v>
      </c>
      <c r="P98" t="s">
        <v>245</v>
      </c>
      <c r="Q98" t="s">
        <v>383</v>
      </c>
      <c r="R98" t="s">
        <v>150</v>
      </c>
      <c r="S98" t="s">
        <v>151</v>
      </c>
      <c r="T98" t="s">
        <v>153</v>
      </c>
      <c r="U98" t="s">
        <v>151</v>
      </c>
      <c r="W98" t="s">
        <v>151</v>
      </c>
      <c r="X98" t="s">
        <v>270</v>
      </c>
      <c r="Y98" t="s">
        <v>151</v>
      </c>
      <c r="Z98" t="s">
        <v>273</v>
      </c>
      <c r="AA98" t="s">
        <v>151</v>
      </c>
      <c r="AB98" t="s">
        <v>299</v>
      </c>
      <c r="AD98" t="s">
        <v>245</v>
      </c>
      <c r="AE98">
        <v>3052</v>
      </c>
      <c r="AF98">
        <v>3052</v>
      </c>
      <c r="AG98" t="s">
        <v>151</v>
      </c>
      <c r="AH98" t="s">
        <v>150</v>
      </c>
      <c r="AI98" t="s">
        <v>151</v>
      </c>
      <c r="AJ98" t="s">
        <v>153</v>
      </c>
      <c r="AK98" t="s">
        <v>151</v>
      </c>
    </row>
    <row r="99" spans="1:37" x14ac:dyDescent="0.25">
      <c r="A99" t="s">
        <v>246</v>
      </c>
      <c r="B99" t="s">
        <v>384</v>
      </c>
      <c r="H99" t="s">
        <v>246</v>
      </c>
      <c r="I99" t="s">
        <v>384</v>
      </c>
      <c r="J99" t="s">
        <v>150</v>
      </c>
      <c r="K99" t="s">
        <v>150</v>
      </c>
      <c r="L99" t="s">
        <v>150</v>
      </c>
      <c r="M99" t="s">
        <v>150</v>
      </c>
      <c r="O99" t="s">
        <v>384</v>
      </c>
      <c r="P99" t="s">
        <v>246</v>
      </c>
      <c r="Q99" t="s">
        <v>384</v>
      </c>
      <c r="R99" t="s">
        <v>150</v>
      </c>
      <c r="S99" t="s">
        <v>150</v>
      </c>
      <c r="T99" t="s">
        <v>150</v>
      </c>
      <c r="U99" t="s">
        <v>150</v>
      </c>
      <c r="W99" t="s">
        <v>151</v>
      </c>
      <c r="X99" t="s">
        <v>270</v>
      </c>
      <c r="Y99" t="s">
        <v>272</v>
      </c>
      <c r="Z99" t="s">
        <v>277</v>
      </c>
      <c r="AA99" t="s">
        <v>274</v>
      </c>
      <c r="AB99" t="s">
        <v>291</v>
      </c>
      <c r="AD99" t="s">
        <v>246</v>
      </c>
      <c r="AE99">
        <v>2046</v>
      </c>
      <c r="AF99">
        <v>2046</v>
      </c>
      <c r="AG99" t="s">
        <v>151</v>
      </c>
      <c r="AH99" t="s">
        <v>150</v>
      </c>
      <c r="AI99" t="s">
        <v>150</v>
      </c>
      <c r="AJ99" t="s">
        <v>150</v>
      </c>
      <c r="AK99" t="s">
        <v>150</v>
      </c>
    </row>
    <row r="100" spans="1:37" x14ac:dyDescent="0.25">
      <c r="A100" t="s">
        <v>247</v>
      </c>
      <c r="B100" t="s">
        <v>385</v>
      </c>
      <c r="H100" t="s">
        <v>247</v>
      </c>
      <c r="I100" t="s">
        <v>385</v>
      </c>
      <c r="J100" t="s">
        <v>150</v>
      </c>
      <c r="K100" t="s">
        <v>151</v>
      </c>
      <c r="L100" t="s">
        <v>150</v>
      </c>
      <c r="M100" t="s">
        <v>151</v>
      </c>
      <c r="O100" t="s">
        <v>385</v>
      </c>
      <c r="P100" t="s">
        <v>247</v>
      </c>
      <c r="Q100" t="s">
        <v>385</v>
      </c>
      <c r="R100" t="s">
        <v>150</v>
      </c>
      <c r="S100" t="s">
        <v>151</v>
      </c>
      <c r="T100" t="s">
        <v>151</v>
      </c>
      <c r="U100" t="s">
        <v>151</v>
      </c>
      <c r="W100" t="s">
        <v>151</v>
      </c>
      <c r="X100" t="s">
        <v>270</v>
      </c>
      <c r="Y100" t="s">
        <v>151</v>
      </c>
      <c r="Z100" t="s">
        <v>151</v>
      </c>
      <c r="AA100" t="s">
        <v>151</v>
      </c>
      <c r="AB100" t="s">
        <v>270</v>
      </c>
      <c r="AD100" t="s">
        <v>247</v>
      </c>
      <c r="AE100">
        <v>3325</v>
      </c>
      <c r="AF100">
        <v>3325</v>
      </c>
      <c r="AG100" t="s">
        <v>151</v>
      </c>
      <c r="AH100" t="s">
        <v>150</v>
      </c>
      <c r="AI100" t="s">
        <v>151</v>
      </c>
      <c r="AJ100" t="s">
        <v>151</v>
      </c>
      <c r="AK100" t="s">
        <v>151</v>
      </c>
    </row>
    <row r="101" spans="1:37" x14ac:dyDescent="0.25">
      <c r="A101" t="s">
        <v>248</v>
      </c>
      <c r="B101" t="s">
        <v>386</v>
      </c>
      <c r="H101" t="s">
        <v>248</v>
      </c>
      <c r="I101" t="s">
        <v>386</v>
      </c>
      <c r="J101" t="s">
        <v>150</v>
      </c>
      <c r="K101" t="s">
        <v>151</v>
      </c>
      <c r="L101" t="s">
        <v>150</v>
      </c>
      <c r="M101" t="s">
        <v>151</v>
      </c>
      <c r="O101" t="s">
        <v>386</v>
      </c>
      <c r="P101" t="s">
        <v>248</v>
      </c>
      <c r="Q101" t="s">
        <v>386</v>
      </c>
      <c r="R101" t="s">
        <v>150</v>
      </c>
      <c r="S101" t="s">
        <v>150</v>
      </c>
      <c r="T101" t="s">
        <v>151</v>
      </c>
      <c r="U101" t="s">
        <v>151</v>
      </c>
      <c r="W101" t="s">
        <v>151</v>
      </c>
      <c r="X101" t="s">
        <v>270</v>
      </c>
      <c r="Y101" t="s">
        <v>272</v>
      </c>
      <c r="Z101" t="s">
        <v>151</v>
      </c>
      <c r="AA101" t="s">
        <v>151</v>
      </c>
      <c r="AB101" t="s">
        <v>285</v>
      </c>
      <c r="AD101" t="s">
        <v>248</v>
      </c>
      <c r="AE101">
        <v>1001</v>
      </c>
      <c r="AF101">
        <v>1001</v>
      </c>
      <c r="AG101" t="s">
        <v>151</v>
      </c>
      <c r="AH101" t="s">
        <v>150</v>
      </c>
      <c r="AI101" t="s">
        <v>150</v>
      </c>
      <c r="AJ101" t="s">
        <v>151</v>
      </c>
      <c r="AK101" t="s">
        <v>151</v>
      </c>
    </row>
    <row r="102" spans="1:37" x14ac:dyDescent="0.25">
      <c r="A102" t="s">
        <v>249</v>
      </c>
      <c r="B102" t="s">
        <v>387</v>
      </c>
      <c r="H102" t="s">
        <v>249</v>
      </c>
      <c r="I102" t="s">
        <v>387</v>
      </c>
      <c r="J102" t="s">
        <v>151</v>
      </c>
      <c r="K102" t="s">
        <v>151</v>
      </c>
      <c r="L102" t="s">
        <v>151</v>
      </c>
      <c r="M102" t="s">
        <v>151</v>
      </c>
      <c r="O102" t="s">
        <v>387</v>
      </c>
      <c r="P102" t="s">
        <v>249</v>
      </c>
      <c r="Q102" t="s">
        <v>387</v>
      </c>
      <c r="R102" t="s">
        <v>151</v>
      </c>
      <c r="S102" t="s">
        <v>151</v>
      </c>
      <c r="T102" t="s">
        <v>151</v>
      </c>
      <c r="U102" t="s">
        <v>151</v>
      </c>
      <c r="W102" t="s">
        <v>151</v>
      </c>
      <c r="X102" t="s">
        <v>151</v>
      </c>
      <c r="Y102" t="s">
        <v>151</v>
      </c>
      <c r="Z102" t="s">
        <v>151</v>
      </c>
      <c r="AA102" t="s">
        <v>151</v>
      </c>
      <c r="AB102" t="s">
        <v>151</v>
      </c>
      <c r="AD102" t="s">
        <v>249</v>
      </c>
      <c r="AE102">
        <v>3389</v>
      </c>
      <c r="AF102">
        <v>3389</v>
      </c>
      <c r="AG102" t="s">
        <v>151</v>
      </c>
      <c r="AH102" t="s">
        <v>151</v>
      </c>
      <c r="AI102" t="s">
        <v>151</v>
      </c>
      <c r="AJ102" t="s">
        <v>151</v>
      </c>
      <c r="AK102" t="s">
        <v>151</v>
      </c>
    </row>
    <row r="103" spans="1:37" x14ac:dyDescent="0.25">
      <c r="A103" t="s">
        <v>250</v>
      </c>
      <c r="B103" t="s">
        <v>388</v>
      </c>
      <c r="H103" t="s">
        <v>250</v>
      </c>
      <c r="I103" t="s">
        <v>388</v>
      </c>
      <c r="J103" t="s">
        <v>150</v>
      </c>
      <c r="K103" t="s">
        <v>151</v>
      </c>
      <c r="L103" t="s">
        <v>153</v>
      </c>
      <c r="M103" t="s">
        <v>150</v>
      </c>
      <c r="O103" t="s">
        <v>388</v>
      </c>
      <c r="P103" t="s">
        <v>250</v>
      </c>
      <c r="Q103" t="s">
        <v>388</v>
      </c>
      <c r="R103" t="s">
        <v>150</v>
      </c>
      <c r="S103" t="s">
        <v>151</v>
      </c>
      <c r="T103" t="s">
        <v>153</v>
      </c>
      <c r="U103" t="s">
        <v>150</v>
      </c>
      <c r="W103" t="s">
        <v>151</v>
      </c>
      <c r="X103" t="s">
        <v>270</v>
      </c>
      <c r="Y103" t="s">
        <v>151</v>
      </c>
      <c r="Z103" t="s">
        <v>273</v>
      </c>
      <c r="AA103" t="s">
        <v>274</v>
      </c>
      <c r="AB103" t="s">
        <v>337</v>
      </c>
      <c r="AD103" t="s">
        <v>250</v>
      </c>
      <c r="AE103">
        <v>2001</v>
      </c>
      <c r="AF103">
        <v>2001</v>
      </c>
      <c r="AG103" t="s">
        <v>151</v>
      </c>
      <c r="AH103" t="s">
        <v>150</v>
      </c>
      <c r="AI103" t="s">
        <v>151</v>
      </c>
      <c r="AJ103" t="s">
        <v>153</v>
      </c>
      <c r="AK103" t="s">
        <v>150</v>
      </c>
    </row>
    <row r="104" spans="1:37" x14ac:dyDescent="0.25">
      <c r="A104" t="s">
        <v>251</v>
      </c>
      <c r="B104" t="s">
        <v>389</v>
      </c>
      <c r="H104" t="s">
        <v>251</v>
      </c>
      <c r="I104" t="s">
        <v>389</v>
      </c>
      <c r="J104" t="s">
        <v>150</v>
      </c>
      <c r="K104" t="s">
        <v>150</v>
      </c>
      <c r="L104" t="s">
        <v>150</v>
      </c>
      <c r="M104" t="s">
        <v>150</v>
      </c>
      <c r="O104" t="s">
        <v>389</v>
      </c>
      <c r="P104" t="s">
        <v>251</v>
      </c>
      <c r="Q104" t="s">
        <v>389</v>
      </c>
      <c r="R104" t="s">
        <v>150</v>
      </c>
      <c r="S104" t="s">
        <v>150</v>
      </c>
      <c r="T104" t="s">
        <v>151</v>
      </c>
      <c r="U104" t="s">
        <v>150</v>
      </c>
      <c r="W104" t="s">
        <v>151</v>
      </c>
      <c r="X104" t="s">
        <v>270</v>
      </c>
      <c r="Y104" t="s">
        <v>272</v>
      </c>
      <c r="Z104" t="s">
        <v>151</v>
      </c>
      <c r="AA104" t="s">
        <v>274</v>
      </c>
      <c r="AB104" t="s">
        <v>280</v>
      </c>
      <c r="AD104" t="s">
        <v>251</v>
      </c>
      <c r="AE104">
        <v>2064</v>
      </c>
      <c r="AF104">
        <v>2064</v>
      </c>
      <c r="AG104" t="s">
        <v>151</v>
      </c>
      <c r="AH104" t="s">
        <v>150</v>
      </c>
      <c r="AI104" t="s">
        <v>150</v>
      </c>
      <c r="AJ104" t="s">
        <v>151</v>
      </c>
      <c r="AK104" t="s">
        <v>150</v>
      </c>
    </row>
    <row r="105" spans="1:37" x14ac:dyDescent="0.25">
      <c r="A105" t="s">
        <v>252</v>
      </c>
      <c r="B105" t="s">
        <v>390</v>
      </c>
      <c r="H105" t="s">
        <v>252</v>
      </c>
      <c r="I105" t="s">
        <v>390</v>
      </c>
      <c r="J105" t="s">
        <v>150</v>
      </c>
      <c r="K105" t="s">
        <v>150</v>
      </c>
      <c r="L105" t="s">
        <v>153</v>
      </c>
      <c r="M105" t="s">
        <v>151</v>
      </c>
      <c r="O105" t="s">
        <v>390</v>
      </c>
      <c r="P105" t="s">
        <v>252</v>
      </c>
      <c r="Q105" t="s">
        <v>390</v>
      </c>
      <c r="R105" t="s">
        <v>150</v>
      </c>
      <c r="S105" t="s">
        <v>150</v>
      </c>
      <c r="T105" t="s">
        <v>153</v>
      </c>
      <c r="U105" t="s">
        <v>151</v>
      </c>
      <c r="W105" t="s">
        <v>151</v>
      </c>
      <c r="X105" t="s">
        <v>270</v>
      </c>
      <c r="Y105" t="s">
        <v>272</v>
      </c>
      <c r="Z105" t="s">
        <v>273</v>
      </c>
      <c r="AA105" t="s">
        <v>151</v>
      </c>
      <c r="AB105" t="s">
        <v>321</v>
      </c>
      <c r="AD105" t="s">
        <v>252</v>
      </c>
      <c r="AE105">
        <v>2000</v>
      </c>
      <c r="AF105">
        <v>2000</v>
      </c>
      <c r="AG105" t="s">
        <v>151</v>
      </c>
      <c r="AH105" t="s">
        <v>150</v>
      </c>
      <c r="AI105" t="s">
        <v>150</v>
      </c>
      <c r="AJ105" t="s">
        <v>153</v>
      </c>
      <c r="AK105" t="s">
        <v>151</v>
      </c>
    </row>
    <row r="106" spans="1:37" x14ac:dyDescent="0.25">
      <c r="A106" t="s">
        <v>253</v>
      </c>
      <c r="B106" t="s">
        <v>391</v>
      </c>
      <c r="H106" t="s">
        <v>253</v>
      </c>
      <c r="I106" t="s">
        <v>391</v>
      </c>
      <c r="J106" t="s">
        <v>150</v>
      </c>
      <c r="K106" t="s">
        <v>151</v>
      </c>
      <c r="L106" t="s">
        <v>153</v>
      </c>
      <c r="M106" t="s">
        <v>150</v>
      </c>
      <c r="O106" t="s">
        <v>391</v>
      </c>
      <c r="P106" t="s">
        <v>253</v>
      </c>
      <c r="Q106" t="s">
        <v>391</v>
      </c>
      <c r="R106" t="s">
        <v>150</v>
      </c>
      <c r="S106" t="s">
        <v>151</v>
      </c>
      <c r="T106" t="s">
        <v>153</v>
      </c>
      <c r="U106" t="s">
        <v>150</v>
      </c>
      <c r="W106" t="s">
        <v>151</v>
      </c>
      <c r="X106" t="s">
        <v>270</v>
      </c>
      <c r="Y106" t="s">
        <v>151</v>
      </c>
      <c r="Z106" t="s">
        <v>273</v>
      </c>
      <c r="AA106" t="s">
        <v>274</v>
      </c>
      <c r="AB106" t="s">
        <v>337</v>
      </c>
      <c r="AD106" t="s">
        <v>253</v>
      </c>
      <c r="AE106">
        <v>2048</v>
      </c>
      <c r="AF106">
        <v>2048</v>
      </c>
      <c r="AG106" t="s">
        <v>151</v>
      </c>
      <c r="AH106" t="s">
        <v>150</v>
      </c>
      <c r="AI106" t="s">
        <v>151</v>
      </c>
      <c r="AJ106" t="s">
        <v>153</v>
      </c>
      <c r="AK106" t="s">
        <v>150</v>
      </c>
    </row>
    <row r="107" spans="1:37" x14ac:dyDescent="0.25">
      <c r="A107" t="s">
        <v>254</v>
      </c>
      <c r="B107" t="s">
        <v>392</v>
      </c>
      <c r="H107" t="s">
        <v>254</v>
      </c>
      <c r="I107" t="s">
        <v>392</v>
      </c>
      <c r="J107" t="s">
        <v>150</v>
      </c>
      <c r="K107" t="s">
        <v>150</v>
      </c>
      <c r="L107" t="s">
        <v>153</v>
      </c>
      <c r="M107" t="s">
        <v>150</v>
      </c>
      <c r="O107" t="s">
        <v>392</v>
      </c>
      <c r="P107" t="s">
        <v>254</v>
      </c>
      <c r="Q107" t="s">
        <v>392</v>
      </c>
      <c r="R107" t="s">
        <v>150</v>
      </c>
      <c r="S107" t="s">
        <v>150</v>
      </c>
      <c r="T107" t="s">
        <v>150</v>
      </c>
      <c r="U107" t="s">
        <v>150</v>
      </c>
      <c r="W107" t="s">
        <v>151</v>
      </c>
      <c r="X107" t="s">
        <v>270</v>
      </c>
      <c r="Y107" t="s">
        <v>272</v>
      </c>
      <c r="Z107" t="s">
        <v>277</v>
      </c>
      <c r="AA107" t="s">
        <v>274</v>
      </c>
      <c r="AB107" t="s">
        <v>291</v>
      </c>
      <c r="AD107" t="s">
        <v>254</v>
      </c>
      <c r="AE107">
        <v>2232</v>
      </c>
      <c r="AF107">
        <v>2232</v>
      </c>
      <c r="AG107" t="s">
        <v>151</v>
      </c>
      <c r="AH107" t="s">
        <v>150</v>
      </c>
      <c r="AI107" t="s">
        <v>150</v>
      </c>
      <c r="AJ107" t="s">
        <v>150</v>
      </c>
      <c r="AK107" t="s">
        <v>150</v>
      </c>
    </row>
    <row r="108" spans="1:37" x14ac:dyDescent="0.25">
      <c r="A108" t="s">
        <v>255</v>
      </c>
      <c r="B108" t="s">
        <v>393</v>
      </c>
      <c r="H108" t="s">
        <v>255</v>
      </c>
      <c r="I108" t="s">
        <v>393</v>
      </c>
      <c r="J108" t="s">
        <v>150</v>
      </c>
      <c r="K108" t="s">
        <v>151</v>
      </c>
      <c r="L108" t="s">
        <v>150</v>
      </c>
      <c r="M108" t="s">
        <v>151</v>
      </c>
      <c r="O108" t="s">
        <v>393</v>
      </c>
      <c r="P108" t="s">
        <v>255</v>
      </c>
      <c r="Q108" t="s">
        <v>393</v>
      </c>
      <c r="R108" t="s">
        <v>150</v>
      </c>
      <c r="S108" t="s">
        <v>151</v>
      </c>
      <c r="T108" t="s">
        <v>151</v>
      </c>
      <c r="U108" t="s">
        <v>151</v>
      </c>
      <c r="W108" t="s">
        <v>151</v>
      </c>
      <c r="X108" t="s">
        <v>270</v>
      </c>
      <c r="Y108" t="s">
        <v>151</v>
      </c>
      <c r="Z108" t="s">
        <v>151</v>
      </c>
      <c r="AA108" t="s">
        <v>151</v>
      </c>
      <c r="AB108" t="s">
        <v>270</v>
      </c>
      <c r="AD108" t="s">
        <v>255</v>
      </c>
      <c r="AE108">
        <v>3392</v>
      </c>
      <c r="AF108">
        <v>3392</v>
      </c>
      <c r="AG108" t="s">
        <v>151</v>
      </c>
      <c r="AH108" t="s">
        <v>150</v>
      </c>
      <c r="AI108" t="s">
        <v>151</v>
      </c>
      <c r="AJ108" t="s">
        <v>151</v>
      </c>
      <c r="AK108" t="s">
        <v>151</v>
      </c>
    </row>
    <row r="109" spans="1:37" x14ac:dyDescent="0.25">
      <c r="A109" t="s">
        <v>256</v>
      </c>
      <c r="B109" t="s">
        <v>394</v>
      </c>
      <c r="H109" t="s">
        <v>256</v>
      </c>
      <c r="I109" t="s">
        <v>394</v>
      </c>
      <c r="J109" t="s">
        <v>150</v>
      </c>
      <c r="K109" t="s">
        <v>150</v>
      </c>
      <c r="L109" t="s">
        <v>150</v>
      </c>
      <c r="M109" t="s">
        <v>150</v>
      </c>
      <c r="O109" t="s">
        <v>394</v>
      </c>
      <c r="P109" t="s">
        <v>256</v>
      </c>
      <c r="Q109" t="s">
        <v>394</v>
      </c>
      <c r="R109" t="s">
        <v>150</v>
      </c>
      <c r="S109" t="s">
        <v>150</v>
      </c>
      <c r="T109" t="s">
        <v>151</v>
      </c>
      <c r="U109" t="s">
        <v>150</v>
      </c>
      <c r="W109" t="s">
        <v>151</v>
      </c>
      <c r="X109" t="s">
        <v>270</v>
      </c>
      <c r="Y109" t="s">
        <v>272</v>
      </c>
      <c r="Z109" t="s">
        <v>151</v>
      </c>
      <c r="AA109" t="s">
        <v>274</v>
      </c>
      <c r="AB109" t="s">
        <v>280</v>
      </c>
      <c r="AD109" t="s">
        <v>256</v>
      </c>
      <c r="AE109">
        <v>3054</v>
      </c>
      <c r="AF109">
        <v>3054</v>
      </c>
      <c r="AG109" t="s">
        <v>151</v>
      </c>
      <c r="AH109" t="s">
        <v>150</v>
      </c>
      <c r="AI109" t="s">
        <v>150</v>
      </c>
      <c r="AJ109" t="s">
        <v>151</v>
      </c>
      <c r="AK109" t="s">
        <v>150</v>
      </c>
    </row>
    <row r="110" spans="1:37" x14ac:dyDescent="0.25">
      <c r="A110" t="s">
        <v>257</v>
      </c>
      <c r="B110" t="s">
        <v>395</v>
      </c>
      <c r="H110" t="s">
        <v>257</v>
      </c>
      <c r="I110" t="s">
        <v>395</v>
      </c>
      <c r="J110" t="s">
        <v>150</v>
      </c>
      <c r="K110" t="s">
        <v>151</v>
      </c>
      <c r="L110" t="s">
        <v>153</v>
      </c>
      <c r="M110" t="s">
        <v>150</v>
      </c>
      <c r="O110" t="s">
        <v>395</v>
      </c>
      <c r="P110" t="s">
        <v>257</v>
      </c>
      <c r="Q110" t="s">
        <v>395</v>
      </c>
      <c r="R110" t="s">
        <v>150</v>
      </c>
      <c r="S110" t="s">
        <v>151</v>
      </c>
      <c r="T110" t="s">
        <v>151</v>
      </c>
      <c r="U110" t="s">
        <v>151</v>
      </c>
      <c r="W110" t="s">
        <v>151</v>
      </c>
      <c r="X110" t="s">
        <v>270</v>
      </c>
      <c r="Y110" t="s">
        <v>151</v>
      </c>
      <c r="Z110" t="s">
        <v>151</v>
      </c>
      <c r="AA110" t="s">
        <v>151</v>
      </c>
      <c r="AB110" t="s">
        <v>270</v>
      </c>
      <c r="AD110" t="s">
        <v>257</v>
      </c>
      <c r="AE110">
        <v>3032</v>
      </c>
      <c r="AF110">
        <v>3032</v>
      </c>
      <c r="AG110" t="s">
        <v>151</v>
      </c>
      <c r="AH110" t="s">
        <v>150</v>
      </c>
      <c r="AI110" t="s">
        <v>151</v>
      </c>
      <c r="AJ110" t="s">
        <v>151</v>
      </c>
      <c r="AK110" t="s">
        <v>151</v>
      </c>
    </row>
    <row r="111" spans="1:37" x14ac:dyDescent="0.25">
      <c r="A111" t="s">
        <v>258</v>
      </c>
      <c r="B111" t="s">
        <v>396</v>
      </c>
      <c r="H111" t="s">
        <v>258</v>
      </c>
      <c r="I111" t="s">
        <v>396</v>
      </c>
      <c r="J111" t="s">
        <v>150</v>
      </c>
      <c r="K111" t="s">
        <v>150</v>
      </c>
      <c r="L111" t="s">
        <v>153</v>
      </c>
      <c r="M111" t="s">
        <v>150</v>
      </c>
      <c r="O111" t="s">
        <v>396</v>
      </c>
      <c r="P111" t="s">
        <v>258</v>
      </c>
      <c r="Q111" t="s">
        <v>396</v>
      </c>
      <c r="R111" t="s">
        <v>150</v>
      </c>
      <c r="S111" t="s">
        <v>150</v>
      </c>
      <c r="T111" t="s">
        <v>153</v>
      </c>
      <c r="U111" t="s">
        <v>150</v>
      </c>
      <c r="W111" t="s">
        <v>151</v>
      </c>
      <c r="X111" t="s">
        <v>270</v>
      </c>
      <c r="Y111" t="s">
        <v>272</v>
      </c>
      <c r="Z111" t="s">
        <v>273</v>
      </c>
      <c r="AA111" t="s">
        <v>274</v>
      </c>
      <c r="AB111" t="s">
        <v>275</v>
      </c>
      <c r="AD111" t="s">
        <v>258</v>
      </c>
      <c r="AE111">
        <v>2054</v>
      </c>
      <c r="AF111">
        <v>2054</v>
      </c>
      <c r="AG111" t="s">
        <v>151</v>
      </c>
      <c r="AH111" t="s">
        <v>150</v>
      </c>
      <c r="AI111" t="s">
        <v>150</v>
      </c>
      <c r="AJ111" t="s">
        <v>153</v>
      </c>
      <c r="AK111" t="s">
        <v>150</v>
      </c>
    </row>
    <row r="112" spans="1:37" x14ac:dyDescent="0.25">
      <c r="A112" t="s">
        <v>259</v>
      </c>
      <c r="B112" t="s">
        <v>397</v>
      </c>
      <c r="H112" t="s">
        <v>259</v>
      </c>
      <c r="I112" t="s">
        <v>397</v>
      </c>
      <c r="J112" t="s">
        <v>151</v>
      </c>
      <c r="K112" t="s">
        <v>151</v>
      </c>
      <c r="L112" t="s">
        <v>151</v>
      </c>
      <c r="M112" t="s">
        <v>151</v>
      </c>
      <c r="O112" t="s">
        <v>397</v>
      </c>
      <c r="P112" t="s">
        <v>259</v>
      </c>
      <c r="Q112" t="s">
        <v>397</v>
      </c>
      <c r="R112" t="s">
        <v>151</v>
      </c>
      <c r="S112" t="s">
        <v>151</v>
      </c>
      <c r="T112" t="s">
        <v>151</v>
      </c>
      <c r="U112" t="s">
        <v>151</v>
      </c>
      <c r="W112" t="s">
        <v>151</v>
      </c>
      <c r="X112" t="s">
        <v>151</v>
      </c>
      <c r="Y112" t="s">
        <v>151</v>
      </c>
      <c r="Z112" t="s">
        <v>151</v>
      </c>
      <c r="AA112" t="s">
        <v>151</v>
      </c>
      <c r="AB112" t="s">
        <v>151</v>
      </c>
      <c r="AD112" t="s">
        <v>259</v>
      </c>
      <c r="AE112">
        <v>2240</v>
      </c>
      <c r="AF112">
        <v>2240</v>
      </c>
      <c r="AG112" t="s">
        <v>151</v>
      </c>
      <c r="AH112" t="s">
        <v>151</v>
      </c>
      <c r="AI112" t="s">
        <v>151</v>
      </c>
      <c r="AJ112" t="s">
        <v>151</v>
      </c>
      <c r="AK112" t="s">
        <v>151</v>
      </c>
    </row>
    <row r="113" spans="1:37" x14ac:dyDescent="0.25">
      <c r="A113" t="s">
        <v>260</v>
      </c>
      <c r="B113" t="s">
        <v>398</v>
      </c>
      <c r="H113" t="s">
        <v>260</v>
      </c>
      <c r="I113" t="s">
        <v>398</v>
      </c>
      <c r="J113" t="s">
        <v>150</v>
      </c>
      <c r="K113" t="s">
        <v>151</v>
      </c>
      <c r="L113" t="s">
        <v>150</v>
      </c>
      <c r="M113" t="s">
        <v>150</v>
      </c>
      <c r="O113" t="s">
        <v>398</v>
      </c>
      <c r="P113" t="s">
        <v>260</v>
      </c>
      <c r="Q113" t="s">
        <v>398</v>
      </c>
      <c r="R113" t="s">
        <v>150</v>
      </c>
      <c r="S113" t="s">
        <v>151</v>
      </c>
      <c r="T113" t="s">
        <v>150</v>
      </c>
      <c r="U113" t="s">
        <v>150</v>
      </c>
      <c r="W113" t="s">
        <v>151</v>
      </c>
      <c r="X113" t="s">
        <v>270</v>
      </c>
      <c r="Y113" t="s">
        <v>151</v>
      </c>
      <c r="Z113" t="s">
        <v>277</v>
      </c>
      <c r="AA113" t="s">
        <v>274</v>
      </c>
      <c r="AB113" t="s">
        <v>287</v>
      </c>
      <c r="AD113" t="s">
        <v>260</v>
      </c>
      <c r="AE113">
        <v>2254</v>
      </c>
      <c r="AF113">
        <v>2254</v>
      </c>
      <c r="AG113" t="s">
        <v>151</v>
      </c>
      <c r="AH113" t="s">
        <v>150</v>
      </c>
      <c r="AI113" t="s">
        <v>151</v>
      </c>
      <c r="AJ113" t="s">
        <v>150</v>
      </c>
      <c r="AK113" t="s">
        <v>150</v>
      </c>
    </row>
    <row r="114" spans="1:37" x14ac:dyDescent="0.25">
      <c r="J114" t="e">
        <v>#N/A</v>
      </c>
      <c r="K114" t="e">
        <v>#N/A</v>
      </c>
      <c r="L114" t="e">
        <v>#N/A</v>
      </c>
      <c r="M114" t="e">
        <v>#N/A</v>
      </c>
      <c r="W114" t="s">
        <v>151</v>
      </c>
    </row>
    <row r="115" spans="1:37" x14ac:dyDescent="0.25">
      <c r="W115" t="s">
        <v>151</v>
      </c>
    </row>
    <row r="116" spans="1:37" x14ac:dyDescent="0.25">
      <c r="W116" t="s">
        <v>151</v>
      </c>
    </row>
    <row r="117" spans="1:37" x14ac:dyDescent="0.25">
      <c r="W117" t="s">
        <v>151</v>
      </c>
    </row>
    <row r="118" spans="1:37" x14ac:dyDescent="0.25">
      <c r="W118" t="s">
        <v>151</v>
      </c>
    </row>
    <row r="119" spans="1:37" x14ac:dyDescent="0.25">
      <c r="W119" t="s">
        <v>151</v>
      </c>
    </row>
    <row r="120" spans="1:37" x14ac:dyDescent="0.25">
      <c r="W120" t="s">
        <v>151</v>
      </c>
    </row>
    <row r="121" spans="1:37" x14ac:dyDescent="0.25">
      <c r="W121" t="s">
        <v>151</v>
      </c>
    </row>
    <row r="122" spans="1:37" x14ac:dyDescent="0.25">
      <c r="W122" t="s">
        <v>151</v>
      </c>
    </row>
    <row r="123" spans="1:37" x14ac:dyDescent="0.25">
      <c r="W123" t="s">
        <v>151</v>
      </c>
    </row>
    <row r="124" spans="1:37" x14ac:dyDescent="0.25">
      <c r="W124" t="s">
        <v>151</v>
      </c>
    </row>
    <row r="125" spans="1:37" x14ac:dyDescent="0.25">
      <c r="W125" t="s">
        <v>151</v>
      </c>
    </row>
    <row r="126" spans="1:37" x14ac:dyDescent="0.25">
      <c r="W126" t="s">
        <v>151</v>
      </c>
    </row>
    <row r="127" spans="1:37" x14ac:dyDescent="0.25">
      <c r="W127" t="s">
        <v>151</v>
      </c>
    </row>
    <row r="128" spans="1:37" x14ac:dyDescent="0.25">
      <c r="W128" t="s">
        <v>151</v>
      </c>
    </row>
    <row r="129" spans="23:23" x14ac:dyDescent="0.25">
      <c r="W129" t="s">
        <v>151</v>
      </c>
    </row>
    <row r="130" spans="23:23" x14ac:dyDescent="0.25">
      <c r="W130" t="s">
        <v>151</v>
      </c>
    </row>
    <row r="131" spans="23:23" x14ac:dyDescent="0.25">
      <c r="W131" t="s">
        <v>151</v>
      </c>
    </row>
    <row r="132" spans="23:23" x14ac:dyDescent="0.25">
      <c r="W132" t="s">
        <v>151</v>
      </c>
    </row>
    <row r="133" spans="23:23" x14ac:dyDescent="0.25">
      <c r="W133" t="s">
        <v>151</v>
      </c>
    </row>
    <row r="134" spans="23:23" x14ac:dyDescent="0.25">
      <c r="W134" t="s">
        <v>151</v>
      </c>
    </row>
    <row r="135" spans="23:23" x14ac:dyDescent="0.25">
      <c r="W135" t="s">
        <v>151</v>
      </c>
    </row>
    <row r="136" spans="23:23" x14ac:dyDescent="0.25">
      <c r="W136" t="s">
        <v>151</v>
      </c>
    </row>
    <row r="137" spans="23:23" x14ac:dyDescent="0.25">
      <c r="W137" t="s">
        <v>151</v>
      </c>
    </row>
    <row r="138" spans="23:23" x14ac:dyDescent="0.25">
      <c r="W138" t="s">
        <v>151</v>
      </c>
    </row>
    <row r="139" spans="23:23" x14ac:dyDescent="0.25">
      <c r="W139" t="s">
        <v>151</v>
      </c>
    </row>
    <row r="140" spans="23:23" x14ac:dyDescent="0.25">
      <c r="W140" t="s">
        <v>151</v>
      </c>
    </row>
    <row r="141" spans="23:23" x14ac:dyDescent="0.25">
      <c r="W141" t="s">
        <v>151</v>
      </c>
    </row>
    <row r="142" spans="23:23" x14ac:dyDescent="0.25">
      <c r="W142" t="s">
        <v>151</v>
      </c>
    </row>
    <row r="143" spans="23:23" x14ac:dyDescent="0.25">
      <c r="W143" t="s">
        <v>151</v>
      </c>
    </row>
    <row r="144" spans="23:23" x14ac:dyDescent="0.25">
      <c r="W144" t="s">
        <v>151</v>
      </c>
    </row>
    <row r="145" spans="23:23" x14ac:dyDescent="0.25">
      <c r="W145" t="s">
        <v>151</v>
      </c>
    </row>
    <row r="146" spans="23:23" x14ac:dyDescent="0.25">
      <c r="W146" t="s">
        <v>151</v>
      </c>
    </row>
    <row r="147" spans="23:23" x14ac:dyDescent="0.25">
      <c r="W147" t="s">
        <v>151</v>
      </c>
    </row>
    <row r="148" spans="23:23" x14ac:dyDescent="0.25">
      <c r="W148" t="s">
        <v>151</v>
      </c>
    </row>
    <row r="149" spans="23:23" x14ac:dyDescent="0.25">
      <c r="W149" t="s">
        <v>151</v>
      </c>
    </row>
    <row r="150" spans="23:23" x14ac:dyDescent="0.25">
      <c r="W150" t="s">
        <v>151</v>
      </c>
    </row>
    <row r="151" spans="23:23" x14ac:dyDescent="0.25">
      <c r="W151" t="s">
        <v>151</v>
      </c>
    </row>
    <row r="152" spans="23:23" x14ac:dyDescent="0.25">
      <c r="W152" t="s">
        <v>151</v>
      </c>
    </row>
    <row r="153" spans="23:23" x14ac:dyDescent="0.25">
      <c r="W153" t="s">
        <v>151</v>
      </c>
    </row>
    <row r="154" spans="23:23" x14ac:dyDescent="0.25">
      <c r="W154" t="s">
        <v>151</v>
      </c>
    </row>
    <row r="155" spans="23:23" x14ac:dyDescent="0.25">
      <c r="W155" t="s">
        <v>151</v>
      </c>
    </row>
    <row r="156" spans="23:23" x14ac:dyDescent="0.25">
      <c r="W156" t="s">
        <v>151</v>
      </c>
    </row>
    <row r="157" spans="23:23" x14ac:dyDescent="0.25">
      <c r="W157" t="s">
        <v>151</v>
      </c>
    </row>
    <row r="158" spans="23:23" x14ac:dyDescent="0.25">
      <c r="W158" t="s">
        <v>151</v>
      </c>
    </row>
    <row r="159" spans="23:23" x14ac:dyDescent="0.25">
      <c r="W159" t="s">
        <v>151</v>
      </c>
    </row>
    <row r="160" spans="23:23" x14ac:dyDescent="0.25">
      <c r="W160" t="s">
        <v>151</v>
      </c>
    </row>
    <row r="161" spans="23:23" x14ac:dyDescent="0.25">
      <c r="W161" t="s">
        <v>151</v>
      </c>
    </row>
    <row r="162" spans="23:23" x14ac:dyDescent="0.25">
      <c r="W162" t="s">
        <v>151</v>
      </c>
    </row>
    <row r="163" spans="23:23" x14ac:dyDescent="0.25">
      <c r="W163" t="s">
        <v>151</v>
      </c>
    </row>
    <row r="164" spans="23:23" x14ac:dyDescent="0.25">
      <c r="W164" t="s">
        <v>151</v>
      </c>
    </row>
    <row r="165" spans="23:23" x14ac:dyDescent="0.25">
      <c r="W165" t="s">
        <v>151</v>
      </c>
    </row>
    <row r="166" spans="23:23" x14ac:dyDescent="0.25">
      <c r="W166" t="s">
        <v>151</v>
      </c>
    </row>
    <row r="167" spans="23:23" x14ac:dyDescent="0.25">
      <c r="W167" t="s">
        <v>151</v>
      </c>
    </row>
    <row r="168" spans="23:23" x14ac:dyDescent="0.25">
      <c r="W168" t="s">
        <v>151</v>
      </c>
    </row>
    <row r="169" spans="23:23" x14ac:dyDescent="0.25">
      <c r="W169" t="s">
        <v>151</v>
      </c>
    </row>
    <row r="170" spans="23:23" x14ac:dyDescent="0.25">
      <c r="W170" t="s">
        <v>151</v>
      </c>
    </row>
    <row r="171" spans="23:23" x14ac:dyDescent="0.25">
      <c r="W171" t="s">
        <v>151</v>
      </c>
    </row>
    <row r="172" spans="23:23" x14ac:dyDescent="0.25">
      <c r="W172" t="s">
        <v>151</v>
      </c>
    </row>
    <row r="173" spans="23:23" x14ac:dyDescent="0.25">
      <c r="W173" t="s">
        <v>151</v>
      </c>
    </row>
    <row r="174" spans="23:23" x14ac:dyDescent="0.25">
      <c r="W174" t="s">
        <v>151</v>
      </c>
    </row>
    <row r="175" spans="23:23" x14ac:dyDescent="0.25">
      <c r="W175" t="s">
        <v>151</v>
      </c>
    </row>
    <row r="176" spans="23:23" x14ac:dyDescent="0.25">
      <c r="W176" t="s">
        <v>151</v>
      </c>
    </row>
    <row r="177" spans="23:23" x14ac:dyDescent="0.25">
      <c r="W177" t="s">
        <v>151</v>
      </c>
    </row>
    <row r="178" spans="23:23" x14ac:dyDescent="0.25">
      <c r="W178" t="s">
        <v>151</v>
      </c>
    </row>
    <row r="179" spans="23:23" x14ac:dyDescent="0.25">
      <c r="W179" t="s">
        <v>151</v>
      </c>
    </row>
    <row r="180" spans="23:23" x14ac:dyDescent="0.25">
      <c r="W180" t="s">
        <v>151</v>
      </c>
    </row>
    <row r="181" spans="23:23" x14ac:dyDescent="0.25">
      <c r="W181" t="s">
        <v>151</v>
      </c>
    </row>
    <row r="182" spans="23:23" x14ac:dyDescent="0.25">
      <c r="W182" t="s">
        <v>151</v>
      </c>
    </row>
    <row r="183" spans="23:23" x14ac:dyDescent="0.25">
      <c r="W183" t="s">
        <v>151</v>
      </c>
    </row>
    <row r="184" spans="23:23" x14ac:dyDescent="0.25">
      <c r="W184" t="s">
        <v>151</v>
      </c>
    </row>
    <row r="185" spans="23:23" x14ac:dyDescent="0.25">
      <c r="W185" t="s">
        <v>151</v>
      </c>
    </row>
    <row r="186" spans="23:23" x14ac:dyDescent="0.25">
      <c r="W186" t="s">
        <v>151</v>
      </c>
    </row>
    <row r="187" spans="23:23" x14ac:dyDescent="0.25">
      <c r="W187" t="s">
        <v>151</v>
      </c>
    </row>
    <row r="188" spans="23:23" x14ac:dyDescent="0.25">
      <c r="W188" t="s">
        <v>151</v>
      </c>
    </row>
    <row r="189" spans="23:23" x14ac:dyDescent="0.25">
      <c r="W189">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7405-BB1D-40E5-93E1-F98FAEFFF953}">
  <sheetPr codeName="Sheet11"/>
  <dimension ref="A1:AM128"/>
  <sheetViews>
    <sheetView workbookViewId="0">
      <selection activeCell="M17" sqref="M17"/>
    </sheetView>
  </sheetViews>
  <sheetFormatPr defaultRowHeight="15" x14ac:dyDescent="0.25"/>
  <cols>
    <col min="1" max="1" width="35.85546875" customWidth="1"/>
    <col min="2" max="2" width="18" bestFit="1" customWidth="1"/>
    <col min="3" max="3" width="14.140625" customWidth="1"/>
    <col min="4" max="4" width="25.140625" customWidth="1"/>
    <col min="5" max="5" width="22.85546875" customWidth="1"/>
    <col min="6" max="6" width="9.85546875" customWidth="1"/>
    <col min="7" max="7" width="20.42578125" customWidth="1"/>
    <col min="8" max="8" width="13.140625" customWidth="1"/>
    <col min="9" max="9" width="10" customWidth="1"/>
    <col min="10" max="10" width="29.140625" customWidth="1"/>
    <col min="11" max="11" width="16.7109375" customWidth="1"/>
    <col min="12" max="12" width="25.7109375" customWidth="1"/>
    <col min="25" max="25" width="61.85546875" bestFit="1" customWidth="1"/>
    <col min="32" max="32" width="14.7109375" customWidth="1"/>
    <col min="33" max="33" width="16.85546875" customWidth="1"/>
  </cols>
  <sheetData>
    <row r="1" spans="1:39" s="133" customFormat="1" ht="104.1" customHeight="1" x14ac:dyDescent="0.25">
      <c r="A1" s="133" t="s">
        <v>399</v>
      </c>
      <c r="B1" s="133" t="s">
        <v>400</v>
      </c>
      <c r="C1" s="133" t="s">
        <v>401</v>
      </c>
      <c r="D1" s="133" t="s">
        <v>402</v>
      </c>
      <c r="E1" s="133" t="s">
        <v>403</v>
      </c>
      <c r="F1" s="133" t="s">
        <v>404</v>
      </c>
      <c r="G1" s="133" t="s">
        <v>405</v>
      </c>
      <c r="H1" s="133" t="s">
        <v>406</v>
      </c>
      <c r="I1" s="133" t="s">
        <v>407</v>
      </c>
      <c r="J1" s="133" t="s">
        <v>408</v>
      </c>
      <c r="K1" s="133" t="s">
        <v>409</v>
      </c>
      <c r="L1" s="134" t="s">
        <v>410</v>
      </c>
      <c r="M1" s="134" t="s">
        <v>411</v>
      </c>
      <c r="N1" s="134" t="s">
        <v>145</v>
      </c>
      <c r="O1" s="134" t="s">
        <v>264</v>
      </c>
      <c r="P1" s="134" t="s">
        <v>147</v>
      </c>
      <c r="Q1" s="134" t="s">
        <v>265</v>
      </c>
      <c r="X1" s="133" t="s">
        <v>412</v>
      </c>
      <c r="Y1" s="133" t="s">
        <v>412</v>
      </c>
      <c r="AD1" s="133" t="s">
        <v>413</v>
      </c>
      <c r="AE1" s="133" t="str">
        <f>C1</f>
        <v>Do you want to opt-in to any of the School Absence Schemes for 2024/2025</v>
      </c>
      <c r="AF1" s="133" t="str">
        <f t="shared" ref="AF1:AM1" si="0">D1</f>
        <v>Do you want to purchase the Absence Scheme for Teachers</v>
      </c>
      <c r="AG1" s="133" t="str">
        <f t="shared" si="0"/>
        <v>Do you want to purchase the Absence Scheme for Teaching Assistants</v>
      </c>
      <c r="AH1" s="133" t="str">
        <f t="shared" si="0"/>
        <v>Please enter the number of FTE's </v>
      </c>
      <c r="AI1" s="133" t="str">
        <f t="shared" si="0"/>
        <v>Do you want to purchase the Absence Scheme for Caretakers</v>
      </c>
      <c r="AJ1" s="133" t="str">
        <f t="shared" si="0"/>
        <v>When do you want the cover to start from</v>
      </c>
      <c r="AK1" s="133" t="str">
        <f t="shared" si="0"/>
        <v>Please enter the number of FTE's</v>
      </c>
      <c r="AL1" s="133" t="str">
        <f t="shared" si="0"/>
        <v>Do you want to purchase the Absence Scheme for Other Support Staff</v>
      </c>
      <c r="AM1" s="133" t="str">
        <f t="shared" si="0"/>
        <v>Please enter the number of FTE's2</v>
      </c>
    </row>
    <row r="2" spans="1:39" x14ac:dyDescent="0.25">
      <c r="X2">
        <v>3373</v>
      </c>
      <c r="Y2" t="s">
        <v>414</v>
      </c>
      <c r="AD2" t="b">
        <f>[1]!Table1[[#This Row],[School Name:]]=A2</f>
        <v>1</v>
      </c>
      <c r="AE2" t="b">
        <f>[1]!Table1[[#This Row],[Do you want to opt-in to any of the School Absence Schemes for 2024/2025]]=C2</f>
        <v>1</v>
      </c>
      <c r="AF2" t="b">
        <f>[1]!Table1[[#This Row],[Do you want to purchase the Absence Scheme for Teachers]]=D2</f>
        <v>1</v>
      </c>
      <c r="AG2" t="b">
        <f>[1]!Table1[[#This Row],[Do you want to purchase the Absence Scheme for Teaching Assistants]]=E2</f>
        <v>1</v>
      </c>
      <c r="AH2" t="b">
        <f>[1]!Table1[[#This Row],[Please enter the number of FTE''s ]]=F2</f>
        <v>1</v>
      </c>
      <c r="AI2" t="b">
        <f>[1]!Table1[[#This Row],[Do you want to purchase the Absence Scheme for Caretakers]]=G2</f>
        <v>1</v>
      </c>
      <c r="AJ2" t="b">
        <f>[1]!Table1[[#This Row],[When do you want the cover to start from]]=H2</f>
        <v>1</v>
      </c>
      <c r="AK2" t="b">
        <f>[1]!Table1[[#This Row],[Please enter the number of FTE''s]]=I2</f>
        <v>1</v>
      </c>
      <c r="AL2" t="b">
        <f>[1]!Table1[[#This Row],[Do you want to purchase the Absence Scheme for Other Support Staff]]=J2</f>
        <v>1</v>
      </c>
      <c r="AM2" t="b">
        <f>[1]!Table1[[#This Row],[Please enter the number of FTE''s2]]=K2</f>
        <v>1</v>
      </c>
    </row>
    <row r="3" spans="1:39" x14ac:dyDescent="0.25">
      <c r="A3" t="s">
        <v>415</v>
      </c>
      <c r="B3" t="s">
        <v>416</v>
      </c>
      <c r="C3" t="s">
        <v>417</v>
      </c>
      <c r="D3" t="s">
        <v>417</v>
      </c>
      <c r="E3" t="s">
        <v>418</v>
      </c>
      <c r="G3" t="s">
        <v>417</v>
      </c>
      <c r="H3" t="s">
        <v>150</v>
      </c>
      <c r="I3" t="s">
        <v>419</v>
      </c>
      <c r="J3" t="s">
        <v>417</v>
      </c>
      <c r="K3" t="s">
        <v>420</v>
      </c>
      <c r="L3" t="str">
        <f>VLOOKUP(M3,X$2:Y$128,2,FALSE)</f>
        <v>Ely St John's Community Primary School</v>
      </c>
      <c r="M3">
        <v>2444</v>
      </c>
      <c r="N3" t="str">
        <f t="shared" ref="N3:N50" si="1">IF(D3="Yes","Day 11","")</f>
        <v>Day 11</v>
      </c>
      <c r="O3" t="str">
        <f t="shared" ref="O3:O51" si="2">IF(E3="Yes","Day 11","")</f>
        <v/>
      </c>
      <c r="P3" t="str">
        <f t="shared" ref="P3:P51" si="3">IF(G3="Yes",H3,"")</f>
        <v>Day 11</v>
      </c>
      <c r="Q3" t="str">
        <f t="shared" ref="Q3:Q51" si="4">IF(J3="Yes","Day 11","")</f>
        <v>Day 11</v>
      </c>
      <c r="X3">
        <v>3061</v>
      </c>
      <c r="Y3" t="s">
        <v>421</v>
      </c>
      <c r="AD3" t="b">
        <f>[1]!Table1[[#This Row],[School Name:]]=A3</f>
        <v>1</v>
      </c>
      <c r="AE3" t="b">
        <f>[1]!Table1[[#This Row],[Do you want to opt-in to any of the School Absence Schemes for 2024/2025]]=C3</f>
        <v>1</v>
      </c>
      <c r="AF3" t="b">
        <f>[1]!Table1[[#This Row],[Do you want to purchase the Absence Scheme for Teachers]]=D3</f>
        <v>1</v>
      </c>
      <c r="AG3" t="b">
        <f>[1]!Table1[[#This Row],[Do you want to purchase the Absence Scheme for Teaching Assistants]]=E3</f>
        <v>1</v>
      </c>
      <c r="AH3" t="b">
        <f>[1]!Table1[[#This Row],[Please enter the number of FTE''s ]]=F3</f>
        <v>1</v>
      </c>
      <c r="AI3" t="b">
        <f>[1]!Table1[[#This Row],[Do you want to purchase the Absence Scheme for Caretakers]]=G3</f>
        <v>1</v>
      </c>
      <c r="AJ3" t="b">
        <f>[1]!Table1[[#This Row],[When do you want the cover to start from]]=H3</f>
        <v>1</v>
      </c>
      <c r="AK3" t="b">
        <f>[1]!Table1[[#This Row],[Please enter the number of FTE''s]]=I3</f>
        <v>1</v>
      </c>
      <c r="AL3" t="b">
        <f>[1]!Table1[[#This Row],[Do you want to purchase the Absence Scheme for Other Support Staff]]=J3</f>
        <v>1</v>
      </c>
      <c r="AM3" t="b">
        <f>[1]!Table1[[#This Row],[Please enter the number of FTE''s2]]=K3</f>
        <v>1</v>
      </c>
    </row>
    <row r="4" spans="1:39" x14ac:dyDescent="0.25">
      <c r="A4" t="s">
        <v>422</v>
      </c>
      <c r="B4" t="s">
        <v>332</v>
      </c>
      <c r="C4" t="s">
        <v>418</v>
      </c>
      <c r="L4" t="str">
        <f t="shared" ref="L4:L67" si="5">VLOOKUP(M4,X$2:Y$128,2,FALSE)</f>
        <v>Hauxton Primary School</v>
      </c>
      <c r="M4">
        <v>2205</v>
      </c>
      <c r="N4" t="str">
        <f t="shared" si="1"/>
        <v/>
      </c>
      <c r="O4" t="str">
        <f t="shared" si="2"/>
        <v/>
      </c>
      <c r="P4" t="str">
        <f t="shared" si="3"/>
        <v/>
      </c>
      <c r="Q4" t="str">
        <f t="shared" si="4"/>
        <v/>
      </c>
      <c r="X4">
        <v>2083</v>
      </c>
      <c r="Y4" t="s">
        <v>154</v>
      </c>
      <c r="AD4" t="b">
        <f>[1]!Table1[[#This Row],[School Name:]]=A4</f>
        <v>1</v>
      </c>
      <c r="AE4" t="b">
        <f>[1]!Table1[[#This Row],[Do you want to opt-in to any of the School Absence Schemes for 2024/2025]]=C4</f>
        <v>1</v>
      </c>
      <c r="AF4" t="b">
        <f>[1]!Table1[[#This Row],[Do you want to purchase the Absence Scheme for Teachers]]=D4</f>
        <v>1</v>
      </c>
      <c r="AG4" t="b">
        <f>[1]!Table1[[#This Row],[Do you want to purchase the Absence Scheme for Teaching Assistants]]=E4</f>
        <v>1</v>
      </c>
      <c r="AH4" t="b">
        <f>[1]!Table1[[#This Row],[Please enter the number of FTE''s ]]=F4</f>
        <v>1</v>
      </c>
      <c r="AI4" t="b">
        <f>[1]!Table1[[#This Row],[Do you want to purchase the Absence Scheme for Caretakers]]=G4</f>
        <v>1</v>
      </c>
      <c r="AJ4" t="b">
        <f>[1]!Table1[[#This Row],[When do you want the cover to start from]]=H4</f>
        <v>1</v>
      </c>
      <c r="AK4" t="b">
        <f>[1]!Table1[[#This Row],[Please enter the number of FTE''s]]=I4</f>
        <v>1</v>
      </c>
      <c r="AL4" t="b">
        <f>[1]!Table1[[#This Row],[Do you want to purchase the Absence Scheme for Other Support Staff]]=J4</f>
        <v>1</v>
      </c>
      <c r="AM4" t="b">
        <f>[1]!Table1[[#This Row],[Please enter the number of FTE''s2]]=K4</f>
        <v>1</v>
      </c>
    </row>
    <row r="5" spans="1:39" x14ac:dyDescent="0.25">
      <c r="A5" t="s">
        <v>423</v>
      </c>
      <c r="B5" t="s">
        <v>424</v>
      </c>
      <c r="C5" t="s">
        <v>417</v>
      </c>
      <c r="D5" t="s">
        <v>417</v>
      </c>
      <c r="E5" t="s">
        <v>418</v>
      </c>
      <c r="G5" t="s">
        <v>417</v>
      </c>
      <c r="H5" t="s">
        <v>150</v>
      </c>
      <c r="I5" t="s">
        <v>425</v>
      </c>
      <c r="J5" t="s">
        <v>417</v>
      </c>
      <c r="K5" t="s">
        <v>426</v>
      </c>
      <c r="L5" t="str">
        <f t="shared" si="5"/>
        <v>Thorndown Primary School</v>
      </c>
      <c r="M5">
        <v>2001</v>
      </c>
      <c r="N5" t="str">
        <f t="shared" si="1"/>
        <v>Day 11</v>
      </c>
      <c r="O5" t="str">
        <f t="shared" si="2"/>
        <v/>
      </c>
      <c r="P5" t="str">
        <f t="shared" si="3"/>
        <v>Day 11</v>
      </c>
      <c r="Q5" t="str">
        <f t="shared" si="4"/>
        <v>Day 11</v>
      </c>
      <c r="X5">
        <v>2118</v>
      </c>
      <c r="Y5" t="s">
        <v>155</v>
      </c>
      <c r="AD5" t="b">
        <f>[1]!Table1[[#This Row],[School Name:]]=A5</f>
        <v>1</v>
      </c>
      <c r="AE5" t="b">
        <f>[1]!Table1[[#This Row],[Do you want to opt-in to any of the School Absence Schemes for 2024/2025]]=C5</f>
        <v>1</v>
      </c>
      <c r="AF5" t="b">
        <f>[1]!Table1[[#This Row],[Do you want to purchase the Absence Scheme for Teachers]]=D5</f>
        <v>1</v>
      </c>
      <c r="AG5" t="b">
        <f>[1]!Table1[[#This Row],[Do you want to purchase the Absence Scheme for Teaching Assistants]]=E5</f>
        <v>1</v>
      </c>
      <c r="AH5" t="b">
        <f>[1]!Table1[[#This Row],[Please enter the number of FTE''s ]]=F5</f>
        <v>1</v>
      </c>
      <c r="AI5" t="b">
        <f>[1]!Table1[[#This Row],[Do you want to purchase the Absence Scheme for Caretakers]]=G5</f>
        <v>1</v>
      </c>
      <c r="AJ5" t="b">
        <f>[1]!Table1[[#This Row],[When do you want the cover to start from]]=H5</f>
        <v>1</v>
      </c>
      <c r="AK5" t="b">
        <f>[1]!Table1[[#This Row],[Please enter the number of FTE''s]]=I5</f>
        <v>1</v>
      </c>
      <c r="AL5" t="b">
        <f>[1]!Table1[[#This Row],[Do you want to purchase the Absence Scheme for Other Support Staff]]=J5</f>
        <v>1</v>
      </c>
      <c r="AM5" t="b">
        <f>[1]!Table1[[#This Row],[Please enter the number of FTE''s2]]=K5</f>
        <v>1</v>
      </c>
    </row>
    <row r="6" spans="1:39" x14ac:dyDescent="0.25">
      <c r="A6" t="s">
        <v>427</v>
      </c>
      <c r="B6" t="s">
        <v>428</v>
      </c>
      <c r="C6" t="s">
        <v>418</v>
      </c>
      <c r="L6" t="str">
        <f t="shared" si="5"/>
        <v>Stukeley Meadows Primary School</v>
      </c>
      <c r="M6">
        <v>2443</v>
      </c>
      <c r="N6" t="str">
        <f t="shared" si="1"/>
        <v/>
      </c>
      <c r="O6" t="str">
        <f t="shared" si="2"/>
        <v/>
      </c>
      <c r="P6" t="str">
        <f t="shared" si="3"/>
        <v/>
      </c>
      <c r="Q6" t="str">
        <f t="shared" si="4"/>
        <v/>
      </c>
      <c r="X6">
        <v>3067</v>
      </c>
      <c r="Y6" t="s">
        <v>429</v>
      </c>
      <c r="AD6" t="b">
        <f>[1]!Table1[[#This Row],[School Name:]]=A6</f>
        <v>1</v>
      </c>
      <c r="AE6" t="b">
        <f>[1]!Table1[[#This Row],[Do you want to opt-in to any of the School Absence Schemes for 2024/2025]]=C6</f>
        <v>1</v>
      </c>
      <c r="AF6" t="b">
        <f>[1]!Table1[[#This Row],[Do you want to purchase the Absence Scheme for Teachers]]=D6</f>
        <v>1</v>
      </c>
      <c r="AG6" t="b">
        <f>[1]!Table1[[#This Row],[Do you want to purchase the Absence Scheme for Teaching Assistants]]=E6</f>
        <v>1</v>
      </c>
      <c r="AH6" t="b">
        <f>[1]!Table1[[#This Row],[Please enter the number of FTE''s ]]=F6</f>
        <v>1</v>
      </c>
      <c r="AI6" t="b">
        <f>[1]!Table1[[#This Row],[Do you want to purchase the Absence Scheme for Caretakers]]=G6</f>
        <v>1</v>
      </c>
      <c r="AJ6" t="b">
        <f>[1]!Table1[[#This Row],[When do you want the cover to start from]]=H6</f>
        <v>1</v>
      </c>
      <c r="AK6" t="b">
        <f>[1]!Table1[[#This Row],[Please enter the number of FTE''s]]=I6</f>
        <v>1</v>
      </c>
      <c r="AL6" t="b">
        <f>[1]!Table1[[#This Row],[Do you want to purchase the Absence Scheme for Other Support Staff]]=J6</f>
        <v>1</v>
      </c>
      <c r="AM6" t="b">
        <f>[1]!Table1[[#This Row],[Please enter the number of FTE''s2]]=K6</f>
        <v>1</v>
      </c>
    </row>
    <row r="7" spans="1:39" x14ac:dyDescent="0.25">
      <c r="A7" t="s">
        <v>430</v>
      </c>
      <c r="B7" t="s">
        <v>431</v>
      </c>
      <c r="C7" t="s">
        <v>418</v>
      </c>
      <c r="L7" t="str">
        <f t="shared" si="5"/>
        <v>The Vine Inter-Church Primary School</v>
      </c>
      <c r="M7" s="168">
        <v>3389</v>
      </c>
      <c r="N7" t="str">
        <f t="shared" si="1"/>
        <v/>
      </c>
      <c r="O7" t="str">
        <f t="shared" si="2"/>
        <v/>
      </c>
      <c r="P7" t="str">
        <f t="shared" si="3"/>
        <v/>
      </c>
      <c r="Q7" t="str">
        <f t="shared" si="4"/>
        <v/>
      </c>
      <c r="X7">
        <v>3001</v>
      </c>
      <c r="Y7" t="s">
        <v>432</v>
      </c>
      <c r="AD7" t="b">
        <f>[1]!Table1[[#This Row],[School Name:]]=A7</f>
        <v>1</v>
      </c>
      <c r="AE7" t="b">
        <f>[1]!Table1[[#This Row],[Do you want to opt-in to any of the School Absence Schemes for 2024/2025]]=C7</f>
        <v>1</v>
      </c>
      <c r="AF7" t="b">
        <f>[1]!Table1[[#This Row],[Do you want to purchase the Absence Scheme for Teachers]]=D7</f>
        <v>1</v>
      </c>
      <c r="AG7" t="b">
        <f>[1]!Table1[[#This Row],[Do you want to purchase the Absence Scheme for Teaching Assistants]]=E7</f>
        <v>1</v>
      </c>
      <c r="AH7" t="b">
        <f>[1]!Table1[[#This Row],[Please enter the number of FTE''s ]]=F7</f>
        <v>1</v>
      </c>
      <c r="AI7" t="b">
        <f>[1]!Table1[[#This Row],[Do you want to purchase the Absence Scheme for Caretakers]]=G7</f>
        <v>1</v>
      </c>
      <c r="AJ7" t="b">
        <f>[1]!Table1[[#This Row],[When do you want the cover to start from]]=H7</f>
        <v>1</v>
      </c>
      <c r="AK7" t="b">
        <f>[1]!Table1[[#This Row],[Please enter the number of FTE''s]]=I7</f>
        <v>1</v>
      </c>
      <c r="AL7" t="b">
        <f>[1]!Table1[[#This Row],[Do you want to purchase the Absence Scheme for Other Support Staff]]=J7</f>
        <v>1</v>
      </c>
      <c r="AM7" t="b">
        <f>[1]!Table1[[#This Row],[Please enter the number of FTE''s2]]=K7</f>
        <v>1</v>
      </c>
    </row>
    <row r="8" spans="1:39" x14ac:dyDescent="0.25">
      <c r="A8" t="s">
        <v>433</v>
      </c>
      <c r="B8" t="s">
        <v>434</v>
      </c>
      <c r="C8" t="s">
        <v>418</v>
      </c>
      <c r="L8" t="str">
        <f t="shared" si="5"/>
        <v>Fordham CofE Primary School</v>
      </c>
      <c r="M8">
        <v>3014</v>
      </c>
      <c r="N8" t="str">
        <f t="shared" si="1"/>
        <v/>
      </c>
      <c r="O8" t="str">
        <f t="shared" si="2"/>
        <v/>
      </c>
      <c r="P8" t="str">
        <f t="shared" si="3"/>
        <v/>
      </c>
      <c r="Q8" t="str">
        <f t="shared" si="4"/>
        <v/>
      </c>
      <c r="X8">
        <v>3301</v>
      </c>
      <c r="Y8" t="s">
        <v>435</v>
      </c>
      <c r="AD8" t="b">
        <f>[1]!Table1[[#This Row],[School Name:]]=A8</f>
        <v>1</v>
      </c>
      <c r="AE8" t="b">
        <f>[1]!Table1[[#This Row],[Do you want to opt-in to any of the School Absence Schemes for 2024/2025]]=C8</f>
        <v>1</v>
      </c>
      <c r="AF8" t="b">
        <f>[1]!Table1[[#This Row],[Do you want to purchase the Absence Scheme for Teachers]]=D8</f>
        <v>1</v>
      </c>
      <c r="AG8" t="b">
        <f>[1]!Table1[[#This Row],[Do you want to purchase the Absence Scheme for Teaching Assistants]]=E8</f>
        <v>1</v>
      </c>
      <c r="AH8" t="b">
        <f>[1]!Table1[[#This Row],[Please enter the number of FTE''s ]]=F8</f>
        <v>1</v>
      </c>
      <c r="AI8" t="b">
        <f>[1]!Table1[[#This Row],[Do you want to purchase the Absence Scheme for Caretakers]]=G8</f>
        <v>1</v>
      </c>
      <c r="AJ8" t="b">
        <f>[1]!Table1[[#This Row],[When do you want the cover to start from]]=H8</f>
        <v>1</v>
      </c>
      <c r="AK8" t="b">
        <f>[1]!Table1[[#This Row],[Please enter the number of FTE''s]]=I8</f>
        <v>1</v>
      </c>
      <c r="AL8" t="b">
        <f>[1]!Table1[[#This Row],[Do you want to purchase the Absence Scheme for Other Support Staff]]=J8</f>
        <v>1</v>
      </c>
      <c r="AM8" t="b">
        <f>[1]!Table1[[#This Row],[Please enter the number of FTE''s2]]=K8</f>
        <v>1</v>
      </c>
    </row>
    <row r="9" spans="1:39" x14ac:dyDescent="0.25">
      <c r="A9" t="s">
        <v>190</v>
      </c>
      <c r="B9" t="s">
        <v>322</v>
      </c>
      <c r="C9" t="s">
        <v>417</v>
      </c>
      <c r="D9" t="s">
        <v>417</v>
      </c>
      <c r="E9" t="s">
        <v>418</v>
      </c>
      <c r="G9" t="s">
        <v>418</v>
      </c>
      <c r="J9" t="s">
        <v>417</v>
      </c>
      <c r="K9" t="s">
        <v>436</v>
      </c>
      <c r="L9" t="str">
        <f t="shared" si="5"/>
        <v>Foxton Primary School</v>
      </c>
      <c r="M9">
        <v>2012</v>
      </c>
      <c r="N9" t="str">
        <f t="shared" si="1"/>
        <v>Day 11</v>
      </c>
      <c r="O9" t="str">
        <f t="shared" si="2"/>
        <v/>
      </c>
      <c r="P9" t="str">
        <f t="shared" si="3"/>
        <v/>
      </c>
      <c r="Q9" t="str">
        <f t="shared" si="4"/>
        <v>Day 11</v>
      </c>
      <c r="X9">
        <v>2002</v>
      </c>
      <c r="Y9" t="s">
        <v>160</v>
      </c>
      <c r="AD9" t="b">
        <f>[1]!Table1[[#This Row],[School Name:]]=A9</f>
        <v>1</v>
      </c>
      <c r="AE9" t="b">
        <f>[1]!Table1[[#This Row],[Do you want to opt-in to any of the School Absence Schemes for 2024/2025]]=C9</f>
        <v>1</v>
      </c>
      <c r="AF9" t="b">
        <f>[1]!Table1[[#This Row],[Do you want to purchase the Absence Scheme for Teachers]]=D9</f>
        <v>1</v>
      </c>
      <c r="AG9" t="b">
        <f>[1]!Table1[[#This Row],[Do you want to purchase the Absence Scheme for Teaching Assistants]]=E9</f>
        <v>1</v>
      </c>
      <c r="AH9" t="b">
        <f>[1]!Table1[[#This Row],[Please enter the number of FTE''s ]]=F9</f>
        <v>1</v>
      </c>
      <c r="AI9" t="b">
        <f>[1]!Table1[[#This Row],[Do you want to purchase the Absence Scheme for Caretakers]]=G9</f>
        <v>1</v>
      </c>
      <c r="AJ9" t="b">
        <f>[1]!Table1[[#This Row],[When do you want the cover to start from]]=H9</f>
        <v>1</v>
      </c>
      <c r="AK9" t="b">
        <f>[1]!Table1[[#This Row],[Please enter the number of FTE''s]]=I9</f>
        <v>1</v>
      </c>
      <c r="AL9" t="b">
        <f>[1]!Table1[[#This Row],[Do you want to purchase the Absence Scheme for Other Support Staff]]=J9</f>
        <v>1</v>
      </c>
      <c r="AM9" t="b">
        <f>[1]!Table1[[#This Row],[Please enter the number of FTE''s2]]=K9</f>
        <v>1</v>
      </c>
    </row>
    <row r="10" spans="1:39" x14ac:dyDescent="0.25">
      <c r="A10" t="s">
        <v>172</v>
      </c>
      <c r="B10" t="s">
        <v>303</v>
      </c>
      <c r="C10" t="s">
        <v>417</v>
      </c>
      <c r="D10" t="s">
        <v>417</v>
      </c>
      <c r="E10" t="s">
        <v>417</v>
      </c>
      <c r="F10" t="s">
        <v>437</v>
      </c>
      <c r="G10" t="s">
        <v>418</v>
      </c>
      <c r="J10" t="s">
        <v>417</v>
      </c>
      <c r="K10" t="s">
        <v>438</v>
      </c>
      <c r="L10" t="str">
        <f t="shared" si="5"/>
        <v>Cheveley CofE Primary School</v>
      </c>
      <c r="M10">
        <v>3009</v>
      </c>
      <c r="N10" t="str">
        <f t="shared" si="1"/>
        <v>Day 11</v>
      </c>
      <c r="O10" t="str">
        <f t="shared" si="2"/>
        <v>Day 11</v>
      </c>
      <c r="P10" t="str">
        <f t="shared" si="3"/>
        <v/>
      </c>
      <c r="Q10" t="str">
        <f t="shared" si="4"/>
        <v>Day 11</v>
      </c>
      <c r="X10">
        <v>2082</v>
      </c>
      <c r="Y10" t="s">
        <v>439</v>
      </c>
      <c r="AD10" t="b">
        <f>[1]!Table1[[#This Row],[School Name:]]=A10</f>
        <v>1</v>
      </c>
      <c r="AE10" t="b">
        <f>[1]!Table1[[#This Row],[Do you want to opt-in to any of the School Absence Schemes for 2024/2025]]=C10</f>
        <v>1</v>
      </c>
      <c r="AF10" t="b">
        <f>[1]!Table1[[#This Row],[Do you want to purchase the Absence Scheme for Teachers]]=D10</f>
        <v>1</v>
      </c>
      <c r="AG10" t="b">
        <f>[1]!Table1[[#This Row],[Do you want to purchase the Absence Scheme for Teaching Assistants]]=E10</f>
        <v>1</v>
      </c>
      <c r="AH10" t="b">
        <f>[1]!Table1[[#This Row],[Please enter the number of FTE''s ]]=F10</f>
        <v>1</v>
      </c>
      <c r="AI10" t="b">
        <f>[1]!Table1[[#This Row],[Do you want to purchase the Absence Scheme for Caretakers]]=G10</f>
        <v>1</v>
      </c>
      <c r="AJ10" t="b">
        <f>[1]!Table1[[#This Row],[When do you want the cover to start from]]=H10</f>
        <v>1</v>
      </c>
      <c r="AK10" t="b">
        <f>[1]!Table1[[#This Row],[Please enter the number of FTE''s]]=I10</f>
        <v>1</v>
      </c>
      <c r="AL10" t="b">
        <f>[1]!Table1[[#This Row],[Do you want to purchase the Absence Scheme for Other Support Staff]]=J10</f>
        <v>1</v>
      </c>
      <c r="AM10" t="b">
        <f>[1]!Table1[[#This Row],[Please enter the number of FTE''s2]]=K10</f>
        <v>1</v>
      </c>
    </row>
    <row r="11" spans="1:39" x14ac:dyDescent="0.25">
      <c r="A11" t="s">
        <v>440</v>
      </c>
      <c r="B11" t="s">
        <v>305</v>
      </c>
      <c r="C11" t="s">
        <v>418</v>
      </c>
      <c r="L11" t="str">
        <f t="shared" si="5"/>
        <v>Coates Primary School</v>
      </c>
      <c r="M11">
        <v>2065</v>
      </c>
      <c r="N11" t="str">
        <f t="shared" si="1"/>
        <v/>
      </c>
      <c r="O11" t="str">
        <f t="shared" si="2"/>
        <v/>
      </c>
      <c r="P11" t="str">
        <f t="shared" si="3"/>
        <v/>
      </c>
      <c r="Q11" t="str">
        <f t="shared" si="4"/>
        <v/>
      </c>
      <c r="X11">
        <v>2060</v>
      </c>
      <c r="Y11" t="s">
        <v>163</v>
      </c>
      <c r="AD11" t="b">
        <f>[1]!Table1[[#This Row],[School Name:]]=A11</f>
        <v>1</v>
      </c>
      <c r="AE11" t="b">
        <f>[1]!Table1[[#This Row],[Do you want to opt-in to any of the School Absence Schemes for 2024/2025]]=C11</f>
        <v>1</v>
      </c>
      <c r="AF11" t="b">
        <f>[1]!Table1[[#This Row],[Do you want to purchase the Absence Scheme for Teachers]]=D11</f>
        <v>1</v>
      </c>
      <c r="AG11" t="b">
        <f>[1]!Table1[[#This Row],[Do you want to purchase the Absence Scheme for Teaching Assistants]]=E11</f>
        <v>1</v>
      </c>
      <c r="AH11" t="b">
        <f>[1]!Table1[[#This Row],[Please enter the number of FTE''s ]]=F11</f>
        <v>1</v>
      </c>
      <c r="AI11" t="b">
        <f>[1]!Table1[[#This Row],[Do you want to purchase the Absence Scheme for Caretakers]]=G11</f>
        <v>1</v>
      </c>
      <c r="AJ11" t="b">
        <f>[1]!Table1[[#This Row],[When do you want the cover to start from]]=H11</f>
        <v>1</v>
      </c>
      <c r="AK11" t="b">
        <f>[1]!Table1[[#This Row],[Please enter the number of FTE''s]]=I11</f>
        <v>1</v>
      </c>
      <c r="AL11" t="b">
        <f>[1]!Table1[[#This Row],[Do you want to purchase the Absence Scheme for Other Support Staff]]=J11</f>
        <v>1</v>
      </c>
      <c r="AM11" t="b">
        <f>[1]!Table1[[#This Row],[Please enter the number of FTE''s2]]=K11</f>
        <v>1</v>
      </c>
    </row>
    <row r="12" spans="1:39" x14ac:dyDescent="0.25">
      <c r="A12" t="s">
        <v>441</v>
      </c>
      <c r="B12" t="s">
        <v>442</v>
      </c>
      <c r="C12" t="s">
        <v>417</v>
      </c>
      <c r="D12" t="s">
        <v>417</v>
      </c>
      <c r="E12" t="s">
        <v>418</v>
      </c>
      <c r="G12" t="s">
        <v>418</v>
      </c>
      <c r="J12" t="s">
        <v>418</v>
      </c>
      <c r="L12" t="str">
        <f t="shared" si="5"/>
        <v>St Pauls CofE VA Primary School</v>
      </c>
      <c r="M12">
        <v>3356</v>
      </c>
      <c r="N12" t="str">
        <f t="shared" si="1"/>
        <v>Day 11</v>
      </c>
      <c r="O12" t="str">
        <f t="shared" si="2"/>
        <v/>
      </c>
      <c r="P12" t="str">
        <f t="shared" si="3"/>
        <v/>
      </c>
      <c r="Q12" t="str">
        <f t="shared" si="4"/>
        <v/>
      </c>
      <c r="X12">
        <v>2312</v>
      </c>
      <c r="Y12" t="s">
        <v>164</v>
      </c>
      <c r="AD12" t="b">
        <f>[1]!Table1[[#This Row],[School Name:]]=A12</f>
        <v>1</v>
      </c>
      <c r="AE12" t="b">
        <f>[1]!Table1[[#This Row],[Do you want to opt-in to any of the School Absence Schemes for 2024/2025]]=C12</f>
        <v>1</v>
      </c>
      <c r="AF12" t="b">
        <f>[1]!Table1[[#This Row],[Do you want to purchase the Absence Scheme for Teachers]]=D12</f>
        <v>1</v>
      </c>
      <c r="AG12" t="b">
        <f>[1]!Table1[[#This Row],[Do you want to purchase the Absence Scheme for Teaching Assistants]]=E12</f>
        <v>1</v>
      </c>
      <c r="AH12" t="b">
        <f>[1]!Table1[[#This Row],[Please enter the number of FTE''s ]]=F12</f>
        <v>1</v>
      </c>
      <c r="AI12" t="b">
        <f>[1]!Table1[[#This Row],[Do you want to purchase the Absence Scheme for Caretakers]]=G12</f>
        <v>1</v>
      </c>
      <c r="AJ12" t="b">
        <f>[1]!Table1[[#This Row],[When do you want the cover to start from]]=H12</f>
        <v>1</v>
      </c>
      <c r="AK12" t="b">
        <f>[1]!Table1[[#This Row],[Please enter the number of FTE''s]]=I12</f>
        <v>1</v>
      </c>
      <c r="AL12" t="b">
        <f>[1]!Table1[[#This Row],[Do you want to purchase the Absence Scheme for Other Support Staff]]=J12</f>
        <v>1</v>
      </c>
      <c r="AM12" t="b">
        <f>[1]!Table1[[#This Row],[Please enter the number of FTE''s2]]=K12</f>
        <v>1</v>
      </c>
    </row>
    <row r="13" spans="1:39" x14ac:dyDescent="0.25">
      <c r="A13" t="s">
        <v>443</v>
      </c>
      <c r="B13" t="s">
        <v>444</v>
      </c>
      <c r="C13" t="s">
        <v>417</v>
      </c>
      <c r="D13" t="s">
        <v>417</v>
      </c>
      <c r="E13" t="s">
        <v>418</v>
      </c>
      <c r="G13" t="s">
        <v>418</v>
      </c>
      <c r="J13" t="s">
        <v>418</v>
      </c>
      <c r="L13" t="str">
        <f t="shared" si="5"/>
        <v>Isleham Church of England Primary School</v>
      </c>
      <c r="M13">
        <v>3022</v>
      </c>
      <c r="N13" t="str">
        <f t="shared" si="1"/>
        <v>Day 11</v>
      </c>
      <c r="O13" t="str">
        <f t="shared" si="2"/>
        <v/>
      </c>
      <c r="P13" t="str">
        <f t="shared" si="3"/>
        <v/>
      </c>
      <c r="Q13" t="str">
        <f t="shared" si="4"/>
        <v/>
      </c>
      <c r="X13">
        <v>3942</v>
      </c>
      <c r="Y13" t="s">
        <v>165</v>
      </c>
      <c r="AD13" t="b">
        <f>[1]!Table1[[#This Row],[School Name:]]=A13</f>
        <v>1</v>
      </c>
      <c r="AE13" t="b">
        <f>[1]!Table1[[#This Row],[Do you want to opt-in to any of the School Absence Schemes for 2024/2025]]=C13</f>
        <v>1</v>
      </c>
      <c r="AF13" t="b">
        <f>[1]!Table1[[#This Row],[Do you want to purchase the Absence Scheme for Teachers]]=D13</f>
        <v>1</v>
      </c>
      <c r="AG13" t="b">
        <f>[1]!Table1[[#This Row],[Do you want to purchase the Absence Scheme for Teaching Assistants]]=E13</f>
        <v>1</v>
      </c>
      <c r="AH13" t="b">
        <f>[1]!Table1[[#This Row],[Please enter the number of FTE''s ]]=F13</f>
        <v>1</v>
      </c>
      <c r="AI13" t="b">
        <f>[1]!Table1[[#This Row],[Do you want to purchase the Absence Scheme for Caretakers]]=G13</f>
        <v>1</v>
      </c>
      <c r="AJ13" t="b">
        <f>[1]!Table1[[#This Row],[When do you want the cover to start from]]=H13</f>
        <v>1</v>
      </c>
      <c r="AK13" t="b">
        <f>[1]!Table1[[#This Row],[Please enter the number of FTE''s]]=I13</f>
        <v>1</v>
      </c>
      <c r="AL13" t="b">
        <f>[1]!Table1[[#This Row],[Do you want to purchase the Absence Scheme for Other Support Staff]]=J13</f>
        <v>1</v>
      </c>
      <c r="AM13" t="b">
        <f>[1]!Table1[[#This Row],[Please enter the number of FTE''s2]]=K13</f>
        <v>1</v>
      </c>
    </row>
    <row r="14" spans="1:39" x14ac:dyDescent="0.25">
      <c r="A14" t="s">
        <v>445</v>
      </c>
      <c r="B14" t="s">
        <v>292</v>
      </c>
      <c r="C14" t="s">
        <v>417</v>
      </c>
      <c r="D14" t="s">
        <v>417</v>
      </c>
      <c r="E14" t="s">
        <v>417</v>
      </c>
      <c r="F14" t="s">
        <v>446</v>
      </c>
      <c r="G14" t="s">
        <v>417</v>
      </c>
      <c r="H14" t="s">
        <v>153</v>
      </c>
      <c r="I14" t="s">
        <v>447</v>
      </c>
      <c r="J14" t="s">
        <v>417</v>
      </c>
      <c r="K14" t="s">
        <v>448</v>
      </c>
      <c r="L14" t="str">
        <f t="shared" si="5"/>
        <v>Benwick Primary School</v>
      </c>
      <c r="M14">
        <v>2060</v>
      </c>
      <c r="N14" t="str">
        <f t="shared" si="1"/>
        <v>Day 11</v>
      </c>
      <c r="O14" t="str">
        <f t="shared" si="2"/>
        <v>Day 11</v>
      </c>
      <c r="P14" t="str">
        <f t="shared" si="3"/>
        <v>Day 1</v>
      </c>
      <c r="Q14" t="str">
        <f t="shared" si="4"/>
        <v>Day 11</v>
      </c>
      <c r="X14">
        <v>3081</v>
      </c>
      <c r="Y14" t="s">
        <v>449</v>
      </c>
      <c r="AD14" t="b">
        <f>[1]!Table1[[#This Row],[School Name:]]=A14</f>
        <v>1</v>
      </c>
      <c r="AE14" t="b">
        <f>[1]!Table1[[#This Row],[Do you want to opt-in to any of the School Absence Schemes for 2024/2025]]=C14</f>
        <v>1</v>
      </c>
      <c r="AF14" t="b">
        <f>[1]!Table1[[#This Row],[Do you want to purchase the Absence Scheme for Teachers]]=D14</f>
        <v>1</v>
      </c>
      <c r="AG14" t="b">
        <f>[1]!Table1[[#This Row],[Do you want to purchase the Absence Scheme for Teaching Assistants]]=E14</f>
        <v>1</v>
      </c>
      <c r="AH14" t="b">
        <f>[1]!Table1[[#This Row],[Please enter the number of FTE''s ]]=F14</f>
        <v>1</v>
      </c>
      <c r="AI14" t="b">
        <f>[1]!Table1[[#This Row],[Do you want to purchase the Absence Scheme for Caretakers]]=G14</f>
        <v>1</v>
      </c>
      <c r="AJ14" t="b">
        <f>[1]!Table1[[#This Row],[When do you want the cover to start from]]=H14</f>
        <v>1</v>
      </c>
      <c r="AK14" t="b">
        <f>[1]!Table1[[#This Row],[Please enter the number of FTE''s]]=I14</f>
        <v>1</v>
      </c>
      <c r="AL14" t="b">
        <f>[1]!Table1[[#This Row],[Do you want to purchase the Absence Scheme for Other Support Staff]]=J14</f>
        <v>1</v>
      </c>
      <c r="AM14" t="b">
        <f>[1]!Table1[[#This Row],[Please enter the number of FTE''s2]]=K14</f>
        <v>1</v>
      </c>
    </row>
    <row r="15" spans="1:39" x14ac:dyDescent="0.25">
      <c r="A15" t="s">
        <v>215</v>
      </c>
      <c r="B15" t="s">
        <v>450</v>
      </c>
      <c r="C15" t="s">
        <v>417</v>
      </c>
      <c r="D15" t="s">
        <v>417</v>
      </c>
      <c r="E15" t="s">
        <v>417</v>
      </c>
      <c r="F15" t="s">
        <v>451</v>
      </c>
      <c r="G15" t="s">
        <v>417</v>
      </c>
      <c r="H15" t="s">
        <v>153</v>
      </c>
      <c r="I15" t="s">
        <v>452</v>
      </c>
      <c r="J15" t="s">
        <v>417</v>
      </c>
      <c r="K15" t="s">
        <v>453</v>
      </c>
      <c r="L15" t="str">
        <f t="shared" si="5"/>
        <v>Mayfield Primary School</v>
      </c>
      <c r="M15">
        <v>2121</v>
      </c>
      <c r="N15" t="str">
        <f t="shared" si="1"/>
        <v>Day 11</v>
      </c>
      <c r="O15" t="str">
        <f t="shared" si="2"/>
        <v>Day 11</v>
      </c>
      <c r="P15" t="str">
        <f t="shared" si="3"/>
        <v>Day 1</v>
      </c>
      <c r="Q15" t="str">
        <f t="shared" si="4"/>
        <v>Day 11</v>
      </c>
      <c r="X15">
        <v>1005</v>
      </c>
      <c r="Y15" t="s">
        <v>167</v>
      </c>
      <c r="AD15" t="b">
        <f>[1]!Table1[[#This Row],[School Name:]]=A15</f>
        <v>1</v>
      </c>
      <c r="AE15" t="b">
        <f>[1]!Table1[[#This Row],[Do you want to opt-in to any of the School Absence Schemes for 2024/2025]]=C15</f>
        <v>1</v>
      </c>
      <c r="AF15" t="b">
        <f>[1]!Table1[[#This Row],[Do you want to purchase the Absence Scheme for Teachers]]=D15</f>
        <v>1</v>
      </c>
      <c r="AG15" t="b">
        <f>[1]!Table1[[#This Row],[Do you want to purchase the Absence Scheme for Teaching Assistants]]=E15</f>
        <v>1</v>
      </c>
      <c r="AH15" t="b">
        <f>[1]!Table1[[#This Row],[Please enter the number of FTE''s ]]=F15</f>
        <v>1</v>
      </c>
      <c r="AI15" t="b">
        <f>[1]!Table1[[#This Row],[Do you want to purchase the Absence Scheme for Caretakers]]=G15</f>
        <v>1</v>
      </c>
      <c r="AJ15" t="b">
        <f>[1]!Table1[[#This Row],[When do you want the cover to start from]]=H15</f>
        <v>1</v>
      </c>
      <c r="AK15" t="b">
        <f>[1]!Table1[[#This Row],[Please enter the number of FTE''s]]=I15</f>
        <v>1</v>
      </c>
      <c r="AL15" t="b">
        <f>[1]!Table1[[#This Row],[Do you want to purchase the Absence Scheme for Other Support Staff]]=J15</f>
        <v>1</v>
      </c>
      <c r="AM15" t="b">
        <f>[1]!Table1[[#This Row],[Please enter the number of FTE''s2]]=K15</f>
        <v>1</v>
      </c>
    </row>
    <row r="16" spans="1:39" x14ac:dyDescent="0.25">
      <c r="A16" t="s">
        <v>454</v>
      </c>
      <c r="B16" t="s">
        <v>455</v>
      </c>
      <c r="C16" t="s">
        <v>417</v>
      </c>
      <c r="D16" t="s">
        <v>417</v>
      </c>
      <c r="E16" t="s">
        <v>417</v>
      </c>
      <c r="F16" t="s">
        <v>456</v>
      </c>
      <c r="G16" t="s">
        <v>418</v>
      </c>
      <c r="J16" t="s">
        <v>417</v>
      </c>
      <c r="K16" t="s">
        <v>457</v>
      </c>
      <c r="L16" t="str">
        <f t="shared" si="5"/>
        <v>Eynesbury CofE C Primary School</v>
      </c>
      <c r="M16">
        <v>3074</v>
      </c>
      <c r="N16" t="str">
        <f t="shared" si="1"/>
        <v>Day 11</v>
      </c>
      <c r="O16" t="str">
        <f t="shared" si="2"/>
        <v>Day 11</v>
      </c>
      <c r="P16" t="str">
        <f t="shared" si="3"/>
        <v/>
      </c>
      <c r="Q16" t="str">
        <f t="shared" si="4"/>
        <v>Day 11</v>
      </c>
      <c r="X16">
        <v>3004</v>
      </c>
      <c r="Y16" t="s">
        <v>458</v>
      </c>
      <c r="AD16" t="b">
        <f>[1]!Table1[[#This Row],[School Name:]]=A16</f>
        <v>1</v>
      </c>
      <c r="AE16" t="b">
        <f>[1]!Table1[[#This Row],[Do you want to opt-in to any of the School Absence Schemes for 2024/2025]]=C16</f>
        <v>1</v>
      </c>
      <c r="AF16" t="b">
        <f>[1]!Table1[[#This Row],[Do you want to purchase the Absence Scheme for Teachers]]=D16</f>
        <v>1</v>
      </c>
      <c r="AG16" t="b">
        <f>[1]!Table1[[#This Row],[Do you want to purchase the Absence Scheme for Teaching Assistants]]=E16</f>
        <v>1</v>
      </c>
      <c r="AH16" t="b">
        <f>[1]!Table1[[#This Row],[Please enter the number of FTE''s ]]=F16</f>
        <v>1</v>
      </c>
      <c r="AI16" t="b">
        <f>[1]!Table1[[#This Row],[Do you want to purchase the Absence Scheme for Caretakers]]=G16</f>
        <v>1</v>
      </c>
      <c r="AJ16" t="b">
        <f>[1]!Table1[[#This Row],[When do you want the cover to start from]]=H16</f>
        <v>1</v>
      </c>
      <c r="AK16" t="b">
        <f>[1]!Table1[[#This Row],[Please enter the number of FTE''s]]=I16</f>
        <v>1</v>
      </c>
      <c r="AL16" t="b">
        <f>[1]!Table1[[#This Row],[Do you want to purchase the Absence Scheme for Other Support Staff]]=J16</f>
        <v>1</v>
      </c>
      <c r="AM16" t="b">
        <f>[1]!Table1[[#This Row],[Please enter the number of FTE''s2]]=K16</f>
        <v>1</v>
      </c>
    </row>
    <row r="17" spans="1:39" x14ac:dyDescent="0.25">
      <c r="A17" t="s">
        <v>212</v>
      </c>
      <c r="B17" t="s">
        <v>459</v>
      </c>
      <c r="C17" t="s">
        <v>417</v>
      </c>
      <c r="D17" t="s">
        <v>417</v>
      </c>
      <c r="E17" t="s">
        <v>418</v>
      </c>
      <c r="G17" t="s">
        <v>417</v>
      </c>
      <c r="H17" t="s">
        <v>150</v>
      </c>
      <c r="I17" t="s">
        <v>460</v>
      </c>
      <c r="J17" t="s">
        <v>418</v>
      </c>
      <c r="L17" t="str">
        <f t="shared" si="5"/>
        <v>Little Paxton Primary School</v>
      </c>
      <c r="M17" s="168">
        <v>2293</v>
      </c>
      <c r="N17" t="str">
        <f t="shared" si="1"/>
        <v>Day 11</v>
      </c>
      <c r="O17" t="str">
        <f t="shared" si="2"/>
        <v/>
      </c>
      <c r="P17" t="str">
        <f t="shared" si="3"/>
        <v>Day 11</v>
      </c>
      <c r="Q17" t="str">
        <f t="shared" si="4"/>
        <v/>
      </c>
      <c r="X17">
        <v>2327</v>
      </c>
      <c r="Y17" t="s">
        <v>461</v>
      </c>
      <c r="AD17" t="b">
        <f>[1]!Table1[[#This Row],[School Name:]]=A17</f>
        <v>1</v>
      </c>
      <c r="AE17" t="b">
        <f>[1]!Table1[[#This Row],[Do you want to opt-in to any of the School Absence Schemes for 2024/2025]]=C17</f>
        <v>1</v>
      </c>
      <c r="AF17" t="b">
        <f>[1]!Table1[[#This Row],[Do you want to purchase the Absence Scheme for Teachers]]=D17</f>
        <v>1</v>
      </c>
      <c r="AG17" t="b">
        <f>[1]!Table1[[#This Row],[Do you want to purchase the Absence Scheme for Teaching Assistants]]=E17</f>
        <v>1</v>
      </c>
      <c r="AH17" t="b">
        <f>[1]!Table1[[#This Row],[Please enter the number of FTE''s ]]=F17</f>
        <v>1</v>
      </c>
      <c r="AI17" t="b">
        <f>[1]!Table1[[#This Row],[Do you want to purchase the Absence Scheme for Caretakers]]=G17</f>
        <v>1</v>
      </c>
      <c r="AJ17" t="b">
        <f>[1]!Table1[[#This Row],[When do you want the cover to start from]]=H17</f>
        <v>1</v>
      </c>
      <c r="AK17" t="b">
        <f>[1]!Table1[[#This Row],[Please enter the number of FTE''s]]=I17</f>
        <v>1</v>
      </c>
      <c r="AL17" t="b">
        <f>[1]!Table1[[#This Row],[Do you want to purchase the Absence Scheme for Other Support Staff]]=J17</f>
        <v>1</v>
      </c>
      <c r="AM17" t="b">
        <f>[1]!Table1[[#This Row],[Please enter the number of FTE''s2]]=K17</f>
        <v>1</v>
      </c>
    </row>
    <row r="18" spans="1:39" x14ac:dyDescent="0.25">
      <c r="A18" t="s">
        <v>462</v>
      </c>
      <c r="B18" t="s">
        <v>463</v>
      </c>
      <c r="C18" t="s">
        <v>418</v>
      </c>
      <c r="L18" t="str">
        <f t="shared" si="5"/>
        <v>Wyton on the Hill Community Primary School</v>
      </c>
      <c r="M18">
        <v>2240</v>
      </c>
      <c r="N18" t="str">
        <f t="shared" si="1"/>
        <v/>
      </c>
      <c r="O18" t="str">
        <f t="shared" si="2"/>
        <v/>
      </c>
      <c r="P18" t="str">
        <f t="shared" si="3"/>
        <v/>
      </c>
      <c r="Q18" t="str">
        <f t="shared" si="4"/>
        <v/>
      </c>
      <c r="X18">
        <v>2452</v>
      </c>
      <c r="Y18" t="s">
        <v>169</v>
      </c>
      <c r="AD18" t="b">
        <f>[1]!Table1[[#This Row],[School Name:]]=A18</f>
        <v>1</v>
      </c>
      <c r="AE18" t="b">
        <f>[1]!Table1[[#This Row],[Do you want to opt-in to any of the School Absence Schemes for 2024/2025]]=C18</f>
        <v>1</v>
      </c>
      <c r="AF18" t="b">
        <f>[1]!Table1[[#This Row],[Do you want to purchase the Absence Scheme for Teachers]]=D18</f>
        <v>1</v>
      </c>
      <c r="AG18" t="b">
        <f>[1]!Table1[[#This Row],[Do you want to purchase the Absence Scheme for Teaching Assistants]]=E18</f>
        <v>1</v>
      </c>
      <c r="AH18" t="b">
        <f>[1]!Table1[[#This Row],[Please enter the number of FTE''s ]]=F18</f>
        <v>1</v>
      </c>
      <c r="AI18" t="b">
        <f>[1]!Table1[[#This Row],[Do you want to purchase the Absence Scheme for Caretakers]]=G18</f>
        <v>1</v>
      </c>
      <c r="AJ18" t="b">
        <f>[1]!Table1[[#This Row],[When do you want the cover to start from]]=H18</f>
        <v>1</v>
      </c>
      <c r="AK18" t="b">
        <f>[1]!Table1[[#This Row],[Please enter the number of FTE''s]]=I18</f>
        <v>1</v>
      </c>
      <c r="AL18" t="b">
        <f>[1]!Table1[[#This Row],[Do you want to purchase the Absence Scheme for Other Support Staff]]=J18</f>
        <v>1</v>
      </c>
      <c r="AM18" t="b">
        <f>[1]!Table1[[#This Row],[Please enter the number of FTE''s2]]=K18</f>
        <v>1</v>
      </c>
    </row>
    <row r="19" spans="1:39" x14ac:dyDescent="0.25">
      <c r="A19" t="s">
        <v>233</v>
      </c>
      <c r="B19" t="s">
        <v>464</v>
      </c>
      <c r="C19" t="s">
        <v>417</v>
      </c>
      <c r="D19" t="s">
        <v>417</v>
      </c>
      <c r="E19" t="s">
        <v>417</v>
      </c>
      <c r="F19" t="s">
        <v>465</v>
      </c>
      <c r="G19" t="s">
        <v>418</v>
      </c>
      <c r="J19" t="s">
        <v>417</v>
      </c>
      <c r="K19" t="s">
        <v>466</v>
      </c>
      <c r="L19" t="str">
        <f t="shared" si="5"/>
        <v>Ridgefield Primary School</v>
      </c>
      <c r="M19">
        <v>2453</v>
      </c>
      <c r="N19" t="str">
        <f t="shared" si="1"/>
        <v>Day 11</v>
      </c>
      <c r="O19" t="str">
        <f t="shared" si="2"/>
        <v>Day 11</v>
      </c>
      <c r="P19" t="str">
        <f t="shared" si="3"/>
        <v/>
      </c>
      <c r="Q19" t="str">
        <f t="shared" si="4"/>
        <v>Day 11</v>
      </c>
      <c r="X19">
        <v>2004</v>
      </c>
      <c r="Y19" t="s">
        <v>170</v>
      </c>
      <c r="AD19" t="b">
        <f>[1]!Table1[[#This Row],[School Name:]]=A19</f>
        <v>1</v>
      </c>
      <c r="AE19" t="b">
        <f>[1]!Table1[[#This Row],[Do you want to opt-in to any of the School Absence Schemes for 2024/2025]]=C19</f>
        <v>1</v>
      </c>
      <c r="AF19" t="b">
        <f>[1]!Table1[[#This Row],[Do you want to purchase the Absence Scheme for Teachers]]=D19</f>
        <v>1</v>
      </c>
      <c r="AG19" t="b">
        <f>[1]!Table1[[#This Row],[Do you want to purchase the Absence Scheme for Teaching Assistants]]=E19</f>
        <v>1</v>
      </c>
      <c r="AH19" t="b">
        <f>[1]!Table1[[#This Row],[Please enter the number of FTE''s ]]=F19</f>
        <v>1</v>
      </c>
      <c r="AI19" t="b">
        <f>[1]!Table1[[#This Row],[Do you want to purchase the Absence Scheme for Caretakers]]=G19</f>
        <v>1</v>
      </c>
      <c r="AJ19" t="b">
        <f>[1]!Table1[[#This Row],[When do you want the cover to start from]]=H19</f>
        <v>1</v>
      </c>
      <c r="AK19" t="b">
        <f>[1]!Table1[[#This Row],[Please enter the number of FTE''s]]=I19</f>
        <v>1</v>
      </c>
      <c r="AL19" t="b">
        <f>[1]!Table1[[#This Row],[Do you want to purchase the Absence Scheme for Other Support Staff]]=J19</f>
        <v>1</v>
      </c>
      <c r="AM19" t="b">
        <f>[1]!Table1[[#This Row],[Please enter the number of FTE''s2]]=K19</f>
        <v>1</v>
      </c>
    </row>
    <row r="20" spans="1:39" x14ac:dyDescent="0.25">
      <c r="A20" t="s">
        <v>467</v>
      </c>
      <c r="B20" t="s">
        <v>468</v>
      </c>
      <c r="C20" t="s">
        <v>418</v>
      </c>
      <c r="D20" t="s">
        <v>418</v>
      </c>
      <c r="E20" t="s">
        <v>418</v>
      </c>
      <c r="G20" t="s">
        <v>418</v>
      </c>
      <c r="J20" t="s">
        <v>418</v>
      </c>
      <c r="L20" t="str">
        <f t="shared" si="5"/>
        <v>Brington CofE Primary School</v>
      </c>
      <c r="M20">
        <v>3081</v>
      </c>
      <c r="N20" t="str">
        <f t="shared" si="1"/>
        <v/>
      </c>
      <c r="O20" t="str">
        <f t="shared" si="2"/>
        <v/>
      </c>
      <c r="P20" t="str">
        <f t="shared" si="3"/>
        <v/>
      </c>
      <c r="Q20" t="str">
        <f t="shared" si="4"/>
        <v/>
      </c>
      <c r="X20">
        <v>3008</v>
      </c>
      <c r="Y20" t="s">
        <v>469</v>
      </c>
      <c r="AD20" t="b">
        <f>[1]!Table1[[#This Row],[School Name:]]=A20</f>
        <v>1</v>
      </c>
      <c r="AE20" t="b">
        <f>[1]!Table1[[#This Row],[Do you want to opt-in to any of the School Absence Schemes for 2024/2025]]=C20</f>
        <v>1</v>
      </c>
      <c r="AF20" t="b">
        <f>[1]!Table1[[#This Row],[Do you want to purchase the Absence Scheme for Teachers]]=D20</f>
        <v>1</v>
      </c>
      <c r="AG20" t="b">
        <f>[1]!Table1[[#This Row],[Do you want to purchase the Absence Scheme for Teaching Assistants]]=E20</f>
        <v>1</v>
      </c>
      <c r="AH20" t="b">
        <f>[1]!Table1[[#This Row],[Please enter the number of FTE''s ]]=F20</f>
        <v>1</v>
      </c>
      <c r="AI20" t="b">
        <f>[1]!Table1[[#This Row],[Do you want to purchase the Absence Scheme for Caretakers]]=G20</f>
        <v>1</v>
      </c>
      <c r="AJ20" t="b">
        <f>[1]!Table1[[#This Row],[When do you want the cover to start from]]=H20</f>
        <v>1</v>
      </c>
      <c r="AK20" t="b">
        <f>[1]!Table1[[#This Row],[Please enter the number of FTE''s]]=I20</f>
        <v>1</v>
      </c>
      <c r="AL20" t="b">
        <f>[1]!Table1[[#This Row],[Do you want to purchase the Absence Scheme for Other Support Staff]]=J20</f>
        <v>1</v>
      </c>
      <c r="AM20" t="b">
        <f>[1]!Table1[[#This Row],[Please enter the number of FTE''s2]]=K20</f>
        <v>1</v>
      </c>
    </row>
    <row r="21" spans="1:39" x14ac:dyDescent="0.25">
      <c r="A21" t="s">
        <v>470</v>
      </c>
      <c r="B21" t="s">
        <v>386</v>
      </c>
      <c r="C21" t="s">
        <v>417</v>
      </c>
      <c r="D21" t="s">
        <v>417</v>
      </c>
      <c r="E21" t="s">
        <v>418</v>
      </c>
      <c r="G21" t="s">
        <v>418</v>
      </c>
      <c r="J21" t="s">
        <v>418</v>
      </c>
      <c r="L21" t="str">
        <f t="shared" si="5"/>
        <v>The Fields Nursery School</v>
      </c>
      <c r="M21">
        <v>1001</v>
      </c>
      <c r="N21" t="str">
        <f t="shared" si="1"/>
        <v>Day 11</v>
      </c>
      <c r="O21" t="str">
        <f t="shared" si="2"/>
        <v/>
      </c>
      <c r="P21" t="str">
        <f t="shared" si="3"/>
        <v/>
      </c>
      <c r="Q21" t="str">
        <f t="shared" si="4"/>
        <v/>
      </c>
      <c r="X21">
        <v>7026</v>
      </c>
      <c r="Y21" t="s">
        <v>471</v>
      </c>
      <c r="AD21" t="b">
        <f>[1]!Table1[[#This Row],[School Name:]]=A21</f>
        <v>1</v>
      </c>
      <c r="AE21" t="b">
        <f>[1]!Table1[[#This Row],[Do you want to opt-in to any of the School Absence Schemes for 2024/2025]]=C21</f>
        <v>1</v>
      </c>
      <c r="AF21" t="b">
        <f>[1]!Table1[[#This Row],[Do you want to purchase the Absence Scheme for Teachers]]=D21</f>
        <v>1</v>
      </c>
      <c r="AG21" t="b">
        <f>[1]!Table1[[#This Row],[Do you want to purchase the Absence Scheme for Teaching Assistants]]=E21</f>
        <v>1</v>
      </c>
      <c r="AH21" t="b">
        <f>[1]!Table1[[#This Row],[Please enter the number of FTE''s ]]=F21</f>
        <v>1</v>
      </c>
      <c r="AI21" t="b">
        <f>[1]!Table1[[#This Row],[Do you want to purchase the Absence Scheme for Caretakers]]=G21</f>
        <v>1</v>
      </c>
      <c r="AJ21" t="b">
        <f>[1]!Table1[[#This Row],[When do you want the cover to start from]]=H21</f>
        <v>1</v>
      </c>
      <c r="AK21" t="b">
        <f>[1]!Table1[[#This Row],[Please enter the number of FTE''s]]=I21</f>
        <v>1</v>
      </c>
      <c r="AL21" t="b">
        <f>[1]!Table1[[#This Row],[Do you want to purchase the Absence Scheme for Other Support Staff]]=J21</f>
        <v>1</v>
      </c>
      <c r="AM21" t="b">
        <f>[1]!Table1[[#This Row],[Please enter the number of FTE''s2]]=K21</f>
        <v>1</v>
      </c>
    </row>
    <row r="22" spans="1:39" x14ac:dyDescent="0.25">
      <c r="A22" t="s">
        <v>472</v>
      </c>
      <c r="B22" t="s">
        <v>281</v>
      </c>
      <c r="C22" t="s">
        <v>417</v>
      </c>
      <c r="D22" t="s">
        <v>417</v>
      </c>
      <c r="E22" t="s">
        <v>418</v>
      </c>
      <c r="G22" t="s">
        <v>418</v>
      </c>
      <c r="J22" t="s">
        <v>418</v>
      </c>
      <c r="L22" t="str">
        <f t="shared" si="5"/>
        <v>Ashbeach Primary School</v>
      </c>
      <c r="M22">
        <v>2217</v>
      </c>
      <c r="N22" t="str">
        <f t="shared" si="1"/>
        <v>Day 11</v>
      </c>
      <c r="O22" t="str">
        <f t="shared" si="2"/>
        <v/>
      </c>
      <c r="P22" t="str">
        <f t="shared" si="3"/>
        <v/>
      </c>
      <c r="Q22" t="str">
        <f t="shared" si="4"/>
        <v/>
      </c>
      <c r="X22">
        <v>3050</v>
      </c>
      <c r="Y22" t="s">
        <v>473</v>
      </c>
      <c r="AD22" t="b">
        <f>[1]!Table1[[#This Row],[School Name:]]=A22</f>
        <v>1</v>
      </c>
      <c r="AE22" t="b">
        <f>[1]!Table1[[#This Row],[Do you want to opt-in to any of the School Absence Schemes for 2024/2025]]=C22</f>
        <v>1</v>
      </c>
      <c r="AF22" t="b">
        <f>[1]!Table1[[#This Row],[Do you want to purchase the Absence Scheme for Teachers]]=D22</f>
        <v>1</v>
      </c>
      <c r="AG22" t="b">
        <f>[1]!Table1[[#This Row],[Do you want to purchase the Absence Scheme for Teaching Assistants]]=E22</f>
        <v>1</v>
      </c>
      <c r="AH22" t="b">
        <f>[1]!Table1[[#This Row],[Please enter the number of FTE''s ]]=F22</f>
        <v>1</v>
      </c>
      <c r="AI22" t="b">
        <f>[1]!Table1[[#This Row],[Do you want to purchase the Absence Scheme for Caretakers]]=G22</f>
        <v>1</v>
      </c>
      <c r="AJ22" t="b">
        <f>[1]!Table1[[#This Row],[When do you want the cover to start from]]=H22</f>
        <v>1</v>
      </c>
      <c r="AK22" t="b">
        <f>[1]!Table1[[#This Row],[Please enter the number of FTE''s]]=I22</f>
        <v>1</v>
      </c>
      <c r="AL22" t="b">
        <f>[1]!Table1[[#This Row],[Do you want to purchase the Absence Scheme for Other Support Staff]]=J22</f>
        <v>1</v>
      </c>
      <c r="AM22" t="b">
        <f>[1]!Table1[[#This Row],[Please enter the number of FTE''s2]]=K22</f>
        <v>1</v>
      </c>
    </row>
    <row r="23" spans="1:39" x14ac:dyDescent="0.25">
      <c r="A23" t="s">
        <v>474</v>
      </c>
      <c r="B23" t="s">
        <v>475</v>
      </c>
      <c r="C23" t="s">
        <v>417</v>
      </c>
      <c r="D23" t="s">
        <v>417</v>
      </c>
      <c r="E23" t="s">
        <v>418</v>
      </c>
      <c r="G23" t="s">
        <v>418</v>
      </c>
      <c r="J23" t="s">
        <v>418</v>
      </c>
      <c r="L23" t="str">
        <f t="shared" si="5"/>
        <v>Great and Little Shelford CofE (Aided) Primary School</v>
      </c>
      <c r="M23">
        <v>3310</v>
      </c>
      <c r="N23" t="str">
        <f t="shared" si="1"/>
        <v>Day 11</v>
      </c>
      <c r="O23" t="str">
        <f t="shared" si="2"/>
        <v/>
      </c>
      <c r="P23" t="str">
        <f t="shared" si="3"/>
        <v/>
      </c>
      <c r="Q23" t="str">
        <f t="shared" si="4"/>
        <v/>
      </c>
      <c r="X23">
        <v>3009</v>
      </c>
      <c r="Y23" t="s">
        <v>476</v>
      </c>
      <c r="AD23" t="b">
        <f>[1]!Table1[[#This Row],[School Name:]]=A23</f>
        <v>1</v>
      </c>
      <c r="AE23" t="b">
        <f>[1]!Table1[[#This Row],[Do you want to opt-in to any of the School Absence Schemes for 2024/2025]]=C23</f>
        <v>1</v>
      </c>
      <c r="AF23" t="b">
        <f>[1]!Table1[[#This Row],[Do you want to purchase the Absence Scheme for Teachers]]=D23</f>
        <v>1</v>
      </c>
      <c r="AG23" t="b">
        <f>[1]!Table1[[#This Row],[Do you want to purchase the Absence Scheme for Teaching Assistants]]=E23</f>
        <v>1</v>
      </c>
      <c r="AH23" t="b">
        <f>[1]!Table1[[#This Row],[Please enter the number of FTE''s ]]=F23</f>
        <v>1</v>
      </c>
      <c r="AI23" t="b">
        <f>[1]!Table1[[#This Row],[Do you want to purchase the Absence Scheme for Caretakers]]=G23</f>
        <v>1</v>
      </c>
      <c r="AJ23" t="b">
        <f>[1]!Table1[[#This Row],[When do you want the cover to start from]]=H23</f>
        <v>1</v>
      </c>
      <c r="AK23" t="b">
        <f>[1]!Table1[[#This Row],[Please enter the number of FTE''s]]=I23</f>
        <v>1</v>
      </c>
      <c r="AL23" t="b">
        <f>[1]!Table1[[#This Row],[Do you want to purchase the Absence Scheme for Other Support Staff]]=J23</f>
        <v>1</v>
      </c>
      <c r="AM23" t="b">
        <f>[1]!Table1[[#This Row],[Please enter the number of FTE''s2]]=K23</f>
        <v>1</v>
      </c>
    </row>
    <row r="24" spans="1:39" x14ac:dyDescent="0.25">
      <c r="A24" t="s">
        <v>477</v>
      </c>
      <c r="B24" t="s">
        <v>478</v>
      </c>
      <c r="C24" t="s">
        <v>417</v>
      </c>
      <c r="D24" t="s">
        <v>418</v>
      </c>
      <c r="E24" t="s">
        <v>418</v>
      </c>
      <c r="G24" t="s">
        <v>417</v>
      </c>
      <c r="H24" t="s">
        <v>153</v>
      </c>
      <c r="I24" s="164">
        <v>0.92</v>
      </c>
      <c r="J24" t="s">
        <v>418</v>
      </c>
      <c r="L24" t="str">
        <f t="shared" si="5"/>
        <v>Spring Meadow Infant School</v>
      </c>
      <c r="M24">
        <v>2329</v>
      </c>
      <c r="N24" t="str">
        <f t="shared" si="1"/>
        <v/>
      </c>
      <c r="O24" t="str">
        <f t="shared" si="2"/>
        <v/>
      </c>
      <c r="P24" t="str">
        <f t="shared" si="3"/>
        <v>Day 1</v>
      </c>
      <c r="Q24" t="str">
        <f t="shared" si="4"/>
        <v/>
      </c>
      <c r="X24">
        <v>2091</v>
      </c>
      <c r="Y24" t="s">
        <v>479</v>
      </c>
      <c r="AD24" t="b">
        <f>[1]!Table1[[#This Row],[School Name:]]=A24</f>
        <v>1</v>
      </c>
      <c r="AE24" t="b">
        <f>[1]!Table1[[#This Row],[Do you want to opt-in to any of the School Absence Schemes for 2024/2025]]=C24</f>
        <v>1</v>
      </c>
      <c r="AF24" t="b">
        <f>[1]!Table1[[#This Row],[Do you want to purchase the Absence Scheme for Teachers]]=D24</f>
        <v>1</v>
      </c>
      <c r="AG24" t="b">
        <f>[1]!Table1[[#This Row],[Do you want to purchase the Absence Scheme for Teaching Assistants]]=E24</f>
        <v>1</v>
      </c>
      <c r="AH24" t="b">
        <f>[1]!Table1[[#This Row],[Please enter the number of FTE''s ]]=F24</f>
        <v>1</v>
      </c>
      <c r="AI24" t="b">
        <f>[1]!Table1[[#This Row],[Do you want to purchase the Absence Scheme for Caretakers]]=G24</f>
        <v>1</v>
      </c>
      <c r="AJ24" t="b">
        <f>[1]!Table1[[#This Row],[When do you want the cover to start from]]=H24</f>
        <v>1</v>
      </c>
      <c r="AK24" t="b">
        <f>[1]!Table1[[#This Row],[Please enter the number of FTE''s]]=I24</f>
        <v>1</v>
      </c>
      <c r="AL24" t="b">
        <f>[1]!Table1[[#This Row],[Do you want to purchase the Absence Scheme for Other Support Staff]]=J24</f>
        <v>1</v>
      </c>
      <c r="AM24" t="b">
        <f>[1]!Table1[[#This Row],[Please enter the number of FTE''s2]]=K24</f>
        <v>1</v>
      </c>
    </row>
    <row r="25" spans="1:39" x14ac:dyDescent="0.25">
      <c r="N25" t="str">
        <f t="shared" si="1"/>
        <v/>
      </c>
      <c r="O25" t="str">
        <f t="shared" si="2"/>
        <v/>
      </c>
      <c r="P25" t="str">
        <f t="shared" si="3"/>
        <v/>
      </c>
      <c r="Q25" t="str">
        <f t="shared" si="4"/>
        <v/>
      </c>
      <c r="X25">
        <v>2065</v>
      </c>
      <c r="Y25" t="s">
        <v>174</v>
      </c>
      <c r="AD25" t="b">
        <f>[1]!Table1[[#This Row],[School Name:]]=A25</f>
        <v>1</v>
      </c>
      <c r="AE25" t="b">
        <f>[1]!Table1[[#This Row],[Do you want to opt-in to any of the School Absence Schemes for 2024/2025]]=C25</f>
        <v>1</v>
      </c>
      <c r="AF25" t="b">
        <f>[1]!Table1[[#This Row],[Do you want to purchase the Absence Scheme for Teachers]]=D25</f>
        <v>1</v>
      </c>
      <c r="AG25" t="b">
        <f>[1]!Table1[[#This Row],[Do you want to purchase the Absence Scheme for Teaching Assistants]]=E25</f>
        <v>1</v>
      </c>
      <c r="AH25" t="b">
        <f>[1]!Table1[[#This Row],[Please enter the number of FTE''s ]]=F25</f>
        <v>1</v>
      </c>
      <c r="AI25" t="b">
        <f>[1]!Table1[[#This Row],[Do you want to purchase the Absence Scheme for Caretakers]]=G25</f>
        <v>1</v>
      </c>
      <c r="AJ25" t="b">
        <f>[1]!Table1[[#This Row],[When do you want the cover to start from]]=H25</f>
        <v>1</v>
      </c>
      <c r="AK25" t="b">
        <f>[1]!Table1[[#This Row],[Please enter the number of FTE''s]]=I25</f>
        <v>1</v>
      </c>
      <c r="AL25" t="b">
        <f>[1]!Table1[[#This Row],[Do you want to purchase the Absence Scheme for Other Support Staff]]=J25</f>
        <v>1</v>
      </c>
      <c r="AM25" t="b">
        <f>[1]!Table1[[#This Row],[Please enter the number of FTE''s2]]=K25</f>
        <v>1</v>
      </c>
    </row>
    <row r="26" spans="1:39" x14ac:dyDescent="0.25">
      <c r="A26" t="s">
        <v>200</v>
      </c>
      <c r="B26" t="s">
        <v>480</v>
      </c>
      <c r="C26" t="s">
        <v>417</v>
      </c>
      <c r="D26" t="s">
        <v>417</v>
      </c>
      <c r="E26" t="s">
        <v>417</v>
      </c>
      <c r="F26" t="s">
        <v>481</v>
      </c>
      <c r="G26" t="s">
        <v>417</v>
      </c>
      <c r="H26" t="s">
        <v>153</v>
      </c>
      <c r="I26" t="s">
        <v>482</v>
      </c>
      <c r="J26" t="s">
        <v>417</v>
      </c>
      <c r="K26" t="s">
        <v>483</v>
      </c>
      <c r="L26" t="str">
        <f t="shared" si="5"/>
        <v>Hemingford Grey Primary School</v>
      </c>
      <c r="M26">
        <v>2211</v>
      </c>
      <c r="N26" t="str">
        <f t="shared" si="1"/>
        <v>Day 11</v>
      </c>
      <c r="O26" t="str">
        <f t="shared" si="2"/>
        <v>Day 11</v>
      </c>
      <c r="P26" t="str">
        <f t="shared" si="3"/>
        <v>Day 1</v>
      </c>
      <c r="Q26" t="str">
        <f t="shared" si="4"/>
        <v>Day 11</v>
      </c>
      <c r="X26">
        <v>1006</v>
      </c>
      <c r="Y26" t="s">
        <v>175</v>
      </c>
      <c r="AD26" t="b">
        <f>[1]!Table1[[#This Row],[School Name:]]=A26</f>
        <v>1</v>
      </c>
      <c r="AE26" t="b">
        <f>[1]!Table1[[#This Row],[Do you want to opt-in to any of the School Absence Schemes for 2024/2025]]=C26</f>
        <v>1</v>
      </c>
      <c r="AF26" t="b">
        <f>[1]!Table1[[#This Row],[Do you want to purchase the Absence Scheme for Teachers]]=D26</f>
        <v>1</v>
      </c>
      <c r="AG26" t="b">
        <f>[1]!Table1[[#This Row],[Do you want to purchase the Absence Scheme for Teaching Assistants]]=E26</f>
        <v>1</v>
      </c>
      <c r="AH26" t="b">
        <f>[1]!Table1[[#This Row],[Please enter the number of FTE''s ]]=F26</f>
        <v>1</v>
      </c>
      <c r="AI26" t="b">
        <f>[1]!Table1[[#This Row],[Do you want to purchase the Absence Scheme for Caretakers]]=G26</f>
        <v>1</v>
      </c>
      <c r="AJ26" t="b">
        <f>[1]!Table1[[#This Row],[When do you want the cover to start from]]=H26</f>
        <v>1</v>
      </c>
      <c r="AK26" t="b">
        <f>[1]!Table1[[#This Row],[Please enter the number of FTE''s]]=I26</f>
        <v>1</v>
      </c>
      <c r="AL26" t="b">
        <f>[1]!Table1[[#This Row],[Do you want to purchase the Absence Scheme for Other Support Staff]]=J26</f>
        <v>1</v>
      </c>
      <c r="AM26" t="b">
        <f>[1]!Table1[[#This Row],[Please enter the number of FTE''s2]]=K26</f>
        <v>1</v>
      </c>
    </row>
    <row r="27" spans="1:39" x14ac:dyDescent="0.25">
      <c r="A27" t="s">
        <v>484</v>
      </c>
      <c r="B27" t="s">
        <v>485</v>
      </c>
      <c r="C27" t="s">
        <v>417</v>
      </c>
      <c r="D27" t="s">
        <v>417</v>
      </c>
      <c r="E27" t="s">
        <v>418</v>
      </c>
      <c r="G27" t="s">
        <v>417</v>
      </c>
      <c r="H27" t="s">
        <v>150</v>
      </c>
      <c r="I27" t="s">
        <v>486</v>
      </c>
      <c r="J27" t="s">
        <v>417</v>
      </c>
      <c r="K27" t="s">
        <v>487</v>
      </c>
      <c r="L27" t="str">
        <f t="shared" si="5"/>
        <v>Barton CofE VA Primary School</v>
      </c>
      <c r="M27">
        <v>3301</v>
      </c>
      <c r="N27" t="str">
        <f t="shared" si="1"/>
        <v>Day 11</v>
      </c>
      <c r="O27" t="str">
        <f t="shared" si="2"/>
        <v/>
      </c>
      <c r="P27" t="str">
        <f t="shared" si="3"/>
        <v>Day 11</v>
      </c>
      <c r="Q27" t="str">
        <f t="shared" si="4"/>
        <v>Day 11</v>
      </c>
      <c r="X27">
        <v>2119</v>
      </c>
      <c r="Y27" t="s">
        <v>176</v>
      </c>
      <c r="AD27" t="b">
        <f>[1]!Table1[[#This Row],[School Name:]]=A27</f>
        <v>1</v>
      </c>
      <c r="AE27" t="b">
        <f>[1]!Table1[[#This Row],[Do you want to opt-in to any of the School Absence Schemes for 2024/2025]]=C27</f>
        <v>1</v>
      </c>
      <c r="AF27" t="b">
        <f>[1]!Table1[[#This Row],[Do you want to purchase the Absence Scheme for Teachers]]=D27</f>
        <v>1</v>
      </c>
      <c r="AG27" t="b">
        <f>[1]!Table1[[#This Row],[Do you want to purchase the Absence Scheme for Teaching Assistants]]=E27</f>
        <v>1</v>
      </c>
      <c r="AH27" t="b">
        <f>[1]!Table1[[#This Row],[Please enter the number of FTE''s ]]=F27</f>
        <v>1</v>
      </c>
      <c r="AI27" t="b">
        <f>[1]!Table1[[#This Row],[Do you want to purchase the Absence Scheme for Caretakers]]=G27</f>
        <v>1</v>
      </c>
      <c r="AJ27" t="b">
        <f>[1]!Table1[[#This Row],[When do you want the cover to start from]]=H27</f>
        <v>1</v>
      </c>
      <c r="AK27" t="b">
        <f>[1]!Table1[[#This Row],[Please enter the number of FTE''s]]=I27</f>
        <v>1</v>
      </c>
      <c r="AL27" t="b">
        <f>[1]!Table1[[#This Row],[Do you want to purchase the Absence Scheme for Other Support Staff]]=J27</f>
        <v>1</v>
      </c>
      <c r="AM27" t="b">
        <f>[1]!Table1[[#This Row],[Please enter the number of FTE''s2]]=K27</f>
        <v>1</v>
      </c>
    </row>
    <row r="28" spans="1:39" x14ac:dyDescent="0.25">
      <c r="N28" t="str">
        <f t="shared" si="1"/>
        <v/>
      </c>
      <c r="O28" t="str">
        <f t="shared" si="2"/>
        <v/>
      </c>
      <c r="P28" t="str">
        <f t="shared" si="3"/>
        <v/>
      </c>
      <c r="Q28" t="str">
        <f t="shared" si="4"/>
        <v/>
      </c>
      <c r="X28">
        <v>3011</v>
      </c>
      <c r="Y28" t="s">
        <v>488</v>
      </c>
      <c r="AD28" t="b">
        <f>[1]!Table1[[#This Row],[School Name:]]=A28</f>
        <v>1</v>
      </c>
      <c r="AE28" t="b">
        <f>[1]!Table1[[#This Row],[Do you want to opt-in to any of the School Absence Schemes for 2024/2025]]=C28</f>
        <v>1</v>
      </c>
      <c r="AF28" t="b">
        <f>[1]!Table1[[#This Row],[Do you want to purchase the Absence Scheme for Teachers]]=D28</f>
        <v>1</v>
      </c>
      <c r="AG28" t="b">
        <f>[1]!Table1[[#This Row],[Do you want to purchase the Absence Scheme for Teaching Assistants]]=E28</f>
        <v>1</v>
      </c>
      <c r="AH28" t="b">
        <f>[1]!Table1[[#This Row],[Please enter the number of FTE''s ]]=F28</f>
        <v>1</v>
      </c>
      <c r="AI28" t="b">
        <f>[1]!Table1[[#This Row],[Do you want to purchase the Absence Scheme for Caretakers]]=G28</f>
        <v>1</v>
      </c>
      <c r="AJ28" t="b">
        <f>[1]!Table1[[#This Row],[When do you want the cover to start from]]=H28</f>
        <v>1</v>
      </c>
      <c r="AK28" t="b">
        <f>[1]!Table1[[#This Row],[Please enter the number of FTE''s]]=I28</f>
        <v>1</v>
      </c>
      <c r="AL28" t="b">
        <f>[1]!Table1[[#This Row],[Do you want to purchase the Absence Scheme for Other Support Staff]]=J28</f>
        <v>1</v>
      </c>
      <c r="AM28" t="b">
        <f>[1]!Table1[[#This Row],[Please enter the number of FTE''s2]]=K28</f>
        <v>1</v>
      </c>
    </row>
    <row r="29" spans="1:39" x14ac:dyDescent="0.25">
      <c r="N29" t="str">
        <f t="shared" si="1"/>
        <v/>
      </c>
      <c r="O29" t="str">
        <f t="shared" si="2"/>
        <v/>
      </c>
      <c r="P29" t="str">
        <f t="shared" si="3"/>
        <v/>
      </c>
      <c r="Q29" t="str">
        <f t="shared" si="4"/>
        <v/>
      </c>
      <c r="X29">
        <v>2006</v>
      </c>
      <c r="Y29" t="s">
        <v>178</v>
      </c>
      <c r="AD29" t="b">
        <f>[1]!Table1[[#This Row],[School Name:]]=A29</f>
        <v>1</v>
      </c>
      <c r="AE29" t="b">
        <f>[1]!Table1[[#This Row],[Do you want to opt-in to any of the School Absence Schemes for 2024/2025]]=C29</f>
        <v>1</v>
      </c>
      <c r="AF29" t="b">
        <f>[1]!Table1[[#This Row],[Do you want to purchase the Absence Scheme for Teachers]]=D29</f>
        <v>1</v>
      </c>
      <c r="AG29" t="b">
        <f>[1]!Table1[[#This Row],[Do you want to purchase the Absence Scheme for Teaching Assistants]]=E29</f>
        <v>1</v>
      </c>
      <c r="AH29" t="b">
        <f>[1]!Table1[[#This Row],[Please enter the number of FTE''s ]]=F29</f>
        <v>1</v>
      </c>
      <c r="AI29" t="b">
        <f>[1]!Table1[[#This Row],[Do you want to purchase the Absence Scheme for Caretakers]]=G29</f>
        <v>1</v>
      </c>
      <c r="AJ29" t="b">
        <f>[1]!Table1[[#This Row],[When do you want the cover to start from]]=H29</f>
        <v>1</v>
      </c>
      <c r="AK29" t="b">
        <f>[1]!Table1[[#This Row],[Please enter the number of FTE''s]]=I29</f>
        <v>1</v>
      </c>
      <c r="AL29" t="b">
        <f>[1]!Table1[[#This Row],[Do you want to purchase the Absence Scheme for Other Support Staff]]=J29</f>
        <v>1</v>
      </c>
      <c r="AM29" t="b">
        <f>[1]!Table1[[#This Row],[Please enter the number of FTE''s2]]=K29</f>
        <v>1</v>
      </c>
    </row>
    <row r="30" spans="1:39" x14ac:dyDescent="0.25">
      <c r="A30" t="s">
        <v>187</v>
      </c>
      <c r="B30" t="s">
        <v>489</v>
      </c>
      <c r="C30" t="s">
        <v>417</v>
      </c>
      <c r="D30" t="s">
        <v>417</v>
      </c>
      <c r="E30" t="s">
        <v>418</v>
      </c>
      <c r="G30" t="s">
        <v>418</v>
      </c>
      <c r="J30" t="s">
        <v>418</v>
      </c>
      <c r="L30" t="str">
        <f t="shared" si="5"/>
        <v>Fen Drayton Primary School</v>
      </c>
      <c r="M30">
        <v>2010</v>
      </c>
      <c r="N30" t="str">
        <f t="shared" si="1"/>
        <v>Day 11</v>
      </c>
      <c r="O30" t="str">
        <f t="shared" si="2"/>
        <v/>
      </c>
      <c r="P30" t="str">
        <f t="shared" si="3"/>
        <v/>
      </c>
      <c r="Q30" t="str">
        <f t="shared" si="4"/>
        <v/>
      </c>
      <c r="X30">
        <v>3012</v>
      </c>
      <c r="Y30" t="s">
        <v>490</v>
      </c>
      <c r="AD30" t="b">
        <f>[1]!Table1[[#This Row],[School Name:]]=A30</f>
        <v>1</v>
      </c>
      <c r="AE30" t="b">
        <f>[1]!Table1[[#This Row],[Do you want to opt-in to any of the School Absence Schemes for 2024/2025]]=C30</f>
        <v>1</v>
      </c>
      <c r="AF30" t="b">
        <f>[1]!Table1[[#This Row],[Do you want to purchase the Absence Scheme for Teachers]]=D30</f>
        <v>1</v>
      </c>
      <c r="AG30" t="b">
        <f>[1]!Table1[[#This Row],[Do you want to purchase the Absence Scheme for Teaching Assistants]]=E30</f>
        <v>1</v>
      </c>
      <c r="AH30" t="b">
        <f>[1]!Table1[[#This Row],[Please enter the number of FTE''s ]]=F30</f>
        <v>1</v>
      </c>
      <c r="AI30" t="b">
        <f>[1]!Table1[[#This Row],[Do you want to purchase the Absence Scheme for Caretakers]]=G30</f>
        <v>1</v>
      </c>
      <c r="AJ30" t="b">
        <f>[1]!Table1[[#This Row],[When do you want the cover to start from]]=H30</f>
        <v>1</v>
      </c>
      <c r="AK30" t="b">
        <f>[1]!Table1[[#This Row],[Please enter the number of FTE''s]]=I30</f>
        <v>1</v>
      </c>
      <c r="AL30" t="b">
        <f>[1]!Table1[[#This Row],[Do you want to purchase the Absence Scheme for Other Support Staff]]=J30</f>
        <v>1</v>
      </c>
      <c r="AM30" t="b">
        <f>[1]!Table1[[#This Row],[Please enter the number of FTE''s2]]=K30</f>
        <v>1</v>
      </c>
    </row>
    <row r="31" spans="1:39" x14ac:dyDescent="0.25">
      <c r="A31" t="s">
        <v>176</v>
      </c>
      <c r="B31" t="s">
        <v>491</v>
      </c>
      <c r="C31" t="s">
        <v>417</v>
      </c>
      <c r="D31" t="s">
        <v>417</v>
      </c>
      <c r="E31" t="s">
        <v>418</v>
      </c>
      <c r="G31" t="s">
        <v>417</v>
      </c>
      <c r="H31" t="s">
        <v>153</v>
      </c>
      <c r="I31" t="s">
        <v>482</v>
      </c>
      <c r="J31" t="s">
        <v>418</v>
      </c>
      <c r="L31" t="str">
        <f t="shared" si="5"/>
        <v>Colville Primary School</v>
      </c>
      <c r="M31">
        <v>2119</v>
      </c>
      <c r="N31" t="str">
        <f t="shared" si="1"/>
        <v>Day 11</v>
      </c>
      <c r="O31" t="str">
        <f t="shared" si="2"/>
        <v/>
      </c>
      <c r="P31" t="str">
        <f t="shared" si="3"/>
        <v>Day 1</v>
      </c>
      <c r="Q31" t="str">
        <f t="shared" si="4"/>
        <v/>
      </c>
      <c r="X31">
        <v>3041</v>
      </c>
      <c r="Y31" t="s">
        <v>492</v>
      </c>
      <c r="AD31" t="b">
        <f>[1]!Table1[[#This Row],[School Name:]]=A31</f>
        <v>1</v>
      </c>
      <c r="AE31" t="b">
        <f>[1]!Table1[[#This Row],[Do you want to opt-in to any of the School Absence Schemes for 2024/2025]]=C31</f>
        <v>1</v>
      </c>
      <c r="AF31" t="b">
        <f>[1]!Table1[[#This Row],[Do you want to purchase the Absence Scheme for Teachers]]=D31</f>
        <v>1</v>
      </c>
      <c r="AG31" t="b">
        <f>[1]!Table1[[#This Row],[Do you want to purchase the Absence Scheme for Teaching Assistants]]=E31</f>
        <v>1</v>
      </c>
      <c r="AH31" t="b">
        <f>[1]!Table1[[#This Row],[Please enter the number of FTE''s ]]=F31</f>
        <v>1</v>
      </c>
      <c r="AI31" t="b">
        <f>[1]!Table1[[#This Row],[Do you want to purchase the Absence Scheme for Caretakers]]=G31</f>
        <v>1</v>
      </c>
      <c r="AJ31" t="b">
        <f>[1]!Table1[[#This Row],[When do you want the cover to start from]]=H31</f>
        <v>1</v>
      </c>
      <c r="AK31" t="b">
        <f>[1]!Table1[[#This Row],[Please enter the number of FTE''s]]=I31</f>
        <v>1</v>
      </c>
      <c r="AL31" t="b">
        <f>[1]!Table1[[#This Row],[Do you want to purchase the Absence Scheme for Other Support Staff]]=J31</f>
        <v>1</v>
      </c>
      <c r="AM31" t="b">
        <f>[1]!Table1[[#This Row],[Please enter the number of FTE''s2]]=K31</f>
        <v>1</v>
      </c>
    </row>
    <row r="32" spans="1:39" x14ac:dyDescent="0.25">
      <c r="A32" t="s">
        <v>493</v>
      </c>
      <c r="B32" t="s">
        <v>494</v>
      </c>
      <c r="C32" t="s">
        <v>417</v>
      </c>
      <c r="D32" t="s">
        <v>417</v>
      </c>
      <c r="E32" t="s">
        <v>417</v>
      </c>
      <c r="F32" t="s">
        <v>495</v>
      </c>
      <c r="G32" t="s">
        <v>418</v>
      </c>
      <c r="J32" t="s">
        <v>418</v>
      </c>
      <c r="L32" t="str">
        <f t="shared" si="5"/>
        <v>Park Street CofE Primary School</v>
      </c>
      <c r="M32">
        <v>3350</v>
      </c>
      <c r="N32" t="str">
        <f>IF(D32="Yes","Day 11","")</f>
        <v>Day 11</v>
      </c>
      <c r="O32" t="str">
        <f t="shared" si="2"/>
        <v>Day 11</v>
      </c>
      <c r="P32" t="str">
        <f t="shared" si="3"/>
        <v/>
      </c>
      <c r="Q32" t="str">
        <f t="shared" si="4"/>
        <v/>
      </c>
      <c r="X32">
        <v>2246</v>
      </c>
      <c r="Y32" t="s">
        <v>496</v>
      </c>
      <c r="AD32" t="b">
        <f>[1]!Table1[[#This Row],[School Name:]]=A32</f>
        <v>1</v>
      </c>
      <c r="AE32" t="b">
        <f>[1]!Table1[[#This Row],[Do you want to opt-in to any of the School Absence Schemes for 2024/2025]]=C32</f>
        <v>1</v>
      </c>
      <c r="AF32" t="b">
        <f>[1]!Table1[[#This Row],[Do you want to purchase the Absence Scheme for Teachers]]=D32</f>
        <v>1</v>
      </c>
      <c r="AG32" t="b">
        <f>[1]!Table1[[#This Row],[Do you want to purchase the Absence Scheme for Teaching Assistants]]=E32</f>
        <v>1</v>
      </c>
      <c r="AH32" t="b">
        <f>[1]!Table1[[#This Row],[Please enter the number of FTE''s ]]=F32</f>
        <v>1</v>
      </c>
      <c r="AI32" t="b">
        <f>[1]!Table1[[#This Row],[Do you want to purchase the Absence Scheme for Caretakers]]=G32</f>
        <v>1</v>
      </c>
      <c r="AJ32" t="b">
        <f>[1]!Table1[[#This Row],[When do you want the cover to start from]]=H32</f>
        <v>1</v>
      </c>
      <c r="AK32" t="b">
        <f>[1]!Table1[[#This Row],[Please enter the number of FTE''s]]=I32</f>
        <v>1</v>
      </c>
      <c r="AL32" t="b">
        <f>[1]!Table1[[#This Row],[Do you want to purchase the Absence Scheme for Other Support Staff]]=J32</f>
        <v>1</v>
      </c>
      <c r="AM32" t="b">
        <f>[1]!Table1[[#This Row],[Please enter the number of FTE''s2]]=K32</f>
        <v>1</v>
      </c>
    </row>
    <row r="33" spans="1:39" x14ac:dyDescent="0.25">
      <c r="A33" t="s">
        <v>497</v>
      </c>
      <c r="B33" t="s">
        <v>498</v>
      </c>
      <c r="C33" t="s">
        <v>417</v>
      </c>
      <c r="D33" t="s">
        <v>417</v>
      </c>
      <c r="E33" t="s">
        <v>417</v>
      </c>
      <c r="F33" t="s">
        <v>499</v>
      </c>
      <c r="G33" t="s">
        <v>417</v>
      </c>
      <c r="H33" t="s">
        <v>153</v>
      </c>
      <c r="I33" t="s">
        <v>500</v>
      </c>
      <c r="J33" t="s">
        <v>417</v>
      </c>
      <c r="K33" t="s">
        <v>501</v>
      </c>
      <c r="L33" t="str">
        <f t="shared" si="5"/>
        <v>Barnabas Oley CofE Primary school</v>
      </c>
      <c r="M33">
        <v>3067</v>
      </c>
      <c r="N33" t="str">
        <f t="shared" si="1"/>
        <v>Day 11</v>
      </c>
      <c r="O33" t="str">
        <f t="shared" si="2"/>
        <v>Day 11</v>
      </c>
      <c r="P33" t="str">
        <f t="shared" si="3"/>
        <v>Day 1</v>
      </c>
      <c r="Q33" t="str">
        <f t="shared" si="4"/>
        <v>Day 11</v>
      </c>
      <c r="X33">
        <v>3308</v>
      </c>
      <c r="Y33" t="s">
        <v>502</v>
      </c>
      <c r="AD33" t="b">
        <f>[1]!Table1[[#This Row],[School Name:]]=A33</f>
        <v>1</v>
      </c>
      <c r="AE33" t="b">
        <f>[1]!Table1[[#This Row],[Do you want to opt-in to any of the School Absence Schemes for 2024/2025]]=C33</f>
        <v>1</v>
      </c>
      <c r="AF33" t="b">
        <f>[1]!Table1[[#This Row],[Do you want to purchase the Absence Scheme for Teachers]]=D33</f>
        <v>1</v>
      </c>
      <c r="AG33" t="b">
        <f>[1]!Table1[[#This Row],[Do you want to purchase the Absence Scheme for Teaching Assistants]]=E33</f>
        <v>1</v>
      </c>
      <c r="AH33" t="b">
        <f>[1]!Table1[[#This Row],[Please enter the number of FTE''s ]]=F33</f>
        <v>1</v>
      </c>
      <c r="AI33" t="b">
        <f>[1]!Table1[[#This Row],[Do you want to purchase the Absence Scheme for Caretakers]]=G33</f>
        <v>1</v>
      </c>
      <c r="AJ33" t="b">
        <f>[1]!Table1[[#This Row],[When do you want the cover to start from]]=H33</f>
        <v>1</v>
      </c>
      <c r="AK33" t="b">
        <f>[1]!Table1[[#This Row],[Please enter the number of FTE''s]]=I33</f>
        <v>1</v>
      </c>
      <c r="AL33" t="b">
        <f>[1]!Table1[[#This Row],[Do you want to purchase the Absence Scheme for Other Support Staff]]=J33</f>
        <v>1</v>
      </c>
      <c r="AM33" t="b">
        <f>[1]!Table1[[#This Row],[Please enter the number of FTE''s2]]=K33</f>
        <v>1</v>
      </c>
    </row>
    <row r="34" spans="1:39" x14ac:dyDescent="0.25">
      <c r="A34" t="s">
        <v>503</v>
      </c>
      <c r="B34" t="s">
        <v>504</v>
      </c>
      <c r="C34" t="s">
        <v>417</v>
      </c>
      <c r="D34" t="s">
        <v>417</v>
      </c>
      <c r="E34" t="s">
        <v>417</v>
      </c>
      <c r="F34" t="s">
        <v>505</v>
      </c>
      <c r="G34" t="s">
        <v>417</v>
      </c>
      <c r="H34" t="s">
        <v>153</v>
      </c>
      <c r="I34" t="s">
        <v>482</v>
      </c>
      <c r="J34" t="s">
        <v>417</v>
      </c>
      <c r="K34" t="s">
        <v>419</v>
      </c>
      <c r="L34" t="str">
        <f t="shared" si="5"/>
        <v>Clarkson Infants School</v>
      </c>
      <c r="M34">
        <v>2091</v>
      </c>
      <c r="N34" t="str">
        <f t="shared" si="1"/>
        <v>Day 11</v>
      </c>
      <c r="O34" t="str">
        <f t="shared" si="2"/>
        <v>Day 11</v>
      </c>
      <c r="P34" t="str">
        <f t="shared" si="3"/>
        <v>Day 1</v>
      </c>
      <c r="Q34" t="str">
        <f t="shared" si="4"/>
        <v>Day 11</v>
      </c>
      <c r="X34">
        <v>2444</v>
      </c>
      <c r="Y34" t="s">
        <v>506</v>
      </c>
      <c r="AD34" t="b">
        <f>[1]!Table1[[#This Row],[School Name:]]=A34</f>
        <v>1</v>
      </c>
      <c r="AE34" t="b">
        <f>[1]!Table1[[#This Row],[Do you want to opt-in to any of the School Absence Schemes for 2024/2025]]=C34</f>
        <v>1</v>
      </c>
      <c r="AF34" t="b">
        <f>[1]!Table1[[#This Row],[Do you want to purchase the Absence Scheme for Teachers]]=D34</f>
        <v>1</v>
      </c>
      <c r="AG34" t="b">
        <f>[1]!Table1[[#This Row],[Do you want to purchase the Absence Scheme for Teaching Assistants]]=E34</f>
        <v>1</v>
      </c>
      <c r="AH34" t="b">
        <f>[1]!Table1[[#This Row],[Please enter the number of FTE''s ]]=F34</f>
        <v>1</v>
      </c>
      <c r="AI34" t="b">
        <f>[1]!Table1[[#This Row],[Do you want to purchase the Absence Scheme for Caretakers]]=G34</f>
        <v>1</v>
      </c>
      <c r="AJ34" t="b">
        <f>[1]!Table1[[#This Row],[When do you want the cover to start from]]=H34</f>
        <v>1</v>
      </c>
      <c r="AK34" t="b">
        <f>[1]!Table1[[#This Row],[Please enter the number of FTE''s]]=I34</f>
        <v>1</v>
      </c>
      <c r="AL34" t="b">
        <f>[1]!Table1[[#This Row],[Do you want to purchase the Absence Scheme for Other Support Staff]]=J34</f>
        <v>1</v>
      </c>
      <c r="AM34" t="b">
        <f>[1]!Table1[[#This Row],[Please enter the number of FTE''s2]]=K34</f>
        <v>1</v>
      </c>
    </row>
    <row r="35" spans="1:39" x14ac:dyDescent="0.25">
      <c r="A35" t="s">
        <v>507</v>
      </c>
      <c r="B35" t="s">
        <v>508</v>
      </c>
      <c r="C35" t="s">
        <v>417</v>
      </c>
      <c r="D35" t="s">
        <v>417</v>
      </c>
      <c r="E35" t="s">
        <v>417</v>
      </c>
      <c r="F35" t="s">
        <v>509</v>
      </c>
      <c r="G35" t="s">
        <v>418</v>
      </c>
      <c r="J35" t="s">
        <v>417</v>
      </c>
      <c r="K35" t="s">
        <v>510</v>
      </c>
      <c r="L35" t="str">
        <f t="shared" si="5"/>
        <v>Arbury Primary School</v>
      </c>
      <c r="M35">
        <v>2118</v>
      </c>
      <c r="N35" t="str">
        <f t="shared" si="1"/>
        <v>Day 11</v>
      </c>
      <c r="O35" t="str">
        <f t="shared" si="2"/>
        <v>Day 11</v>
      </c>
      <c r="P35" t="str">
        <f t="shared" si="3"/>
        <v/>
      </c>
      <c r="Q35" t="str">
        <f t="shared" si="4"/>
        <v>Day 11</v>
      </c>
      <c r="X35">
        <v>3074</v>
      </c>
      <c r="Y35" t="s">
        <v>511</v>
      </c>
      <c r="AD35" t="b">
        <f>[1]!Table1[[#This Row],[School Name:]]=A35</f>
        <v>1</v>
      </c>
      <c r="AE35" t="b">
        <f>[1]!Table1[[#This Row],[Do you want to opt-in to any of the School Absence Schemes for 2024/2025]]=C35</f>
        <v>1</v>
      </c>
      <c r="AF35" t="b">
        <f>[1]!Table1[[#This Row],[Do you want to purchase the Absence Scheme for Teachers]]=D35</f>
        <v>1</v>
      </c>
      <c r="AG35" t="b">
        <f>[1]!Table1[[#This Row],[Do you want to purchase the Absence Scheme for Teaching Assistants]]=E35</f>
        <v>1</v>
      </c>
      <c r="AH35" t="b">
        <f>[1]!Table1[[#This Row],[Please enter the number of FTE''s ]]=F35</f>
        <v>1</v>
      </c>
      <c r="AI35" t="b">
        <f>[1]!Table1[[#This Row],[Do you want to purchase the Absence Scheme for Caretakers]]=G35</f>
        <v>1</v>
      </c>
      <c r="AJ35" t="b">
        <f>[1]!Table1[[#This Row],[When do you want the cover to start from]]=H35</f>
        <v>1</v>
      </c>
      <c r="AK35" t="b">
        <f>[1]!Table1[[#This Row],[Please enter the number of FTE''s]]=I35</f>
        <v>1</v>
      </c>
      <c r="AL35" t="b">
        <f>[1]!Table1[[#This Row],[Do you want to purchase the Absence Scheme for Other Support Staff]]=J35</f>
        <v>1</v>
      </c>
      <c r="AM35" t="b">
        <f>[1]!Table1[[#This Row],[Please enter the number of FTE''s2]]=K35</f>
        <v>1</v>
      </c>
    </row>
    <row r="36" spans="1:39" x14ac:dyDescent="0.25">
      <c r="A36" t="s">
        <v>209</v>
      </c>
      <c r="B36" t="s">
        <v>512</v>
      </c>
      <c r="C36" t="s">
        <v>417</v>
      </c>
      <c r="D36" t="s">
        <v>417</v>
      </c>
      <c r="E36" t="s">
        <v>417</v>
      </c>
      <c r="F36" t="s">
        <v>513</v>
      </c>
      <c r="G36" t="s">
        <v>417</v>
      </c>
      <c r="H36" t="s">
        <v>150</v>
      </c>
      <c r="I36" t="s">
        <v>420</v>
      </c>
      <c r="J36" t="s">
        <v>418</v>
      </c>
      <c r="L36" t="str">
        <f t="shared" si="5"/>
        <v>Kings Hedges Primary School</v>
      </c>
      <c r="M36">
        <v>2446</v>
      </c>
      <c r="N36" t="str">
        <f t="shared" si="1"/>
        <v>Day 11</v>
      </c>
      <c r="O36" t="str">
        <f t="shared" si="2"/>
        <v>Day 11</v>
      </c>
      <c r="P36" t="str">
        <f t="shared" si="3"/>
        <v>Day 11</v>
      </c>
      <c r="Q36" t="str">
        <f t="shared" si="4"/>
        <v/>
      </c>
      <c r="X36">
        <v>2336</v>
      </c>
      <c r="Y36" t="s">
        <v>186</v>
      </c>
      <c r="AD36" t="b">
        <f>[1]!Table1[[#This Row],[School Name:]]=A36</f>
        <v>1</v>
      </c>
      <c r="AE36" t="b">
        <f>[1]!Table1[[#This Row],[Do you want to opt-in to any of the School Absence Schemes for 2024/2025]]=C36</f>
        <v>1</v>
      </c>
      <c r="AF36" t="b">
        <f>[1]!Table1[[#This Row],[Do you want to purchase the Absence Scheme for Teachers]]=D36</f>
        <v>1</v>
      </c>
      <c r="AG36" t="b">
        <f>[1]!Table1[[#This Row],[Do you want to purchase the Absence Scheme for Teaching Assistants]]=E36</f>
        <v>1</v>
      </c>
      <c r="AH36" t="b">
        <f>[1]!Table1[[#This Row],[Please enter the number of FTE''s ]]=F36</f>
        <v>1</v>
      </c>
      <c r="AI36" t="b">
        <f>[1]!Table1[[#This Row],[Do you want to purchase the Absence Scheme for Caretakers]]=G36</f>
        <v>1</v>
      </c>
      <c r="AJ36" t="b">
        <f>[1]!Table1[[#This Row],[When do you want the cover to start from]]=H36</f>
        <v>1</v>
      </c>
      <c r="AK36" t="b">
        <f>[1]!Table1[[#This Row],[Please enter the number of FTE''s]]=I36</f>
        <v>1</v>
      </c>
      <c r="AL36" t="b">
        <f>[1]!Table1[[#This Row],[Do you want to purchase the Absence Scheme for Other Support Staff]]=J36</f>
        <v>1</v>
      </c>
      <c r="AM36" t="b">
        <f>[1]!Table1[[#This Row],[Please enter the number of FTE''s2]]=K36</f>
        <v>1</v>
      </c>
    </row>
    <row r="37" spans="1:39" x14ac:dyDescent="0.25">
      <c r="A37" t="s">
        <v>208</v>
      </c>
      <c r="B37" t="s">
        <v>514</v>
      </c>
      <c r="C37" t="s">
        <v>417</v>
      </c>
      <c r="D37" t="s">
        <v>417</v>
      </c>
      <c r="E37" t="s">
        <v>418</v>
      </c>
      <c r="G37" t="s">
        <v>418</v>
      </c>
      <c r="J37" t="s">
        <v>418</v>
      </c>
      <c r="L37" t="str">
        <f t="shared" si="5"/>
        <v>Kings Hedges Nursery School</v>
      </c>
      <c r="M37">
        <v>1000</v>
      </c>
      <c r="N37" t="str">
        <f t="shared" si="1"/>
        <v>Day 11</v>
      </c>
      <c r="O37" t="str">
        <f t="shared" si="2"/>
        <v/>
      </c>
      <c r="P37" t="str">
        <f t="shared" si="3"/>
        <v/>
      </c>
      <c r="Q37" t="str">
        <f t="shared" si="4"/>
        <v/>
      </c>
      <c r="X37">
        <v>2010</v>
      </c>
      <c r="Y37" t="s">
        <v>187</v>
      </c>
      <c r="AD37" t="b">
        <f>[1]!Table1[[#This Row],[School Name:]]=A37</f>
        <v>1</v>
      </c>
      <c r="AE37" t="b">
        <f>[1]!Table1[[#This Row],[Do you want to opt-in to any of the School Absence Schemes for 2024/2025]]=C37</f>
        <v>1</v>
      </c>
      <c r="AF37" t="b">
        <f>[1]!Table1[[#This Row],[Do you want to purchase the Absence Scheme for Teachers]]=D37</f>
        <v>1</v>
      </c>
      <c r="AG37" t="b">
        <f>[1]!Table1[[#This Row],[Do you want to purchase the Absence Scheme for Teaching Assistants]]=E37</f>
        <v>1</v>
      </c>
      <c r="AH37" t="b">
        <f>[1]!Table1[[#This Row],[Please enter the number of FTE''s ]]=F37</f>
        <v>1</v>
      </c>
      <c r="AI37" t="b">
        <f>[1]!Table1[[#This Row],[Do you want to purchase the Absence Scheme for Caretakers]]=G37</f>
        <v>1</v>
      </c>
      <c r="AJ37" t="b">
        <f>[1]!Table1[[#This Row],[When do you want the cover to start from]]=H37</f>
        <v>1</v>
      </c>
      <c r="AK37" t="b">
        <f>[1]!Table1[[#This Row],[Please enter the number of FTE''s]]=I37</f>
        <v>1</v>
      </c>
      <c r="AL37" t="b">
        <f>[1]!Table1[[#This Row],[Do you want to purchase the Absence Scheme for Other Support Staff]]=J37</f>
        <v>1</v>
      </c>
      <c r="AM37" t="b">
        <f>[1]!Table1[[#This Row],[Please enter the number of FTE''s2]]=K37</f>
        <v>1</v>
      </c>
    </row>
    <row r="38" spans="1:39" x14ac:dyDescent="0.25">
      <c r="A38" t="s">
        <v>515</v>
      </c>
      <c r="B38" t="s">
        <v>516</v>
      </c>
      <c r="C38" t="s">
        <v>417</v>
      </c>
      <c r="D38" t="s">
        <v>417</v>
      </c>
      <c r="E38" t="s">
        <v>418</v>
      </c>
      <c r="G38" t="s">
        <v>417</v>
      </c>
      <c r="H38" t="s">
        <v>150</v>
      </c>
      <c r="I38" t="s">
        <v>482</v>
      </c>
      <c r="J38" t="s">
        <v>418</v>
      </c>
      <c r="L38" t="str">
        <f t="shared" si="5"/>
        <v>The Grove Primary School</v>
      </c>
      <c r="M38">
        <v>2123</v>
      </c>
      <c r="N38" t="str">
        <f t="shared" si="1"/>
        <v>Day 11</v>
      </c>
      <c r="O38" t="str">
        <f t="shared" si="2"/>
        <v/>
      </c>
      <c r="P38" t="str">
        <f t="shared" si="3"/>
        <v>Day 11</v>
      </c>
      <c r="Q38" t="str">
        <f t="shared" si="4"/>
        <v/>
      </c>
      <c r="X38">
        <v>2208</v>
      </c>
      <c r="Y38" t="s">
        <v>222</v>
      </c>
      <c r="AD38" t="b">
        <f>[1]!Table1[[#This Row],[School Name:]]=A38</f>
        <v>1</v>
      </c>
      <c r="AE38" t="b">
        <f>[1]!Table1[[#This Row],[Do you want to opt-in to any of the School Absence Schemes for 2024/2025]]=C38</f>
        <v>1</v>
      </c>
      <c r="AF38" t="b">
        <f>[1]!Table1[[#This Row],[Do you want to purchase the Absence Scheme for Teachers]]=D38</f>
        <v>1</v>
      </c>
      <c r="AG38" t="b">
        <f>[1]!Table1[[#This Row],[Do you want to purchase the Absence Scheme for Teaching Assistants]]=E38</f>
        <v>1</v>
      </c>
      <c r="AH38" t="b">
        <f>[1]!Table1[[#This Row],[Please enter the number of FTE''s ]]=F38</f>
        <v>1</v>
      </c>
      <c r="AI38" t="b">
        <f>[1]!Table1[[#This Row],[Do you want to purchase the Absence Scheme for Caretakers]]=G38</f>
        <v>1</v>
      </c>
      <c r="AJ38" t="b">
        <f>[1]!Table1[[#This Row],[When do you want the cover to start from]]=H38</f>
        <v>1</v>
      </c>
      <c r="AK38" t="b">
        <f>[1]!Table1[[#This Row],[Please enter the number of FTE''s]]=I38</f>
        <v>1</v>
      </c>
      <c r="AL38" t="b">
        <f>[1]!Table1[[#This Row],[Do you want to purchase the Absence Scheme for Other Support Staff]]=J38</f>
        <v>1</v>
      </c>
      <c r="AM38" t="b">
        <f>[1]!Table1[[#This Row],[Please enter the number of FTE''s2]]=K38</f>
        <v>1</v>
      </c>
    </row>
    <row r="39" spans="1:39" x14ac:dyDescent="0.25">
      <c r="A39" t="s">
        <v>239</v>
      </c>
      <c r="B39" t="s">
        <v>517</v>
      </c>
      <c r="C39" t="s">
        <v>418</v>
      </c>
      <c r="L39" t="str">
        <f t="shared" si="5"/>
        <v>St Helen's primary School</v>
      </c>
      <c r="M39">
        <v>5200</v>
      </c>
      <c r="N39" t="str">
        <f t="shared" si="1"/>
        <v/>
      </c>
      <c r="O39" t="str">
        <f t="shared" si="2"/>
        <v/>
      </c>
      <c r="P39" t="str">
        <f t="shared" si="3"/>
        <v/>
      </c>
      <c r="Q39" t="str">
        <f t="shared" si="4"/>
        <v/>
      </c>
      <c r="X39">
        <v>3065</v>
      </c>
      <c r="Y39" t="s">
        <v>518</v>
      </c>
      <c r="AD39" t="b">
        <f>[1]!Table1[[#This Row],[School Name:]]=A39</f>
        <v>1</v>
      </c>
      <c r="AE39" t="b">
        <f>[1]!Table1[[#This Row],[Do you want to opt-in to any of the School Absence Schemes for 2024/2025]]=C39</f>
        <v>1</v>
      </c>
      <c r="AF39" t="b">
        <f>[1]!Table1[[#This Row],[Do you want to purchase the Absence Scheme for Teachers]]=D39</f>
        <v>1</v>
      </c>
      <c r="AG39" t="b">
        <f>[1]!Table1[[#This Row],[Do you want to purchase the Absence Scheme for Teaching Assistants]]=E39</f>
        <v>1</v>
      </c>
      <c r="AH39" t="b">
        <f>[1]!Table1[[#This Row],[Please enter the number of FTE''s ]]=F39</f>
        <v>1</v>
      </c>
      <c r="AI39" t="b">
        <f>[1]!Table1[[#This Row],[Do you want to purchase the Absence Scheme for Caretakers]]=G39</f>
        <v>1</v>
      </c>
      <c r="AJ39" t="b">
        <f>[1]!Table1[[#This Row],[When do you want the cover to start from]]=H39</f>
        <v>1</v>
      </c>
      <c r="AK39" t="b">
        <f>[1]!Table1[[#This Row],[Please enter the number of FTE''s]]=I39</f>
        <v>1</v>
      </c>
      <c r="AL39" t="b">
        <f>[1]!Table1[[#This Row],[Do you want to purchase the Absence Scheme for Other Support Staff]]=J39</f>
        <v>1</v>
      </c>
      <c r="AM39" t="b">
        <f>[1]!Table1[[#This Row],[Please enter the number of FTE''s2]]=K39</f>
        <v>1</v>
      </c>
    </row>
    <row r="40" spans="1:39" x14ac:dyDescent="0.25">
      <c r="A40" t="s">
        <v>519</v>
      </c>
      <c r="B40" t="s">
        <v>520</v>
      </c>
      <c r="C40" t="s">
        <v>417</v>
      </c>
      <c r="D40" t="s">
        <v>417</v>
      </c>
      <c r="E40" t="s">
        <v>417</v>
      </c>
      <c r="F40" t="s">
        <v>521</v>
      </c>
      <c r="G40" t="s">
        <v>417</v>
      </c>
      <c r="H40" t="s">
        <v>150</v>
      </c>
      <c r="I40" t="s">
        <v>522</v>
      </c>
      <c r="J40" t="s">
        <v>417</v>
      </c>
      <c r="K40" t="s">
        <v>523</v>
      </c>
      <c r="L40" t="str">
        <f t="shared" si="5"/>
        <v>Bellbird Primary School</v>
      </c>
      <c r="M40">
        <v>3943</v>
      </c>
      <c r="N40" t="str">
        <f t="shared" si="1"/>
        <v>Day 11</v>
      </c>
      <c r="O40" t="str">
        <f t="shared" si="2"/>
        <v>Day 11</v>
      </c>
      <c r="P40" t="str">
        <f t="shared" si="3"/>
        <v>Day 11</v>
      </c>
      <c r="Q40" t="str">
        <f t="shared" si="4"/>
        <v>Day 11</v>
      </c>
      <c r="X40">
        <v>3014</v>
      </c>
      <c r="Y40" t="s">
        <v>524</v>
      </c>
      <c r="AD40" t="b">
        <f>[1]!Table1[[#This Row],[School Name:]]=A40</f>
        <v>1</v>
      </c>
      <c r="AE40" t="b">
        <f>[1]!Table1[[#This Row],[Do you want to opt-in to any of the School Absence Schemes for 2024/2025]]=C40</f>
        <v>1</v>
      </c>
      <c r="AF40" t="b">
        <f>[1]!Table1[[#This Row],[Do you want to purchase the Absence Scheme for Teachers]]=D40</f>
        <v>1</v>
      </c>
      <c r="AG40" t="b">
        <f>[1]!Table1[[#This Row],[Do you want to purchase the Absence Scheme for Teaching Assistants]]=E40</f>
        <v>1</v>
      </c>
      <c r="AH40" t="b">
        <f>[1]!Table1[[#This Row],[Please enter the number of FTE''s ]]=F40</f>
        <v>1</v>
      </c>
      <c r="AI40" t="b">
        <f>[1]!Table1[[#This Row],[Do you want to purchase the Absence Scheme for Caretakers]]=G40</f>
        <v>1</v>
      </c>
      <c r="AJ40" t="b">
        <f>[1]!Table1[[#This Row],[When do you want the cover to start from]]=H40</f>
        <v>1</v>
      </c>
      <c r="AK40" t="b">
        <f>[1]!Table1[[#This Row],[Please enter the number of FTE''s]]=I40</f>
        <v>1</v>
      </c>
      <c r="AL40" t="b">
        <f>[1]!Table1[[#This Row],[Do you want to purchase the Absence Scheme for Other Support Staff]]=J40</f>
        <v>1</v>
      </c>
      <c r="AM40" t="b">
        <f>[1]!Table1[[#This Row],[Please enter the number of FTE''s2]]=K40</f>
        <v>1</v>
      </c>
    </row>
    <row r="41" spans="1:39" x14ac:dyDescent="0.25">
      <c r="A41" t="s">
        <v>186</v>
      </c>
      <c r="B41" t="s">
        <v>525</v>
      </c>
      <c r="C41" t="s">
        <v>417</v>
      </c>
      <c r="D41" t="s">
        <v>417</v>
      </c>
      <c r="E41" t="s">
        <v>417</v>
      </c>
      <c r="F41" t="s">
        <v>526</v>
      </c>
      <c r="G41" t="s">
        <v>417</v>
      </c>
      <c r="H41" t="s">
        <v>153</v>
      </c>
      <c r="I41" t="s">
        <v>527</v>
      </c>
      <c r="J41" t="s">
        <v>417</v>
      </c>
      <c r="K41" t="s">
        <v>528</v>
      </c>
      <c r="L41" t="str">
        <f t="shared" si="5"/>
        <v>Fawcett Primary School</v>
      </c>
      <c r="M41">
        <v>2336</v>
      </c>
      <c r="N41" t="str">
        <f t="shared" si="1"/>
        <v>Day 11</v>
      </c>
      <c r="O41" t="str">
        <f t="shared" si="2"/>
        <v>Day 11</v>
      </c>
      <c r="P41" t="str">
        <f t="shared" si="3"/>
        <v>Day 1</v>
      </c>
      <c r="Q41" t="str">
        <f t="shared" si="4"/>
        <v>Day 11</v>
      </c>
      <c r="X41">
        <v>2321</v>
      </c>
      <c r="Y41" t="s">
        <v>529</v>
      </c>
      <c r="AD41" t="b">
        <f>[1]!Table1[[#This Row],[School Name:]]=A41</f>
        <v>1</v>
      </c>
      <c r="AE41" t="b">
        <f>[1]!Table1[[#This Row],[Do you want to opt-in to any of the School Absence Schemes for 2024/2025]]=C41</f>
        <v>1</v>
      </c>
      <c r="AF41" t="b">
        <f>[1]!Table1[[#This Row],[Do you want to purchase the Absence Scheme for Teachers]]=D41</f>
        <v>1</v>
      </c>
      <c r="AG41" t="b">
        <f>[1]!Table1[[#This Row],[Do you want to purchase the Absence Scheme for Teaching Assistants]]=E41</f>
        <v>1</v>
      </c>
      <c r="AH41" t="b">
        <f>[1]!Table1[[#This Row],[Please enter the number of FTE''s ]]=F41</f>
        <v>1</v>
      </c>
      <c r="AI41" t="b">
        <f>[1]!Table1[[#This Row],[Do you want to purchase the Absence Scheme for Caretakers]]=G41</f>
        <v>1</v>
      </c>
      <c r="AJ41" t="b">
        <f>[1]!Table1[[#This Row],[When do you want the cover to start from]]=H41</f>
        <v>1</v>
      </c>
      <c r="AK41" t="b">
        <f>[1]!Table1[[#This Row],[Please enter the number of FTE''s]]=I41</f>
        <v>1</v>
      </c>
      <c r="AL41" t="b">
        <f>[1]!Table1[[#This Row],[Do you want to purchase the Absence Scheme for Other Support Staff]]=J41</f>
        <v>1</v>
      </c>
      <c r="AM41" t="b">
        <f>[1]!Table1[[#This Row],[Please enter the number of FTE''s2]]=K41</f>
        <v>1</v>
      </c>
    </row>
    <row r="42" spans="1:39" x14ac:dyDescent="0.25">
      <c r="A42" t="s">
        <v>252</v>
      </c>
      <c r="B42" t="s">
        <v>530</v>
      </c>
      <c r="C42" t="s">
        <v>417</v>
      </c>
      <c r="D42" t="s">
        <v>417</v>
      </c>
      <c r="E42" t="s">
        <v>417</v>
      </c>
      <c r="F42" t="s">
        <v>531</v>
      </c>
      <c r="G42" t="s">
        <v>417</v>
      </c>
      <c r="H42" t="s">
        <v>153</v>
      </c>
      <c r="I42" t="s">
        <v>532</v>
      </c>
      <c r="J42" t="s">
        <v>417</v>
      </c>
      <c r="K42" t="s">
        <v>532</v>
      </c>
      <c r="L42" t="str">
        <f t="shared" si="5"/>
        <v>Trumpington Meadows Primary School</v>
      </c>
      <c r="M42">
        <v>2000</v>
      </c>
      <c r="N42" t="str">
        <f t="shared" si="1"/>
        <v>Day 11</v>
      </c>
      <c r="O42" t="str">
        <f t="shared" si="2"/>
        <v>Day 11</v>
      </c>
      <c r="P42" t="str">
        <f t="shared" si="3"/>
        <v>Day 1</v>
      </c>
      <c r="Q42" t="str">
        <f t="shared" si="4"/>
        <v>Day 11</v>
      </c>
      <c r="X42">
        <v>2011</v>
      </c>
      <c r="Y42" t="s">
        <v>189</v>
      </c>
      <c r="AD42" t="b">
        <f>[1]!Table1[[#This Row],[School Name:]]=A42</f>
        <v>1</v>
      </c>
      <c r="AE42" t="b">
        <f>[1]!Table1[[#This Row],[Do you want to opt-in to any of the School Absence Schemes for 2024/2025]]=C42</f>
        <v>1</v>
      </c>
      <c r="AF42" t="b">
        <f>[1]!Table1[[#This Row],[Do you want to purchase the Absence Scheme for Teachers]]=D42</f>
        <v>1</v>
      </c>
      <c r="AG42" t="b">
        <f>[1]!Table1[[#This Row],[Do you want to purchase the Absence Scheme for Teaching Assistants]]=E42</f>
        <v>1</v>
      </c>
      <c r="AH42" t="b">
        <f>[1]!Table1[[#This Row],[Please enter the number of FTE''s ]]=F42</f>
        <v>1</v>
      </c>
      <c r="AI42" t="b">
        <f>[1]!Table1[[#This Row],[Do you want to purchase the Absence Scheme for Caretakers]]=G42</f>
        <v>1</v>
      </c>
      <c r="AJ42" t="b">
        <f>[1]!Table1[[#This Row],[When do you want the cover to start from]]=H42</f>
        <v>1</v>
      </c>
      <c r="AK42" t="b">
        <f>[1]!Table1[[#This Row],[Please enter the number of FTE''s]]=I42</f>
        <v>1</v>
      </c>
      <c r="AL42" t="b">
        <f>[1]!Table1[[#This Row],[Do you want to purchase the Absence Scheme for Other Support Staff]]=J42</f>
        <v>1</v>
      </c>
      <c r="AM42" t="b">
        <f>[1]!Table1[[#This Row],[Please enter the number of FTE''s2]]=K42</f>
        <v>1</v>
      </c>
    </row>
    <row r="43" spans="1:39" x14ac:dyDescent="0.25">
      <c r="A43" t="s">
        <v>260</v>
      </c>
      <c r="B43" t="s">
        <v>533</v>
      </c>
      <c r="C43" t="s">
        <v>417</v>
      </c>
      <c r="D43" t="s">
        <v>417</v>
      </c>
      <c r="E43" t="s">
        <v>418</v>
      </c>
      <c r="G43" t="s">
        <v>417</v>
      </c>
      <c r="H43" t="s">
        <v>150</v>
      </c>
      <c r="I43" t="s">
        <v>534</v>
      </c>
      <c r="J43" t="s">
        <v>417</v>
      </c>
      <c r="K43" t="s">
        <v>535</v>
      </c>
      <c r="L43" t="str">
        <f t="shared" si="5"/>
        <v>Yaxley Infant School</v>
      </c>
      <c r="M43">
        <v>2254</v>
      </c>
      <c r="N43" t="str">
        <f t="shared" si="1"/>
        <v>Day 11</v>
      </c>
      <c r="O43" t="str">
        <f t="shared" si="2"/>
        <v/>
      </c>
      <c r="P43" t="str">
        <f t="shared" si="3"/>
        <v>Day 11</v>
      </c>
      <c r="Q43" t="str">
        <f t="shared" si="4"/>
        <v>Day 11</v>
      </c>
      <c r="X43">
        <v>2012</v>
      </c>
      <c r="Y43" t="s">
        <v>190</v>
      </c>
      <c r="AD43" t="b">
        <f>[1]!Table1[[#This Row],[School Name:]]=A43</f>
        <v>1</v>
      </c>
      <c r="AE43" t="b">
        <f>[1]!Table1[[#This Row],[Do you want to opt-in to any of the School Absence Schemes for 2024/2025]]=C43</f>
        <v>1</v>
      </c>
      <c r="AF43" t="b">
        <f>[1]!Table1[[#This Row],[Do you want to purchase the Absence Scheme for Teachers]]=D43</f>
        <v>1</v>
      </c>
      <c r="AG43" t="b">
        <f>[1]!Table1[[#This Row],[Do you want to purchase the Absence Scheme for Teaching Assistants]]=E43</f>
        <v>1</v>
      </c>
      <c r="AH43" t="b">
        <f>[1]!Table1[[#This Row],[Please enter the number of FTE''s ]]=F43</f>
        <v>1</v>
      </c>
      <c r="AI43" t="b">
        <f>[1]!Table1[[#This Row],[Do you want to purchase the Absence Scheme for Caretakers]]=G43</f>
        <v>1</v>
      </c>
      <c r="AJ43" t="b">
        <f>[1]!Table1[[#This Row],[When do you want the cover to start from]]=H43</f>
        <v>1</v>
      </c>
      <c r="AK43" t="b">
        <f>[1]!Table1[[#This Row],[Please enter the number of FTE''s]]=I43</f>
        <v>1</v>
      </c>
      <c r="AL43" t="b">
        <f>[1]!Table1[[#This Row],[Do you want to purchase the Absence Scheme for Other Support Staff]]=J43</f>
        <v>1</v>
      </c>
      <c r="AM43" t="b">
        <f>[1]!Table1[[#This Row],[Please enter the number of FTE''s2]]=K43</f>
        <v>1</v>
      </c>
    </row>
    <row r="44" spans="1:39" x14ac:dyDescent="0.25">
      <c r="A44" t="s">
        <v>536</v>
      </c>
      <c r="B44" t="s">
        <v>537</v>
      </c>
      <c r="C44" t="s">
        <v>417</v>
      </c>
      <c r="D44" t="s">
        <v>417</v>
      </c>
      <c r="E44" t="s">
        <v>418</v>
      </c>
      <c r="G44" t="s">
        <v>418</v>
      </c>
      <c r="J44" t="s">
        <v>418</v>
      </c>
      <c r="L44" t="str">
        <f t="shared" si="5"/>
        <v>Holywell CofE Primary School</v>
      </c>
      <c r="M44">
        <v>3071</v>
      </c>
      <c r="N44" t="str">
        <f t="shared" si="1"/>
        <v>Day 11</v>
      </c>
      <c r="O44" t="str">
        <f t="shared" si="2"/>
        <v/>
      </c>
      <c r="P44" t="str">
        <f t="shared" si="3"/>
        <v/>
      </c>
      <c r="Q44" t="str">
        <f t="shared" si="4"/>
        <v/>
      </c>
      <c r="X44">
        <v>2068</v>
      </c>
      <c r="Y44" t="s">
        <v>538</v>
      </c>
      <c r="AD44" t="b">
        <f>[1]!Table1[[#This Row],[School Name:]]=A44</f>
        <v>1</v>
      </c>
      <c r="AE44" t="b">
        <f>[1]!Table1[[#This Row],[Do you want to opt-in to any of the School Absence Schemes for 2024/2025]]=C44</f>
        <v>1</v>
      </c>
      <c r="AF44" t="b">
        <f>[1]!Table1[[#This Row],[Do you want to purchase the Absence Scheme for Teachers]]=D44</f>
        <v>1</v>
      </c>
      <c r="AG44" t="b">
        <f>[1]!Table1[[#This Row],[Do you want to purchase the Absence Scheme for Teaching Assistants]]=E44</f>
        <v>1</v>
      </c>
      <c r="AH44" t="b">
        <f>[1]!Table1[[#This Row],[Please enter the number of FTE''s ]]=F44</f>
        <v>1</v>
      </c>
      <c r="AI44" t="b">
        <f>[1]!Table1[[#This Row],[Do you want to purchase the Absence Scheme for Caretakers]]=G44</f>
        <v>1</v>
      </c>
      <c r="AJ44" t="b">
        <f>[1]!Table1[[#This Row],[When do you want the cover to start from]]=H44</f>
        <v>1</v>
      </c>
      <c r="AK44" t="b">
        <f>[1]!Table1[[#This Row],[Please enter the number of FTE''s]]=I44</f>
        <v>1</v>
      </c>
      <c r="AL44" t="b">
        <f>[1]!Table1[[#This Row],[Do you want to purchase the Absence Scheme for Other Support Staff]]=J44</f>
        <v>1</v>
      </c>
      <c r="AM44" t="b">
        <f>[1]!Table1[[#This Row],[Please enter the number of FTE''s2]]=K44</f>
        <v>1</v>
      </c>
    </row>
    <row r="45" spans="1:39" x14ac:dyDescent="0.25">
      <c r="A45" t="s">
        <v>220</v>
      </c>
      <c r="B45" t="s">
        <v>539</v>
      </c>
      <c r="C45" t="s">
        <v>417</v>
      </c>
      <c r="D45" t="s">
        <v>417</v>
      </c>
      <c r="E45" t="s">
        <v>418</v>
      </c>
      <c r="G45" t="s">
        <v>417</v>
      </c>
      <c r="H45" t="s">
        <v>150</v>
      </c>
      <c r="I45" t="s">
        <v>482</v>
      </c>
      <c r="J45" t="s">
        <v>417</v>
      </c>
      <c r="K45" t="s">
        <v>466</v>
      </c>
      <c r="L45" t="str">
        <f t="shared" si="5"/>
        <v>Newnham Croft Primary School</v>
      </c>
      <c r="M45">
        <v>2109</v>
      </c>
      <c r="N45" t="str">
        <f t="shared" si="1"/>
        <v>Day 11</v>
      </c>
      <c r="O45" t="str">
        <f t="shared" si="2"/>
        <v/>
      </c>
      <c r="P45" t="str">
        <f t="shared" si="3"/>
        <v>Day 11</v>
      </c>
      <c r="Q45" t="str">
        <f t="shared" si="4"/>
        <v>Day 11</v>
      </c>
      <c r="X45">
        <v>2328</v>
      </c>
      <c r="Y45" t="s">
        <v>540</v>
      </c>
      <c r="AD45" t="b">
        <f>[1]!Table1[[#This Row],[School Name:]]=A45</f>
        <v>1</v>
      </c>
      <c r="AE45" t="b">
        <f>[1]!Table1[[#This Row],[Do you want to opt-in to any of the School Absence Schemes for 2024/2025]]=C45</f>
        <v>1</v>
      </c>
      <c r="AF45" t="b">
        <f>[1]!Table1[[#This Row],[Do you want to purchase the Absence Scheme for Teachers]]=D45</f>
        <v>1</v>
      </c>
      <c r="AG45" t="b">
        <f>[1]!Table1[[#This Row],[Do you want to purchase the Absence Scheme for Teaching Assistants]]=E45</f>
        <v>1</v>
      </c>
      <c r="AH45" t="b">
        <f>[1]!Table1[[#This Row],[Please enter the number of FTE''s ]]=F45</f>
        <v>1</v>
      </c>
      <c r="AI45" t="b">
        <f>[1]!Table1[[#This Row],[Do you want to purchase the Absence Scheme for Caretakers]]=G45</f>
        <v>1</v>
      </c>
      <c r="AJ45" t="b">
        <f>[1]!Table1[[#This Row],[When do you want the cover to start from]]=H45</f>
        <v>1</v>
      </c>
      <c r="AK45" t="b">
        <f>[1]!Table1[[#This Row],[Please enter the number of FTE''s]]=I45</f>
        <v>1</v>
      </c>
      <c r="AL45" t="b">
        <f>[1]!Table1[[#This Row],[Do you want to purchase the Absence Scheme for Other Support Staff]]=J45</f>
        <v>1</v>
      </c>
      <c r="AM45" t="b">
        <f>[1]!Table1[[#This Row],[Please enter the number of FTE''s2]]=K45</f>
        <v>1</v>
      </c>
    </row>
    <row r="46" spans="1:39" x14ac:dyDescent="0.25">
      <c r="A46" t="s">
        <v>541</v>
      </c>
      <c r="B46" t="s">
        <v>542</v>
      </c>
      <c r="C46" t="s">
        <v>417</v>
      </c>
      <c r="D46" t="s">
        <v>417</v>
      </c>
      <c r="E46" t="s">
        <v>418</v>
      </c>
      <c r="G46" t="s">
        <v>418</v>
      </c>
      <c r="J46" t="s">
        <v>418</v>
      </c>
      <c r="L46" t="str">
        <f t="shared" si="5"/>
        <v>Fenstanton and Hilton Primary School</v>
      </c>
      <c r="M46">
        <v>2208</v>
      </c>
      <c r="N46" t="str">
        <f t="shared" si="1"/>
        <v>Day 11</v>
      </c>
      <c r="O46" t="str">
        <f t="shared" si="2"/>
        <v/>
      </c>
      <c r="P46" t="str">
        <f t="shared" si="3"/>
        <v/>
      </c>
      <c r="Q46" t="str">
        <f t="shared" si="4"/>
        <v/>
      </c>
      <c r="X46">
        <v>7025</v>
      </c>
      <c r="Y46" t="s">
        <v>543</v>
      </c>
      <c r="AD46" t="b">
        <f>[1]!Table1[[#This Row],[School Name:]]=A46</f>
        <v>1</v>
      </c>
      <c r="AE46" t="b">
        <f>[1]!Table1[[#This Row],[Do you want to opt-in to any of the School Absence Schemes for 2024/2025]]=C46</f>
        <v>1</v>
      </c>
      <c r="AF46" t="b">
        <f>[1]!Table1[[#This Row],[Do you want to purchase the Absence Scheme for Teachers]]=D46</f>
        <v>1</v>
      </c>
      <c r="AG46" t="b">
        <f>[1]!Table1[[#This Row],[Do you want to purchase the Absence Scheme for Teaching Assistants]]=E46</f>
        <v>1</v>
      </c>
      <c r="AH46" t="b">
        <f>[1]!Table1[[#This Row],[Please enter the number of FTE''s ]]=F46</f>
        <v>1</v>
      </c>
      <c r="AI46" t="b">
        <f>[1]!Table1[[#This Row],[Do you want to purchase the Absence Scheme for Caretakers]]=G46</f>
        <v>1</v>
      </c>
      <c r="AJ46" t="b">
        <f>[1]!Table1[[#This Row],[When do you want the cover to start from]]=H46</f>
        <v>1</v>
      </c>
      <c r="AK46" t="b">
        <f>[1]!Table1[[#This Row],[Please enter the number of FTE''s]]=I46</f>
        <v>1</v>
      </c>
      <c r="AL46" t="b">
        <f>[1]!Table1[[#This Row],[Do you want to purchase the Absence Scheme for Other Support Staff]]=J46</f>
        <v>1</v>
      </c>
      <c r="AM46" t="b">
        <f>[1]!Table1[[#This Row],[Please enter the number of FTE''s2]]=K46</f>
        <v>1</v>
      </c>
    </row>
    <row r="47" spans="1:39" x14ac:dyDescent="0.25">
      <c r="N47" t="str">
        <f t="shared" si="1"/>
        <v/>
      </c>
      <c r="O47" t="str">
        <f t="shared" si="2"/>
        <v/>
      </c>
      <c r="P47" t="str">
        <f t="shared" si="3"/>
        <v/>
      </c>
      <c r="Q47" t="str">
        <f t="shared" si="4"/>
        <v/>
      </c>
      <c r="X47">
        <v>3310</v>
      </c>
      <c r="Y47" t="s">
        <v>544</v>
      </c>
      <c r="AD47" t="b">
        <f>[1]!Table1[[#This Row],[School Name:]]=A47</f>
        <v>1</v>
      </c>
      <c r="AE47" t="b">
        <f>[1]!Table1[[#This Row],[Do you want to opt-in to any of the School Absence Schemes for 2024/2025]]=C47</f>
        <v>1</v>
      </c>
      <c r="AF47" t="b">
        <f>[1]!Table1[[#This Row],[Do you want to purchase the Absence Scheme for Teachers]]=D47</f>
        <v>1</v>
      </c>
      <c r="AG47" t="b">
        <f>[1]!Table1[[#This Row],[Do you want to purchase the Absence Scheme for Teaching Assistants]]=E47</f>
        <v>1</v>
      </c>
      <c r="AH47" t="b">
        <f>[1]!Table1[[#This Row],[Please enter the number of FTE''s ]]=F47</f>
        <v>1</v>
      </c>
      <c r="AI47" t="b">
        <f>[1]!Table1[[#This Row],[Do you want to purchase the Absence Scheme for Caretakers]]=G47</f>
        <v>1</v>
      </c>
      <c r="AJ47" t="b">
        <f>[1]!Table1[[#This Row],[When do you want the cover to start from]]=H47</f>
        <v>1</v>
      </c>
      <c r="AK47" t="b">
        <f>[1]!Table1[[#This Row],[Please enter the number of FTE''s]]=I47</f>
        <v>1</v>
      </c>
      <c r="AL47" t="b">
        <f>[1]!Table1[[#This Row],[Do you want to purchase the Absence Scheme for Other Support Staff]]=J47</f>
        <v>1</v>
      </c>
      <c r="AM47" t="b">
        <f>[1]!Table1[[#This Row],[Please enter the number of FTE''s2]]=K47</f>
        <v>1</v>
      </c>
    </row>
    <row r="48" spans="1:39" x14ac:dyDescent="0.25">
      <c r="A48" t="s">
        <v>545</v>
      </c>
      <c r="B48" t="s">
        <v>546</v>
      </c>
      <c r="C48" t="s">
        <v>417</v>
      </c>
      <c r="D48" t="s">
        <v>417</v>
      </c>
      <c r="E48" t="s">
        <v>418</v>
      </c>
      <c r="G48" t="s">
        <v>417</v>
      </c>
      <c r="H48" t="s">
        <v>150</v>
      </c>
      <c r="I48" t="s">
        <v>547</v>
      </c>
      <c r="J48" t="s">
        <v>418</v>
      </c>
      <c r="L48" t="str">
        <f t="shared" si="5"/>
        <v>Hardwick and Cambourne Community Primary School</v>
      </c>
      <c r="M48">
        <v>2315</v>
      </c>
      <c r="N48" t="str">
        <f t="shared" si="1"/>
        <v>Day 11</v>
      </c>
      <c r="O48" t="str">
        <f t="shared" si="2"/>
        <v/>
      </c>
      <c r="P48" t="str">
        <f t="shared" si="3"/>
        <v>Day 11</v>
      </c>
      <c r="Q48" t="str">
        <f t="shared" si="4"/>
        <v/>
      </c>
      <c r="X48">
        <v>2016</v>
      </c>
      <c r="Y48" t="s">
        <v>192</v>
      </c>
      <c r="AD48" t="b">
        <f>[1]!Table1[[#This Row],[School Name:]]=A48</f>
        <v>1</v>
      </c>
      <c r="AE48" t="b">
        <f>[1]!Table1[[#This Row],[Do you want to opt-in to any of the School Absence Schemes for 2024/2025]]=C48</f>
        <v>1</v>
      </c>
      <c r="AF48" t="b">
        <f>[1]!Table1[[#This Row],[Do you want to purchase the Absence Scheme for Teachers]]=D48</f>
        <v>1</v>
      </c>
      <c r="AG48" t="b">
        <f>[1]!Table1[[#This Row],[Do you want to purchase the Absence Scheme for Teaching Assistants]]=E48</f>
        <v>1</v>
      </c>
      <c r="AH48" t="b">
        <f>[1]!Table1[[#This Row],[Please enter the number of FTE''s ]]=F48</f>
        <v>1</v>
      </c>
      <c r="AI48" t="b">
        <f>[1]!Table1[[#This Row],[Do you want to purchase the Absence Scheme for Caretakers]]=G48</f>
        <v>1</v>
      </c>
      <c r="AJ48" t="b">
        <f>[1]!Table1[[#This Row],[When do you want the cover to start from]]=H48</f>
        <v>1</v>
      </c>
      <c r="AK48" t="b">
        <f>[1]!Table1[[#This Row],[Please enter the number of FTE''s]]=I48</f>
        <v>1</v>
      </c>
      <c r="AL48" t="b">
        <f>[1]!Table1[[#This Row],[Do you want to purchase the Absence Scheme for Other Support Staff]]=J48</f>
        <v>1</v>
      </c>
      <c r="AM48" t="b">
        <f>[1]!Table1[[#This Row],[Please enter the number of FTE''s2]]=K48</f>
        <v>1</v>
      </c>
    </row>
    <row r="49" spans="1:39" x14ac:dyDescent="0.25">
      <c r="A49" t="s">
        <v>548</v>
      </c>
      <c r="B49" t="s">
        <v>549</v>
      </c>
      <c r="C49" t="s">
        <v>417</v>
      </c>
      <c r="D49" t="s">
        <v>417</v>
      </c>
      <c r="E49" t="s">
        <v>418</v>
      </c>
      <c r="G49" t="s">
        <v>417</v>
      </c>
      <c r="H49" t="s">
        <v>153</v>
      </c>
      <c r="I49" t="s">
        <v>550</v>
      </c>
      <c r="J49" t="s">
        <v>417</v>
      </c>
      <c r="K49" t="s">
        <v>551</v>
      </c>
      <c r="L49" t="str">
        <f t="shared" si="5"/>
        <v>Pendragon Community Primary School</v>
      </c>
      <c r="M49">
        <v>2033</v>
      </c>
      <c r="N49" t="str">
        <f t="shared" si="1"/>
        <v>Day 11</v>
      </c>
      <c r="O49" t="str">
        <f t="shared" si="2"/>
        <v/>
      </c>
      <c r="P49" t="str">
        <f t="shared" si="3"/>
        <v>Day 1</v>
      </c>
      <c r="Q49" t="str">
        <f t="shared" si="4"/>
        <v>Day 11</v>
      </c>
      <c r="X49" t="s">
        <v>552</v>
      </c>
      <c r="Y49" t="s">
        <v>553</v>
      </c>
      <c r="AD49" t="b">
        <f>[1]!Table1[[#This Row],[School Name:]]=A49</f>
        <v>1</v>
      </c>
      <c r="AE49" t="b">
        <f>[1]!Table1[[#This Row],[Do you want to opt-in to any of the School Absence Schemes for 2024/2025]]=C49</f>
        <v>1</v>
      </c>
      <c r="AF49" t="b">
        <f>[1]!Table1[[#This Row],[Do you want to purchase the Absence Scheme for Teachers]]=D49</f>
        <v>1</v>
      </c>
      <c r="AG49" t="b">
        <f>[1]!Table1[[#This Row],[Do you want to purchase the Absence Scheme for Teaching Assistants]]=E49</f>
        <v>1</v>
      </c>
      <c r="AH49" t="b">
        <f>[1]!Table1[[#This Row],[Please enter the number of FTE''s ]]=F49</f>
        <v>1</v>
      </c>
      <c r="AI49" t="b">
        <f>[1]!Table1[[#This Row],[Do you want to purchase the Absence Scheme for Caretakers]]=G49</f>
        <v>1</v>
      </c>
      <c r="AJ49" t="b">
        <f>[1]!Table1[[#This Row],[When do you want the cover to start from]]=H49</f>
        <v>1</v>
      </c>
      <c r="AK49" t="b">
        <f>[1]!Table1[[#This Row],[Please enter the number of FTE''s]]=I49</f>
        <v>1</v>
      </c>
      <c r="AL49" t="b">
        <f>[1]!Table1[[#This Row],[Do you want to purchase the Absence Scheme for Other Support Staff]]=J49</f>
        <v>1</v>
      </c>
      <c r="AM49" t="b">
        <f>[1]!Table1[[#This Row],[Please enter the number of FTE''s2]]=K49</f>
        <v>1</v>
      </c>
    </row>
    <row r="50" spans="1:39" x14ac:dyDescent="0.25">
      <c r="A50" t="s">
        <v>554</v>
      </c>
      <c r="B50" t="s">
        <v>555</v>
      </c>
      <c r="C50" t="s">
        <v>417</v>
      </c>
      <c r="D50" t="s">
        <v>417</v>
      </c>
      <c r="E50" t="s">
        <v>418</v>
      </c>
      <c r="G50" t="s">
        <v>418</v>
      </c>
      <c r="J50" t="s">
        <v>417</v>
      </c>
      <c r="K50" t="s">
        <v>487</v>
      </c>
      <c r="L50" t="str">
        <f t="shared" si="5"/>
        <v>Elsworth CofE VA Primary School</v>
      </c>
      <c r="M50">
        <v>3308</v>
      </c>
      <c r="N50" t="str">
        <f t="shared" si="1"/>
        <v>Day 11</v>
      </c>
      <c r="O50" t="str">
        <f t="shared" si="2"/>
        <v/>
      </c>
      <c r="P50" t="str">
        <f t="shared" si="3"/>
        <v/>
      </c>
      <c r="Q50" t="str">
        <f t="shared" si="4"/>
        <v>Day 11</v>
      </c>
      <c r="X50">
        <v>3068</v>
      </c>
      <c r="Y50" t="s">
        <v>556</v>
      </c>
      <c r="AD50" t="b">
        <f>[1]!Table1[[#This Row],[School Name:]]=A50</f>
        <v>1</v>
      </c>
      <c r="AE50" t="b">
        <f>[1]!Table1[[#This Row],[Do you want to opt-in to any of the School Absence Schemes for 2024/2025]]=C50</f>
        <v>1</v>
      </c>
      <c r="AF50" t="b">
        <f>[1]!Table1[[#This Row],[Do you want to purchase the Absence Scheme for Teachers]]=D50</f>
        <v>1</v>
      </c>
      <c r="AG50" t="b">
        <f>[1]!Table1[[#This Row],[Do you want to purchase the Absence Scheme for Teaching Assistants]]=E50</f>
        <v>1</v>
      </c>
      <c r="AH50" t="b">
        <f>[1]!Table1[[#This Row],[Please enter the number of FTE''s ]]=F50</f>
        <v>1</v>
      </c>
      <c r="AI50" t="b">
        <f>[1]!Table1[[#This Row],[Do you want to purchase the Absence Scheme for Caretakers]]=G50</f>
        <v>1</v>
      </c>
      <c r="AJ50" t="b">
        <f>[1]!Table1[[#This Row],[When do you want the cover to start from]]=H50</f>
        <v>1</v>
      </c>
      <c r="AK50" t="b">
        <f>[1]!Table1[[#This Row],[Please enter the number of FTE''s]]=I50</f>
        <v>1</v>
      </c>
      <c r="AL50" t="b">
        <f>[1]!Table1[[#This Row],[Do you want to purchase the Absence Scheme for Other Support Staff]]=J50</f>
        <v>1</v>
      </c>
      <c r="AM50" t="b">
        <f>[1]!Table1[[#This Row],[Please enter the number of FTE''s2]]=K50</f>
        <v>1</v>
      </c>
    </row>
    <row r="51" spans="1:39" x14ac:dyDescent="0.25">
      <c r="A51" s="147" t="s">
        <v>211</v>
      </c>
      <c r="B51" t="s">
        <v>557</v>
      </c>
      <c r="C51" t="s">
        <v>417</v>
      </c>
      <c r="D51" t="s">
        <v>417</v>
      </c>
      <c r="E51" t="s">
        <v>417</v>
      </c>
      <c r="F51" t="s">
        <v>558</v>
      </c>
      <c r="G51" t="s">
        <v>417</v>
      </c>
      <c r="H51" t="s">
        <v>153</v>
      </c>
      <c r="I51" t="s">
        <v>559</v>
      </c>
      <c r="J51" t="s">
        <v>417</v>
      </c>
      <c r="K51" t="s">
        <v>560</v>
      </c>
      <c r="L51" t="str">
        <f t="shared" si="5"/>
        <v>Lionel Walden Primary School</v>
      </c>
      <c r="M51">
        <v>2066</v>
      </c>
      <c r="N51" t="str">
        <f>IF(D51="Yes","Day 11","")</f>
        <v>Day 11</v>
      </c>
      <c r="O51" t="str">
        <f t="shared" si="2"/>
        <v>Day 11</v>
      </c>
      <c r="P51" t="str">
        <f t="shared" si="3"/>
        <v>Day 1</v>
      </c>
      <c r="Q51" t="str">
        <f t="shared" si="4"/>
        <v>Day 11</v>
      </c>
      <c r="X51">
        <v>3017</v>
      </c>
      <c r="Y51" t="s">
        <v>561</v>
      </c>
      <c r="AD51" t="b">
        <f>[1]!Table1[[#This Row],[School Name:]]=A51</f>
        <v>1</v>
      </c>
      <c r="AE51" t="b">
        <f>[1]!Table1[[#This Row],[Do you want to opt-in to any of the School Absence Schemes for 2024/2025]]=C51</f>
        <v>1</v>
      </c>
      <c r="AF51" t="b">
        <f>[1]!Table1[[#This Row],[Do you want to purchase the Absence Scheme for Teachers]]=D51</f>
        <v>1</v>
      </c>
      <c r="AG51" t="b">
        <f>[1]!Table1[[#This Row],[Do you want to purchase the Absence Scheme for Teaching Assistants]]=E51</f>
        <v>1</v>
      </c>
      <c r="AH51" t="b">
        <f>[1]!Table1[[#This Row],[Please enter the number of FTE''s ]]=F51</f>
        <v>1</v>
      </c>
      <c r="AI51" t="b">
        <f>[1]!Table1[[#This Row],[Do you want to purchase the Absence Scheme for Caretakers]]=G51</f>
        <v>1</v>
      </c>
      <c r="AJ51" t="b">
        <f>[1]!Table1[[#This Row],[When do you want the cover to start from]]=H51</f>
        <v>1</v>
      </c>
      <c r="AK51" t="b">
        <f>[1]!Table1[[#This Row],[Please enter the number of FTE''s]]=I51</f>
        <v>1</v>
      </c>
      <c r="AL51" t="b">
        <f>[1]!Table1[[#This Row],[Do you want to purchase the Absence Scheme for Other Support Staff]]=J51</f>
        <v>1</v>
      </c>
      <c r="AM51" t="b">
        <f>[1]!Table1[[#This Row],[Please enter the number of FTE''s2]]=K51</f>
        <v>1</v>
      </c>
    </row>
    <row r="52" spans="1:39" x14ac:dyDescent="0.25">
      <c r="A52" t="s">
        <v>562</v>
      </c>
      <c r="B52" t="s">
        <v>563</v>
      </c>
      <c r="C52" t="s">
        <v>418</v>
      </c>
      <c r="L52" t="str">
        <f>VLOOKUP(M52,X$2:Y$128,2,FALSE)</f>
        <v>Sawtry Infants' School</v>
      </c>
      <c r="M52">
        <v>2255</v>
      </c>
      <c r="N52" t="str">
        <f t="shared" ref="N52:N54" si="6">IF(D52="Yes","Day 11","")</f>
        <v/>
      </c>
      <c r="O52" t="str">
        <f t="shared" ref="O52:O54" si="7">IF(E52="Yes","Day 11","")</f>
        <v/>
      </c>
      <c r="P52" t="str">
        <f t="shared" ref="P52:P54" si="8">IF(G52="Yes",H52,"")</f>
        <v/>
      </c>
      <c r="Q52" t="str">
        <f t="shared" ref="Q52:Q54" si="9">IF(J52="Yes","Day 11","")</f>
        <v/>
      </c>
      <c r="X52">
        <v>2315</v>
      </c>
      <c r="Y52" t="s">
        <v>564</v>
      </c>
      <c r="AD52" t="b">
        <f>[1]!Table1[[#This Row],[School Name:]]=A52</f>
        <v>1</v>
      </c>
      <c r="AE52" t="b">
        <f>[1]!Table1[[#This Row],[Do you want to opt-in to any of the School Absence Schemes for 2024/2025]]=C52</f>
        <v>1</v>
      </c>
      <c r="AF52" t="b">
        <f>[1]!Table1[[#This Row],[Do you want to purchase the Absence Scheme for Teachers]]=D52</f>
        <v>1</v>
      </c>
      <c r="AG52" t="b">
        <f>[1]!Table1[[#This Row],[Do you want to purchase the Absence Scheme for Teaching Assistants]]=E52</f>
        <v>1</v>
      </c>
      <c r="AH52" t="b">
        <f>[1]!Table1[[#This Row],[Please enter the number of FTE''s ]]=F52</f>
        <v>1</v>
      </c>
      <c r="AI52" t="b">
        <f>[1]!Table1[[#This Row],[Do you want to purchase the Absence Scheme for Caretakers]]=G52</f>
        <v>1</v>
      </c>
      <c r="AJ52" t="b">
        <f>[1]!Table1[[#This Row],[When do you want the cover to start from]]=H52</f>
        <v>1</v>
      </c>
      <c r="AK52" t="b">
        <f>[1]!Table1[[#This Row],[Please enter the number of FTE''s]]=I52</f>
        <v>1</v>
      </c>
      <c r="AL52" t="b">
        <f>[1]!Table1[[#This Row],[Do you want to purchase the Absence Scheme for Other Support Staff]]=J52</f>
        <v>1</v>
      </c>
      <c r="AM52" t="b">
        <f>[1]!Table1[[#This Row],[Please enter the number of FTE''s2]]=K52</f>
        <v>1</v>
      </c>
    </row>
    <row r="53" spans="1:39" x14ac:dyDescent="0.25">
      <c r="N53" t="str">
        <f t="shared" si="6"/>
        <v/>
      </c>
      <c r="O53" t="str">
        <f t="shared" si="7"/>
        <v/>
      </c>
      <c r="P53" t="str">
        <f t="shared" si="8"/>
        <v/>
      </c>
      <c r="Q53" t="str">
        <f t="shared" si="9"/>
        <v/>
      </c>
      <c r="X53">
        <v>2018</v>
      </c>
      <c r="Y53" t="s">
        <v>565</v>
      </c>
      <c r="AD53" t="b">
        <f>[1]!Table1[[#This Row],[School Name:]]=A53</f>
        <v>1</v>
      </c>
      <c r="AE53" t="b">
        <f>[1]!Table1[[#This Row],[Do you want to opt-in to any of the School Absence Schemes for 2024/2025]]=C53</f>
        <v>1</v>
      </c>
      <c r="AF53" t="b">
        <f>[1]!Table1[[#This Row],[Do you want to purchase the Absence Scheme for Teachers]]=D53</f>
        <v>1</v>
      </c>
      <c r="AG53" t="b">
        <f>[1]!Table1[[#This Row],[Do you want to purchase the Absence Scheme for Teaching Assistants]]=E53</f>
        <v>1</v>
      </c>
      <c r="AH53" t="b">
        <f>[1]!Table1[[#This Row],[Please enter the number of FTE''s ]]=F53</f>
        <v>1</v>
      </c>
      <c r="AI53" t="b">
        <f>[1]!Table1[[#This Row],[Do you want to purchase the Absence Scheme for Caretakers]]=G53</f>
        <v>1</v>
      </c>
      <c r="AJ53" t="b">
        <f>[1]!Table1[[#This Row],[When do you want the cover to start from]]=H53</f>
        <v>1</v>
      </c>
      <c r="AK53" t="b">
        <f>[1]!Table1[[#This Row],[Please enter the number of FTE''s]]=I53</f>
        <v>1</v>
      </c>
      <c r="AL53" t="b">
        <f>[1]!Table1[[#This Row],[Do you want to purchase the Absence Scheme for Other Support Staff]]=J53</f>
        <v>1</v>
      </c>
      <c r="AM53" t="b">
        <f>[1]!Table1[[#This Row],[Please enter the number of FTE''s2]]=K53</f>
        <v>1</v>
      </c>
    </row>
    <row r="54" spans="1:39" x14ac:dyDescent="0.25">
      <c r="A54" t="s">
        <v>179</v>
      </c>
      <c r="B54" t="s">
        <v>566</v>
      </c>
      <c r="C54" t="s">
        <v>417</v>
      </c>
      <c r="D54" t="s">
        <v>417</v>
      </c>
      <c r="E54" t="s">
        <v>418</v>
      </c>
      <c r="G54" t="s">
        <v>418</v>
      </c>
      <c r="J54" t="s">
        <v>418</v>
      </c>
      <c r="L54" t="str">
        <f t="shared" si="5"/>
        <v>Dry Drayton CofE (C) Primary School</v>
      </c>
      <c r="M54">
        <v>3012</v>
      </c>
      <c r="N54" t="str">
        <f t="shared" si="6"/>
        <v>Day 11</v>
      </c>
      <c r="O54" t="str">
        <f t="shared" si="7"/>
        <v/>
      </c>
      <c r="P54" t="str">
        <f t="shared" si="8"/>
        <v/>
      </c>
      <c r="Q54" t="str">
        <f t="shared" si="9"/>
        <v/>
      </c>
      <c r="X54">
        <v>3035</v>
      </c>
      <c r="Y54" t="s">
        <v>198</v>
      </c>
      <c r="AD54" t="b">
        <f>[1]!Table1[[#This Row],[School Name:]]=A54</f>
        <v>1</v>
      </c>
      <c r="AE54" t="b">
        <f>[1]!Table1[[#This Row],[Do you want to opt-in to any of the School Absence Schemes for 2024/2025]]=C54</f>
        <v>1</v>
      </c>
      <c r="AF54" t="b">
        <f>[1]!Table1[[#This Row],[Do you want to purchase the Absence Scheme for Teachers]]=D54</f>
        <v>1</v>
      </c>
      <c r="AG54" t="b">
        <f>[1]!Table1[[#This Row],[Do you want to purchase the Absence Scheme for Teaching Assistants]]=E54</f>
        <v>1</v>
      </c>
      <c r="AH54" t="b">
        <f>[1]!Table1[[#This Row],[Please enter the number of FTE''s ]]=F54</f>
        <v>1</v>
      </c>
      <c r="AI54" t="b">
        <f>[1]!Table1[[#This Row],[Do you want to purchase the Absence Scheme for Caretakers]]=G54</f>
        <v>1</v>
      </c>
      <c r="AJ54" t="b">
        <f>[1]!Table1[[#This Row],[When do you want the cover to start from]]=H54</f>
        <v>1</v>
      </c>
      <c r="AK54" t="b">
        <f>[1]!Table1[[#This Row],[Please enter the number of FTE''s]]=I54</f>
        <v>1</v>
      </c>
      <c r="AL54" t="b">
        <f>[1]!Table1[[#This Row],[Do you want to purchase the Absence Scheme for Other Support Staff]]=J54</f>
        <v>1</v>
      </c>
      <c r="AM54" t="b">
        <f>[1]!Table1[[#This Row],[Please enter the number of FTE''s2]]=K54</f>
        <v>1</v>
      </c>
    </row>
    <row r="55" spans="1:39" x14ac:dyDescent="0.25">
      <c r="A55" t="s">
        <v>221</v>
      </c>
      <c r="B55" t="s">
        <v>567</v>
      </c>
      <c r="C55" t="s">
        <v>417</v>
      </c>
      <c r="D55" t="s">
        <v>417</v>
      </c>
      <c r="E55" t="s">
        <v>418</v>
      </c>
      <c r="G55" t="s">
        <v>418</v>
      </c>
      <c r="J55" t="s">
        <v>418</v>
      </c>
      <c r="L55" t="str">
        <f t="shared" si="5"/>
        <v>The Newton Community Primary School</v>
      </c>
      <c r="M55">
        <v>2260</v>
      </c>
      <c r="N55" t="str">
        <f t="shared" ref="N55:N86" si="10">IF(D55="Yes","Day 11","")</f>
        <v>Day 11</v>
      </c>
      <c r="O55" t="str">
        <f t="shared" ref="O55:O86" si="11">IF(E55="Yes","Day 11","")</f>
        <v/>
      </c>
      <c r="P55" t="str">
        <f t="shared" ref="P55:P86" si="12">IF(G55="Yes",H55,"")</f>
        <v/>
      </c>
      <c r="Q55" t="str">
        <f t="shared" ref="Q55:Q86" si="13">IF(J55="Yes","Day 11","")</f>
        <v/>
      </c>
      <c r="X55">
        <v>2205</v>
      </c>
      <c r="Y55" t="s">
        <v>199</v>
      </c>
      <c r="AD55" t="b">
        <f>[1]!Table1[[#This Row],[School Name:]]=A55</f>
        <v>1</v>
      </c>
      <c r="AE55" t="b">
        <f>[1]!Table1[[#This Row],[Do you want to opt-in to any of the School Absence Schemes for 2024/2025]]=C55</f>
        <v>1</v>
      </c>
      <c r="AF55" t="b">
        <f>[1]!Table1[[#This Row],[Do you want to purchase the Absence Scheme for Teachers]]=D55</f>
        <v>1</v>
      </c>
      <c r="AG55" t="b">
        <f>[1]!Table1[[#This Row],[Do you want to purchase the Absence Scheme for Teaching Assistants]]=E55</f>
        <v>1</v>
      </c>
      <c r="AH55" t="b">
        <f>[1]!Table1[[#This Row],[Please enter the number of FTE''s ]]=F55</f>
        <v>1</v>
      </c>
      <c r="AI55" t="b">
        <f>[1]!Table1[[#This Row],[Do you want to purchase the Absence Scheme for Caretakers]]=G55</f>
        <v>1</v>
      </c>
      <c r="AJ55" t="b">
        <f>[1]!Table1[[#This Row],[When do you want the cover to start from]]=H55</f>
        <v>1</v>
      </c>
      <c r="AK55" t="b">
        <f>[1]!Table1[[#This Row],[Please enter the number of FTE''s]]=I55</f>
        <v>1</v>
      </c>
      <c r="AL55" t="b">
        <f>[1]!Table1[[#This Row],[Do you want to purchase the Absence Scheme for Other Support Staff]]=J55</f>
        <v>1</v>
      </c>
      <c r="AM55" t="b">
        <f>[1]!Table1[[#This Row],[Please enter the number of FTE''s2]]=K55</f>
        <v>1</v>
      </c>
    </row>
    <row r="56" spans="1:39" x14ac:dyDescent="0.25">
      <c r="A56" t="s">
        <v>568</v>
      </c>
      <c r="B56" t="s">
        <v>569</v>
      </c>
      <c r="C56" t="s">
        <v>417</v>
      </c>
      <c r="D56" t="s">
        <v>417</v>
      </c>
      <c r="E56" t="s">
        <v>418</v>
      </c>
      <c r="G56" t="s">
        <v>418</v>
      </c>
      <c r="J56" t="s">
        <v>418</v>
      </c>
      <c r="L56" t="str">
        <f t="shared" si="5"/>
        <v>Monkfield Park Primary School</v>
      </c>
      <c r="M56">
        <v>2449</v>
      </c>
      <c r="N56" t="str">
        <f t="shared" si="10"/>
        <v>Day 11</v>
      </c>
      <c r="O56" t="str">
        <f t="shared" si="11"/>
        <v/>
      </c>
      <c r="P56" t="str">
        <f t="shared" si="12"/>
        <v/>
      </c>
      <c r="Q56" t="str">
        <f t="shared" si="13"/>
        <v/>
      </c>
      <c r="X56">
        <v>2211</v>
      </c>
      <c r="Y56" t="s">
        <v>200</v>
      </c>
      <c r="AD56" t="b">
        <f>[1]!Table1[[#This Row],[School Name:]]=A56</f>
        <v>1</v>
      </c>
      <c r="AE56" t="b">
        <f>[1]!Table1[[#This Row],[Do you want to opt-in to any of the School Absence Schemes for 2024/2025]]=C56</f>
        <v>1</v>
      </c>
      <c r="AF56" t="b">
        <f>[1]!Table1[[#This Row],[Do you want to purchase the Absence Scheme for Teachers]]=D56</f>
        <v>1</v>
      </c>
      <c r="AG56" t="b">
        <f>[1]!Table1[[#This Row],[Do you want to purchase the Absence Scheme for Teaching Assistants]]=E56</f>
        <v>1</v>
      </c>
      <c r="AH56" t="b">
        <f>[1]!Table1[[#This Row],[Please enter the number of FTE''s ]]=F56</f>
        <v>1</v>
      </c>
      <c r="AI56" t="b">
        <f>[1]!Table1[[#This Row],[Do you want to purchase the Absence Scheme for Caretakers]]=G56</f>
        <v>1</v>
      </c>
      <c r="AJ56" t="b">
        <f>[1]!Table1[[#This Row],[When do you want the cover to start from]]=H56</f>
        <v>1</v>
      </c>
      <c r="AK56" t="b">
        <f>[1]!Table1[[#This Row],[Please enter the number of FTE''s]]=I56</f>
        <v>1</v>
      </c>
      <c r="AL56" t="b">
        <f>[1]!Table1[[#This Row],[Do you want to purchase the Absence Scheme for Other Support Staff]]=J56</f>
        <v>1</v>
      </c>
      <c r="AM56" t="b">
        <f>[1]!Table1[[#This Row],[Please enter the number of FTE''s2]]=K56</f>
        <v>1</v>
      </c>
    </row>
    <row r="57" spans="1:39" x14ac:dyDescent="0.25">
      <c r="A57" t="s">
        <v>165</v>
      </c>
      <c r="B57" t="s">
        <v>294</v>
      </c>
      <c r="C57" t="s">
        <v>417</v>
      </c>
      <c r="D57" t="s">
        <v>417</v>
      </c>
      <c r="E57" t="s">
        <v>418</v>
      </c>
      <c r="G57" t="s">
        <v>417</v>
      </c>
      <c r="H57" t="s">
        <v>150</v>
      </c>
      <c r="I57" t="s">
        <v>570</v>
      </c>
      <c r="J57" t="s">
        <v>418</v>
      </c>
      <c r="L57" t="str">
        <f t="shared" si="5"/>
        <v>Brampton Village Primary School</v>
      </c>
      <c r="M57">
        <v>3942</v>
      </c>
      <c r="N57" t="str">
        <f t="shared" si="10"/>
        <v>Day 11</v>
      </c>
      <c r="O57" t="str">
        <f t="shared" si="11"/>
        <v/>
      </c>
      <c r="P57" t="str">
        <f t="shared" si="12"/>
        <v>Day 11</v>
      </c>
      <c r="Q57" t="str">
        <f t="shared" si="13"/>
        <v/>
      </c>
      <c r="X57">
        <v>1003</v>
      </c>
      <c r="Y57" t="s">
        <v>571</v>
      </c>
      <c r="AD57" t="b">
        <f>[1]!Table1[[#This Row],[School Name:]]=A57</f>
        <v>1</v>
      </c>
      <c r="AE57" t="b">
        <f>[1]!Table1[[#This Row],[Do you want to opt-in to any of the School Absence Schemes for 2024/2025]]=C57</f>
        <v>1</v>
      </c>
      <c r="AF57" t="b">
        <f>[1]!Table1[[#This Row],[Do you want to purchase the Absence Scheme for Teachers]]=D57</f>
        <v>1</v>
      </c>
      <c r="AG57" t="b">
        <f>[1]!Table1[[#This Row],[Do you want to purchase the Absence Scheme for Teaching Assistants]]=E57</f>
        <v>1</v>
      </c>
      <c r="AH57" t="b">
        <f>[1]!Table1[[#This Row],[Please enter the number of FTE''s ]]=F57</f>
        <v>1</v>
      </c>
      <c r="AI57" t="b">
        <f>[1]!Table1[[#This Row],[Do you want to purchase the Absence Scheme for Caretakers]]=G57</f>
        <v>1</v>
      </c>
      <c r="AJ57" t="b">
        <f>[1]!Table1[[#This Row],[When do you want the cover to start from]]=H57</f>
        <v>1</v>
      </c>
      <c r="AK57" t="b">
        <f>[1]!Table1[[#This Row],[Please enter the number of FTE''s]]=I57</f>
        <v>1</v>
      </c>
      <c r="AL57" t="b">
        <f>[1]!Table1[[#This Row],[Do you want to purchase the Absence Scheme for Other Support Staff]]=J57</f>
        <v>1</v>
      </c>
      <c r="AM57" t="b">
        <f>[1]!Table1[[#This Row],[Please enter the number of FTE''s2]]=K57</f>
        <v>1</v>
      </c>
    </row>
    <row r="58" spans="1:39" x14ac:dyDescent="0.25">
      <c r="A58" t="s">
        <v>198</v>
      </c>
      <c r="B58" t="s">
        <v>572</v>
      </c>
      <c r="C58" t="s">
        <v>418</v>
      </c>
      <c r="L58" t="str">
        <f t="shared" si="5"/>
        <v>Haslingfield Endowed Primary School</v>
      </c>
      <c r="M58">
        <v>3035</v>
      </c>
      <c r="N58" t="str">
        <f t="shared" si="10"/>
        <v/>
      </c>
      <c r="O58" t="str">
        <f t="shared" si="11"/>
        <v/>
      </c>
      <c r="P58" t="str">
        <f t="shared" si="12"/>
        <v/>
      </c>
      <c r="Q58" t="str">
        <f t="shared" si="13"/>
        <v/>
      </c>
      <c r="X58">
        <v>3071</v>
      </c>
      <c r="Y58" t="s">
        <v>573</v>
      </c>
      <c r="AD58" t="b">
        <f>[1]!Table1[[#This Row],[School Name:]]=A58</f>
        <v>1</v>
      </c>
      <c r="AE58" t="b">
        <f>[1]!Table1[[#This Row],[Do you want to opt-in to any of the School Absence Schemes for 2024/2025]]=C58</f>
        <v>1</v>
      </c>
      <c r="AF58" t="b">
        <f>[1]!Table1[[#This Row],[Do you want to purchase the Absence Scheme for Teachers]]=D58</f>
        <v>1</v>
      </c>
      <c r="AG58" t="b">
        <f>[1]!Table1[[#This Row],[Do you want to purchase the Absence Scheme for Teaching Assistants]]=E58</f>
        <v>1</v>
      </c>
      <c r="AH58" t="b">
        <f>[1]!Table1[[#This Row],[Please enter the number of FTE''s ]]=F58</f>
        <v>1</v>
      </c>
      <c r="AI58" t="b">
        <f>[1]!Table1[[#This Row],[Do you want to purchase the Absence Scheme for Caretakers]]=G58</f>
        <v>1</v>
      </c>
      <c r="AJ58" t="b">
        <f>[1]!Table1[[#This Row],[When do you want the cover to start from]]=H58</f>
        <v>1</v>
      </c>
      <c r="AK58" t="b">
        <f>[1]!Table1[[#This Row],[Please enter the number of FTE''s]]=I58</f>
        <v>1</v>
      </c>
      <c r="AL58" t="b">
        <f>[1]!Table1[[#This Row],[Do you want to purchase the Absence Scheme for Other Support Staff]]=J58</f>
        <v>1</v>
      </c>
      <c r="AM58" t="b">
        <f>[1]!Table1[[#This Row],[Please enter the number of FTE''s2]]=K58</f>
        <v>1</v>
      </c>
    </row>
    <row r="59" spans="1:39" x14ac:dyDescent="0.25">
      <c r="A59" t="s">
        <v>255</v>
      </c>
      <c r="B59" t="s">
        <v>574</v>
      </c>
      <c r="C59" t="s">
        <v>417</v>
      </c>
      <c r="D59" t="s">
        <v>417</v>
      </c>
      <c r="E59" t="s">
        <v>418</v>
      </c>
      <c r="G59" t="s">
        <v>418</v>
      </c>
      <c r="J59" t="s">
        <v>418</v>
      </c>
      <c r="L59" t="str">
        <f t="shared" si="5"/>
        <v>Wheatfields Primary School</v>
      </c>
      <c r="M59">
        <v>3392</v>
      </c>
      <c r="N59" t="str">
        <f t="shared" si="10"/>
        <v>Day 11</v>
      </c>
      <c r="O59" t="str">
        <f t="shared" si="11"/>
        <v/>
      </c>
      <c r="P59" t="str">
        <f t="shared" si="12"/>
        <v/>
      </c>
      <c r="Q59" t="str">
        <f t="shared" si="13"/>
        <v/>
      </c>
      <c r="X59">
        <v>1002</v>
      </c>
      <c r="Y59" t="s">
        <v>575</v>
      </c>
      <c r="AD59" t="b">
        <f>[1]!Table1[[#This Row],[School Name:]]=A59</f>
        <v>1</v>
      </c>
      <c r="AE59" t="b">
        <f>[1]!Table1[[#This Row],[Do you want to opt-in to any of the School Absence Schemes for 2024/2025]]=C59</f>
        <v>1</v>
      </c>
      <c r="AF59" t="b">
        <f>[1]!Table1[[#This Row],[Do you want to purchase the Absence Scheme for Teachers]]=D59</f>
        <v>1</v>
      </c>
      <c r="AG59" t="b">
        <f>[1]!Table1[[#This Row],[Do you want to purchase the Absence Scheme for Teaching Assistants]]=E59</f>
        <v>1</v>
      </c>
      <c r="AH59" t="b">
        <f>[1]!Table1[[#This Row],[Please enter the number of FTE''s ]]=F59</f>
        <v>1</v>
      </c>
      <c r="AI59" t="b">
        <f>[1]!Table1[[#This Row],[Do you want to purchase the Absence Scheme for Caretakers]]=G59</f>
        <v>1</v>
      </c>
      <c r="AJ59" t="b">
        <f>[1]!Table1[[#This Row],[When do you want the cover to start from]]=H59</f>
        <v>1</v>
      </c>
      <c r="AK59" t="b">
        <f>[1]!Table1[[#This Row],[Please enter the number of FTE''s]]=I59</f>
        <v>1</v>
      </c>
      <c r="AL59" t="b">
        <f>[1]!Table1[[#This Row],[Do you want to purchase the Absence Scheme for Other Support Staff]]=J59</f>
        <v>1</v>
      </c>
      <c r="AM59" t="b">
        <f>[1]!Table1[[#This Row],[Please enter the number of FTE''s2]]=K59</f>
        <v>1</v>
      </c>
    </row>
    <row r="60" spans="1:39" x14ac:dyDescent="0.25">
      <c r="A60" t="s">
        <v>576</v>
      </c>
      <c r="B60" t="s">
        <v>577</v>
      </c>
      <c r="C60" t="s">
        <v>418</v>
      </c>
      <c r="L60" t="str">
        <f t="shared" si="5"/>
        <v>Milton Road Primary School</v>
      </c>
      <c r="M60" s="148">
        <v>3386</v>
      </c>
      <c r="N60" t="str">
        <f t="shared" si="10"/>
        <v/>
      </c>
      <c r="O60" t="str">
        <f t="shared" si="11"/>
        <v/>
      </c>
      <c r="P60" t="str">
        <f t="shared" si="12"/>
        <v/>
      </c>
      <c r="Q60" t="str">
        <f t="shared" si="13"/>
        <v/>
      </c>
      <c r="X60">
        <v>2212</v>
      </c>
      <c r="Y60" t="s">
        <v>203</v>
      </c>
      <c r="AD60" t="b">
        <f>[1]!Table1[[#This Row],[School Name:]]=A60</f>
        <v>1</v>
      </c>
      <c r="AE60" t="b">
        <f>[1]!Table1[[#This Row],[Do you want to opt-in to any of the School Absence Schemes for 2024/2025]]=C60</f>
        <v>1</v>
      </c>
      <c r="AF60" t="b">
        <f>[1]!Table1[[#This Row],[Do you want to purchase the Absence Scheme for Teachers]]=D60</f>
        <v>1</v>
      </c>
      <c r="AG60" t="b">
        <f>[1]!Table1[[#This Row],[Do you want to purchase the Absence Scheme for Teaching Assistants]]=E60</f>
        <v>1</v>
      </c>
      <c r="AH60" t="b">
        <f>[1]!Table1[[#This Row],[Please enter the number of FTE''s ]]=F60</f>
        <v>1</v>
      </c>
      <c r="AI60" t="b">
        <f>[1]!Table1[[#This Row],[Do you want to purchase the Absence Scheme for Caretakers]]=G60</f>
        <v>1</v>
      </c>
      <c r="AJ60" t="b">
        <f>[1]!Table1[[#This Row],[When do you want the cover to start from]]=H60</f>
        <v>1</v>
      </c>
      <c r="AK60" t="b">
        <f>[1]!Table1[[#This Row],[Please enter the number of FTE''s]]=I60</f>
        <v>1</v>
      </c>
      <c r="AL60" t="b">
        <f>[1]!Table1[[#This Row],[Do you want to purchase the Absence Scheme for Other Support Staff]]=J60</f>
        <v>1</v>
      </c>
      <c r="AM60" t="b">
        <f>[1]!Table1[[#This Row],[Please enter the number of FTE''s2]]=K60</f>
        <v>1</v>
      </c>
    </row>
    <row r="61" spans="1:39" x14ac:dyDescent="0.25">
      <c r="A61" t="s">
        <v>578</v>
      </c>
      <c r="B61" t="s">
        <v>579</v>
      </c>
      <c r="C61" t="s">
        <v>417</v>
      </c>
      <c r="D61" t="s">
        <v>417</v>
      </c>
      <c r="E61" t="s">
        <v>418</v>
      </c>
      <c r="G61" t="s">
        <v>417</v>
      </c>
      <c r="H61" t="s">
        <v>153</v>
      </c>
      <c r="I61" t="s">
        <v>482</v>
      </c>
      <c r="J61" t="s">
        <v>418</v>
      </c>
      <c r="L61" t="str">
        <f t="shared" si="5"/>
        <v>Littleport Community Primary School</v>
      </c>
      <c r="M61">
        <v>2074</v>
      </c>
      <c r="N61" t="str">
        <f t="shared" si="10"/>
        <v>Day 11</v>
      </c>
      <c r="O61" t="str">
        <f t="shared" si="11"/>
        <v/>
      </c>
      <c r="P61" t="str">
        <f t="shared" si="12"/>
        <v>Day 1</v>
      </c>
      <c r="Q61" t="str">
        <f t="shared" si="13"/>
        <v/>
      </c>
      <c r="X61">
        <v>1007</v>
      </c>
      <c r="Y61" t="s">
        <v>204</v>
      </c>
      <c r="AD61" t="b">
        <f>[1]!Table1[[#This Row],[School Name:]]=A61</f>
        <v>1</v>
      </c>
      <c r="AE61" t="b">
        <f>[1]!Table1[[#This Row],[Do you want to opt-in to any of the School Absence Schemes for 2024/2025]]=C61</f>
        <v>1</v>
      </c>
      <c r="AF61" t="b">
        <f>[1]!Table1[[#This Row],[Do you want to purchase the Absence Scheme for Teachers]]=D61</f>
        <v>1</v>
      </c>
      <c r="AG61" t="b">
        <f>[1]!Table1[[#This Row],[Do you want to purchase the Absence Scheme for Teaching Assistants]]=E61</f>
        <v>1</v>
      </c>
      <c r="AH61" t="b">
        <f>[1]!Table1[[#This Row],[Please enter the number of FTE''s ]]=F61</f>
        <v>1</v>
      </c>
      <c r="AI61" t="b">
        <f>[1]!Table1[[#This Row],[Do you want to purchase the Absence Scheme for Caretakers]]=G61</f>
        <v>1</v>
      </c>
      <c r="AJ61" t="b">
        <f>[1]!Table1[[#This Row],[When do you want the cover to start from]]=H61</f>
        <v>1</v>
      </c>
      <c r="AK61" t="b">
        <f>[1]!Table1[[#This Row],[Please enter the number of FTE''s]]=I61</f>
        <v>1</v>
      </c>
      <c r="AL61" t="b">
        <f>[1]!Table1[[#This Row],[Do you want to purchase the Absence Scheme for Other Support Staff]]=J61</f>
        <v>1</v>
      </c>
      <c r="AM61" t="b">
        <f>[1]!Table1[[#This Row],[Please enter the number of FTE''s2]]=K61</f>
        <v>1</v>
      </c>
    </row>
    <row r="62" spans="1:39" x14ac:dyDescent="0.25">
      <c r="A62" t="s">
        <v>234</v>
      </c>
      <c r="B62" t="s">
        <v>370</v>
      </c>
      <c r="C62" t="s">
        <v>417</v>
      </c>
      <c r="D62" t="s">
        <v>417</v>
      </c>
      <c r="E62" t="s">
        <v>417</v>
      </c>
      <c r="F62" t="s">
        <v>580</v>
      </c>
      <c r="G62" t="s">
        <v>417</v>
      </c>
      <c r="H62" t="s">
        <v>153</v>
      </c>
      <c r="I62" t="s">
        <v>482</v>
      </c>
      <c r="J62" t="s">
        <v>417</v>
      </c>
      <c r="K62" t="s">
        <v>581</v>
      </c>
      <c r="L62" t="str">
        <f t="shared" si="5"/>
        <v>Robert Arkenstall Primary School</v>
      </c>
      <c r="M62">
        <v>2070</v>
      </c>
      <c r="N62" t="str">
        <f t="shared" si="10"/>
        <v>Day 11</v>
      </c>
      <c r="O62" t="str">
        <f t="shared" si="11"/>
        <v>Day 11</v>
      </c>
      <c r="P62" t="str">
        <f t="shared" si="12"/>
        <v>Day 1</v>
      </c>
      <c r="Q62" t="str">
        <f t="shared" si="13"/>
        <v>Day 11</v>
      </c>
      <c r="X62">
        <v>3945</v>
      </c>
      <c r="Y62" t="s">
        <v>582</v>
      </c>
      <c r="AD62" t="b">
        <f>[1]!Table1[[#This Row],[School Name:]]=A62</f>
        <v>1</v>
      </c>
      <c r="AE62" t="b">
        <f>[1]!Table1[[#This Row],[Do you want to opt-in to any of the School Absence Schemes for 2024/2025]]=C62</f>
        <v>1</v>
      </c>
      <c r="AF62" t="b">
        <f>[1]!Table1[[#This Row],[Do you want to purchase the Absence Scheme for Teachers]]=D62</f>
        <v>1</v>
      </c>
      <c r="AG62" t="b">
        <f>[1]!Table1[[#This Row],[Do you want to purchase the Absence Scheme for Teaching Assistants]]=E62</f>
        <v>1</v>
      </c>
      <c r="AH62" t="b">
        <f>[1]!Table1[[#This Row],[Please enter the number of FTE''s ]]=F62</f>
        <v>1</v>
      </c>
      <c r="AI62" t="b">
        <f>[1]!Table1[[#This Row],[Do you want to purchase the Absence Scheme for Caretakers]]=G62</f>
        <v>1</v>
      </c>
      <c r="AJ62" t="b">
        <f>[1]!Table1[[#This Row],[When do you want the cover to start from]]=H62</f>
        <v>1</v>
      </c>
      <c r="AK62" t="b">
        <f>[1]!Table1[[#This Row],[Please enter the number of FTE''s]]=I62</f>
        <v>1</v>
      </c>
      <c r="AL62" t="b">
        <f>[1]!Table1[[#This Row],[Do you want to purchase the Absence Scheme for Other Support Staff]]=J62</f>
        <v>1</v>
      </c>
      <c r="AM62" t="b">
        <f>[1]!Table1[[#This Row],[Please enter the number of FTE''s2]]=K62</f>
        <v>1</v>
      </c>
    </row>
    <row r="63" spans="1:39" x14ac:dyDescent="0.25">
      <c r="A63" t="s">
        <v>229</v>
      </c>
      <c r="B63" t="s">
        <v>583</v>
      </c>
      <c r="C63" t="s">
        <v>417</v>
      </c>
      <c r="D63" t="s">
        <v>417</v>
      </c>
      <c r="E63" t="s">
        <v>418</v>
      </c>
      <c r="G63" t="s">
        <v>417</v>
      </c>
      <c r="H63" t="s">
        <v>150</v>
      </c>
      <c r="I63" t="s">
        <v>584</v>
      </c>
      <c r="J63" t="s">
        <v>418</v>
      </c>
      <c r="L63" t="str">
        <f t="shared" si="5"/>
        <v>Priory Park Infant School &amp; Playgroup</v>
      </c>
      <c r="M63">
        <v>2219</v>
      </c>
      <c r="N63" t="str">
        <f t="shared" si="10"/>
        <v>Day 11</v>
      </c>
      <c r="O63" t="str">
        <f t="shared" si="11"/>
        <v/>
      </c>
      <c r="P63" t="str">
        <f t="shared" si="12"/>
        <v>Day 11</v>
      </c>
      <c r="Q63" t="str">
        <f t="shared" si="13"/>
        <v/>
      </c>
      <c r="X63">
        <v>3022</v>
      </c>
      <c r="Y63" t="s">
        <v>585</v>
      </c>
      <c r="AD63" t="b">
        <f>[1]!Table1[[#This Row],[School Name:]]=A63</f>
        <v>1</v>
      </c>
      <c r="AE63" t="b">
        <f>[1]!Table1[[#This Row],[Do you want to opt-in to any of the School Absence Schemes for 2024/2025]]=C63</f>
        <v>1</v>
      </c>
      <c r="AF63" t="b">
        <f>[1]!Table1[[#This Row],[Do you want to purchase the Absence Scheme for Teachers]]=D63</f>
        <v>1</v>
      </c>
      <c r="AG63" t="b">
        <f>[1]!Table1[[#This Row],[Do you want to purchase the Absence Scheme for Teaching Assistants]]=E63</f>
        <v>1</v>
      </c>
      <c r="AH63" t="b">
        <f>[1]!Table1[[#This Row],[Please enter the number of FTE''s ]]=F63</f>
        <v>1</v>
      </c>
      <c r="AI63" t="b">
        <f>[1]!Table1[[#This Row],[Do you want to purchase the Absence Scheme for Caretakers]]=G63</f>
        <v>1</v>
      </c>
      <c r="AJ63" t="b">
        <f>[1]!Table1[[#This Row],[When do you want the cover to start from]]=H63</f>
        <v>1</v>
      </c>
      <c r="AK63" t="b">
        <f>[1]!Table1[[#This Row],[Please enter the number of FTE''s]]=I63</f>
        <v>1</v>
      </c>
      <c r="AL63" t="b">
        <f>[1]!Table1[[#This Row],[Do you want to purchase the Absence Scheme for Other Support Staff]]=J63</f>
        <v>1</v>
      </c>
      <c r="AM63" t="b">
        <f>[1]!Table1[[#This Row],[Please enter the number of FTE''s2]]=K63</f>
        <v>1</v>
      </c>
    </row>
    <row r="64" spans="1:39" x14ac:dyDescent="0.25">
      <c r="A64" t="s">
        <v>214</v>
      </c>
      <c r="B64" t="s">
        <v>348</v>
      </c>
      <c r="C64" t="s">
        <v>417</v>
      </c>
      <c r="D64" t="s">
        <v>417</v>
      </c>
      <c r="E64" t="s">
        <v>418</v>
      </c>
      <c r="G64" t="s">
        <v>417</v>
      </c>
      <c r="H64" t="s">
        <v>153</v>
      </c>
      <c r="I64" t="s">
        <v>586</v>
      </c>
      <c r="J64" t="s">
        <v>418</v>
      </c>
      <c r="L64" t="str">
        <f t="shared" si="5"/>
        <v>Manea Community Primary School</v>
      </c>
      <c r="M64">
        <v>2075</v>
      </c>
      <c r="N64" t="str">
        <f t="shared" si="10"/>
        <v>Day 11</v>
      </c>
      <c r="O64" t="str">
        <f t="shared" si="11"/>
        <v/>
      </c>
      <c r="P64" t="str">
        <f t="shared" si="12"/>
        <v>Day 1</v>
      </c>
      <c r="Q64" t="str">
        <f t="shared" si="13"/>
        <v/>
      </c>
      <c r="X64">
        <v>2442</v>
      </c>
      <c r="Y64" t="s">
        <v>587</v>
      </c>
      <c r="AD64" t="b">
        <f>[1]!Table1[[#This Row],[School Name:]]=A64</f>
        <v>1</v>
      </c>
      <c r="AE64" t="b">
        <f>[1]!Table1[[#This Row],[Do you want to opt-in to any of the School Absence Schemes for 2024/2025]]=C64</f>
        <v>1</v>
      </c>
      <c r="AF64" t="b">
        <f>[1]!Table1[[#This Row],[Do you want to purchase the Absence Scheme for Teachers]]=D64</f>
        <v>1</v>
      </c>
      <c r="AG64" t="b">
        <f>[1]!Table1[[#This Row],[Do you want to purchase the Absence Scheme for Teaching Assistants]]=E64</f>
        <v>1</v>
      </c>
      <c r="AH64" t="b">
        <f>[1]!Table1[[#This Row],[Please enter the number of FTE''s ]]=F64</f>
        <v>1</v>
      </c>
      <c r="AI64" t="b">
        <f>[1]!Table1[[#This Row],[Do you want to purchase the Absence Scheme for Caretakers]]=G64</f>
        <v>1</v>
      </c>
      <c r="AJ64" t="b">
        <f>[1]!Table1[[#This Row],[When do you want the cover to start from]]=H64</f>
        <v>1</v>
      </c>
      <c r="AK64" t="b">
        <f>[1]!Table1[[#This Row],[Please enter the number of FTE''s]]=I64</f>
        <v>1</v>
      </c>
      <c r="AL64" t="b">
        <f>[1]!Table1[[#This Row],[Do you want to purchase the Absence Scheme for Other Support Staff]]=J64</f>
        <v>1</v>
      </c>
      <c r="AM64" t="b">
        <f>[1]!Table1[[#This Row],[Please enter the number of FTE''s2]]=K64</f>
        <v>1</v>
      </c>
    </row>
    <row r="65" spans="1:39" x14ac:dyDescent="0.25">
      <c r="A65" t="s">
        <v>217</v>
      </c>
      <c r="B65" t="s">
        <v>588</v>
      </c>
      <c r="C65" t="s">
        <v>417</v>
      </c>
      <c r="D65" t="s">
        <v>417</v>
      </c>
      <c r="E65" t="s">
        <v>418</v>
      </c>
      <c r="G65" t="s">
        <v>417</v>
      </c>
      <c r="H65" t="s">
        <v>153</v>
      </c>
      <c r="I65" t="s">
        <v>589</v>
      </c>
      <c r="J65" t="s">
        <v>417</v>
      </c>
      <c r="K65" t="s">
        <v>547</v>
      </c>
      <c r="L65" t="str">
        <f t="shared" si="5"/>
        <v>Meldreth Primary School</v>
      </c>
      <c r="M65">
        <v>2029</v>
      </c>
      <c r="N65" t="str">
        <f t="shared" si="10"/>
        <v>Day 11</v>
      </c>
      <c r="O65" t="str">
        <f t="shared" si="11"/>
        <v/>
      </c>
      <c r="P65" t="str">
        <f t="shared" si="12"/>
        <v>Day 1</v>
      </c>
      <c r="Q65" t="str">
        <f t="shared" si="13"/>
        <v>Day 11</v>
      </c>
      <c r="X65">
        <v>2331</v>
      </c>
      <c r="Y65" t="s">
        <v>207</v>
      </c>
      <c r="AD65" t="b">
        <f>[1]!Table1[[#This Row],[School Name:]]=A65</f>
        <v>1</v>
      </c>
      <c r="AE65" t="b">
        <f>[1]!Table1[[#This Row],[Do you want to opt-in to any of the School Absence Schemes for 2024/2025]]=C65</f>
        <v>1</v>
      </c>
      <c r="AF65" t="b">
        <f>[1]!Table1[[#This Row],[Do you want to purchase the Absence Scheme for Teachers]]=D65</f>
        <v>1</v>
      </c>
      <c r="AG65" t="b">
        <f>[1]!Table1[[#This Row],[Do you want to purchase the Absence Scheme for Teaching Assistants]]=E65</f>
        <v>1</v>
      </c>
      <c r="AH65" t="b">
        <f>[1]!Table1[[#This Row],[Please enter the number of FTE''s ]]=F65</f>
        <v>1</v>
      </c>
      <c r="AI65" t="b">
        <f>[1]!Table1[[#This Row],[Do you want to purchase the Absence Scheme for Caretakers]]=G65</f>
        <v>1</v>
      </c>
      <c r="AJ65" t="b">
        <f>[1]!Table1[[#This Row],[When do you want the cover to start from]]=H65</f>
        <v>1</v>
      </c>
      <c r="AK65" t="b">
        <f>[1]!Table1[[#This Row],[Please enter the number of FTE''s]]=I65</f>
        <v>1</v>
      </c>
      <c r="AL65" t="b">
        <f>[1]!Table1[[#This Row],[Do you want to purchase the Absence Scheme for Other Support Staff]]=J65</f>
        <v>1</v>
      </c>
      <c r="AM65" t="b">
        <f>[1]!Table1[[#This Row],[Please enter the number of FTE''s2]]=K65</f>
        <v>1</v>
      </c>
    </row>
    <row r="66" spans="1:39" x14ac:dyDescent="0.25">
      <c r="A66" t="s">
        <v>590</v>
      </c>
      <c r="B66" t="s">
        <v>591</v>
      </c>
      <c r="C66" t="s">
        <v>417</v>
      </c>
      <c r="D66" t="s">
        <v>417</v>
      </c>
      <c r="E66" t="s">
        <v>417</v>
      </c>
      <c r="F66" t="s">
        <v>592</v>
      </c>
      <c r="G66" t="s">
        <v>417</v>
      </c>
      <c r="H66" t="s">
        <v>150</v>
      </c>
      <c r="I66" t="s">
        <v>593</v>
      </c>
      <c r="J66" t="s">
        <v>418</v>
      </c>
      <c r="L66" t="str">
        <f t="shared" si="5"/>
        <v>Great Paxton CofE Primary School</v>
      </c>
      <c r="M66">
        <v>3068</v>
      </c>
      <c r="N66" t="str">
        <f t="shared" si="10"/>
        <v>Day 11</v>
      </c>
      <c r="O66" t="str">
        <f t="shared" si="11"/>
        <v>Day 11</v>
      </c>
      <c r="P66" t="str">
        <f t="shared" si="12"/>
        <v>Day 11</v>
      </c>
      <c r="Q66" t="str">
        <f t="shared" si="13"/>
        <v/>
      </c>
      <c r="X66">
        <v>1000</v>
      </c>
      <c r="Y66" t="s">
        <v>208</v>
      </c>
      <c r="AD66" t="b">
        <f>[1]!Table1[[#This Row],[School Name:]]=A66</f>
        <v>1</v>
      </c>
      <c r="AE66" t="b">
        <f>[1]!Table1[[#This Row],[Do you want to opt-in to any of the School Absence Schemes for 2024/2025]]=C66</f>
        <v>1</v>
      </c>
      <c r="AF66" t="b">
        <f>[1]!Table1[[#This Row],[Do you want to purchase the Absence Scheme for Teachers]]=D66</f>
        <v>1</v>
      </c>
      <c r="AG66" t="b">
        <f>[1]!Table1[[#This Row],[Do you want to purchase the Absence Scheme for Teaching Assistants]]=E66</f>
        <v>1</v>
      </c>
      <c r="AH66" t="b">
        <f>[1]!Table1[[#This Row],[Please enter the number of FTE''s ]]=F66</f>
        <v>1</v>
      </c>
      <c r="AI66" t="b">
        <f>[1]!Table1[[#This Row],[Do you want to purchase the Absence Scheme for Caretakers]]=G66</f>
        <v>1</v>
      </c>
      <c r="AJ66" t="b">
        <f>[1]!Table1[[#This Row],[When do you want the cover to start from]]=H66</f>
        <v>1</v>
      </c>
      <c r="AK66" t="b">
        <f>[1]!Table1[[#This Row],[Please enter the number of FTE''s]]=I66</f>
        <v>1</v>
      </c>
      <c r="AL66" t="b">
        <f>[1]!Table1[[#This Row],[Do you want to purchase the Absence Scheme for Other Support Staff]]=J66</f>
        <v>1</v>
      </c>
      <c r="AM66" t="b">
        <f>[1]!Table1[[#This Row],[Please enter the number of FTE''s2]]=K66</f>
        <v>1</v>
      </c>
    </row>
    <row r="67" spans="1:39" x14ac:dyDescent="0.25">
      <c r="A67" t="s">
        <v>594</v>
      </c>
      <c r="B67" t="s">
        <v>395</v>
      </c>
      <c r="C67" t="s">
        <v>417</v>
      </c>
      <c r="D67" t="s">
        <v>417</v>
      </c>
      <c r="E67" t="s">
        <v>418</v>
      </c>
      <c r="G67" t="s">
        <v>417</v>
      </c>
      <c r="H67" t="s">
        <v>153</v>
      </c>
      <c r="I67" t="s">
        <v>482</v>
      </c>
      <c r="J67" t="s">
        <v>417</v>
      </c>
      <c r="K67" t="s">
        <v>595</v>
      </c>
      <c r="L67" t="str">
        <f t="shared" si="5"/>
        <v>William Westley Church of England VC Primary School</v>
      </c>
      <c r="M67">
        <v>3032</v>
      </c>
      <c r="N67" t="str">
        <f t="shared" si="10"/>
        <v>Day 11</v>
      </c>
      <c r="O67" t="str">
        <f t="shared" si="11"/>
        <v/>
      </c>
      <c r="P67" t="str">
        <f t="shared" si="12"/>
        <v>Day 1</v>
      </c>
      <c r="Q67" t="str">
        <f t="shared" si="13"/>
        <v>Day 11</v>
      </c>
      <c r="X67">
        <v>2446</v>
      </c>
      <c r="Y67" t="s">
        <v>209</v>
      </c>
      <c r="AD67" t="b">
        <f>[1]!Table1[[#This Row],[School Name:]]=A67</f>
        <v>1</v>
      </c>
      <c r="AE67" t="b">
        <f>[1]!Table1[[#This Row],[Do you want to opt-in to any of the School Absence Schemes for 2024/2025]]=C67</f>
        <v>1</v>
      </c>
      <c r="AF67" t="b">
        <f>[1]!Table1[[#This Row],[Do you want to purchase the Absence Scheme for Teachers]]=D67</f>
        <v>1</v>
      </c>
      <c r="AG67" t="b">
        <f>[1]!Table1[[#This Row],[Do you want to purchase the Absence Scheme for Teaching Assistants]]=E67</f>
        <v>1</v>
      </c>
      <c r="AH67" t="b">
        <f>[1]!Table1[[#This Row],[Please enter the number of FTE''s ]]=F67</f>
        <v>1</v>
      </c>
      <c r="AI67" t="b">
        <f>[1]!Table1[[#This Row],[Do you want to purchase the Absence Scheme for Caretakers]]=G67</f>
        <v>1</v>
      </c>
      <c r="AJ67" t="b">
        <f>[1]!Table1[[#This Row],[When do you want the cover to start from]]=H67</f>
        <v>1</v>
      </c>
      <c r="AK67" t="b">
        <f>[1]!Table1[[#This Row],[Please enter the number of FTE''s]]=I67</f>
        <v>1</v>
      </c>
      <c r="AL67" t="b">
        <f>[1]!Table1[[#This Row],[Do you want to purchase the Absence Scheme for Other Support Staff]]=J67</f>
        <v>1</v>
      </c>
      <c r="AM67" t="b">
        <f>[1]!Table1[[#This Row],[Please enter the number of FTE''s2]]=K67</f>
        <v>1</v>
      </c>
    </row>
    <row r="68" spans="1:39" x14ac:dyDescent="0.25">
      <c r="A68" t="s">
        <v>596</v>
      </c>
      <c r="B68" t="s">
        <v>597</v>
      </c>
      <c r="C68" t="s">
        <v>417</v>
      </c>
      <c r="D68" t="s">
        <v>417</v>
      </c>
      <c r="E68" t="s">
        <v>418</v>
      </c>
      <c r="G68" t="s">
        <v>418</v>
      </c>
      <c r="J68" t="s">
        <v>418</v>
      </c>
      <c r="L68" t="str">
        <f t="shared" ref="L68:L105" si="14">VLOOKUP(M68,X$2:Y$128,2,FALSE)</f>
        <v>St Philip's CofE Aided Primary School</v>
      </c>
      <c r="M68">
        <v>3358</v>
      </c>
      <c r="N68" t="str">
        <f t="shared" si="10"/>
        <v>Day 11</v>
      </c>
      <c r="O68" t="str">
        <f t="shared" si="11"/>
        <v/>
      </c>
      <c r="P68" t="str">
        <f t="shared" si="12"/>
        <v/>
      </c>
      <c r="Q68" t="str">
        <f t="shared" si="13"/>
        <v/>
      </c>
      <c r="X68">
        <v>3317</v>
      </c>
      <c r="Y68" t="s">
        <v>598</v>
      </c>
      <c r="AD68" t="b">
        <f>[1]!Table1[[#This Row],[School Name:]]=A68</f>
        <v>1</v>
      </c>
      <c r="AE68" t="b">
        <f>[1]!Table1[[#This Row],[Do you want to opt-in to any of the School Absence Schemes for 2024/2025]]=C68</f>
        <v>1</v>
      </c>
      <c r="AF68" t="b">
        <f>[1]!Table1[[#This Row],[Do you want to purchase the Absence Scheme for Teachers]]=D68</f>
        <v>1</v>
      </c>
      <c r="AG68" t="b">
        <f>[1]!Table1[[#This Row],[Do you want to purchase the Absence Scheme for Teaching Assistants]]=E68</f>
        <v>1</v>
      </c>
      <c r="AH68" t="b">
        <f>[1]!Table1[[#This Row],[Please enter the number of FTE''s ]]=F68</f>
        <v>1</v>
      </c>
      <c r="AI68" t="b">
        <f>[1]!Table1[[#This Row],[Do you want to purchase the Absence Scheme for Caretakers]]=G68</f>
        <v>1</v>
      </c>
      <c r="AJ68" t="b">
        <f>[1]!Table1[[#This Row],[When do you want the cover to start from]]=H68</f>
        <v>1</v>
      </c>
      <c r="AK68" t="b">
        <f>[1]!Table1[[#This Row],[Please enter the number of FTE''s]]=I68</f>
        <v>1</v>
      </c>
      <c r="AL68" t="b">
        <f>[1]!Table1[[#This Row],[Do you want to purchase the Absence Scheme for Other Support Staff]]=J68</f>
        <v>1</v>
      </c>
      <c r="AM68" t="b">
        <f>[1]!Table1[[#This Row],[Please enter the number of FTE''s2]]=K68</f>
        <v>1</v>
      </c>
    </row>
    <row r="69" spans="1:39" x14ac:dyDescent="0.25">
      <c r="A69" t="s">
        <v>599</v>
      </c>
      <c r="B69" t="s">
        <v>600</v>
      </c>
      <c r="C69" t="s">
        <v>417</v>
      </c>
      <c r="D69" t="s">
        <v>417</v>
      </c>
      <c r="E69" t="s">
        <v>417</v>
      </c>
      <c r="F69" t="s">
        <v>601</v>
      </c>
      <c r="G69" t="s">
        <v>417</v>
      </c>
      <c r="H69" t="s">
        <v>150</v>
      </c>
      <c r="I69" t="s">
        <v>602</v>
      </c>
      <c r="J69" t="s">
        <v>417</v>
      </c>
      <c r="K69" t="s">
        <v>603</v>
      </c>
      <c r="L69" t="str">
        <f t="shared" si="14"/>
        <v>Wilburton CofE Primary School</v>
      </c>
      <c r="M69">
        <v>3054</v>
      </c>
      <c r="N69" t="str">
        <f t="shared" si="10"/>
        <v>Day 11</v>
      </c>
      <c r="O69" t="str">
        <f t="shared" si="11"/>
        <v>Day 11</v>
      </c>
      <c r="P69" t="str">
        <f t="shared" si="12"/>
        <v>Day 11</v>
      </c>
      <c r="Q69" t="str">
        <f t="shared" si="13"/>
        <v>Day 11</v>
      </c>
      <c r="X69">
        <v>2066</v>
      </c>
      <c r="Y69" t="s">
        <v>211</v>
      </c>
      <c r="AD69" t="b">
        <f>[1]!Table1[[#This Row],[School Name:]]=A69</f>
        <v>1</v>
      </c>
      <c r="AE69" t="b">
        <f>[1]!Table1[[#This Row],[Do you want to opt-in to any of the School Absence Schemes for 2024/2025]]=C69</f>
        <v>1</v>
      </c>
      <c r="AF69" t="b">
        <f>[1]!Table1[[#This Row],[Do you want to purchase the Absence Scheme for Teachers]]=D69</f>
        <v>1</v>
      </c>
      <c r="AG69" t="b">
        <f>[1]!Table1[[#This Row],[Do you want to purchase the Absence Scheme for Teaching Assistants]]=E69</f>
        <v>1</v>
      </c>
      <c r="AH69" t="b">
        <f>[1]!Table1[[#This Row],[Please enter the number of FTE''s ]]=F69</f>
        <v>1</v>
      </c>
      <c r="AI69" t="b">
        <f>[1]!Table1[[#This Row],[Do you want to purchase the Absence Scheme for Caretakers]]=G69</f>
        <v>1</v>
      </c>
      <c r="AJ69" t="b">
        <f>[1]!Table1[[#This Row],[When do you want the cover to start from]]=H69</f>
        <v>1</v>
      </c>
      <c r="AK69" t="b">
        <f>[1]!Table1[[#This Row],[Please enter the number of FTE''s]]=I69</f>
        <v>1</v>
      </c>
      <c r="AL69" t="b">
        <f>[1]!Table1[[#This Row],[Do you want to purchase the Absence Scheme for Other Support Staff]]=J69</f>
        <v>1</v>
      </c>
      <c r="AM69" t="b">
        <f>[1]!Table1[[#This Row],[Please enter the number of FTE''s2]]=K69</f>
        <v>1</v>
      </c>
    </row>
    <row r="70" spans="1:39" x14ac:dyDescent="0.25">
      <c r="A70" t="s">
        <v>604</v>
      </c>
      <c r="B70" t="s">
        <v>605</v>
      </c>
      <c r="C70" t="s">
        <v>417</v>
      </c>
      <c r="D70" t="s">
        <v>417</v>
      </c>
      <c r="E70" t="s">
        <v>417</v>
      </c>
      <c r="F70" t="s">
        <v>606</v>
      </c>
      <c r="G70" t="s">
        <v>417</v>
      </c>
      <c r="H70" t="s">
        <v>150</v>
      </c>
      <c r="I70" t="s">
        <v>482</v>
      </c>
      <c r="J70" t="s">
        <v>417</v>
      </c>
      <c r="K70" t="s">
        <v>607</v>
      </c>
      <c r="L70" t="str">
        <f t="shared" si="14"/>
        <v>Priory Junior School</v>
      </c>
      <c r="M70">
        <v>2239</v>
      </c>
      <c r="N70" t="str">
        <f t="shared" si="10"/>
        <v>Day 11</v>
      </c>
      <c r="O70" t="str">
        <f t="shared" si="11"/>
        <v>Day 11</v>
      </c>
      <c r="P70" t="str">
        <f t="shared" si="12"/>
        <v>Day 11</v>
      </c>
      <c r="Q70" t="str">
        <f t="shared" si="13"/>
        <v>Day 11</v>
      </c>
      <c r="X70">
        <v>2293</v>
      </c>
      <c r="Y70" t="s">
        <v>212</v>
      </c>
      <c r="AD70" t="b">
        <f>[1]!Table1[[#This Row],[School Name:]]=A70</f>
        <v>1</v>
      </c>
      <c r="AE70" t="b">
        <f>[1]!Table1[[#This Row],[Do you want to opt-in to any of the School Absence Schemes for 2024/2025]]=C70</f>
        <v>1</v>
      </c>
      <c r="AF70" t="b">
        <f>[1]!Table1[[#This Row],[Do you want to purchase the Absence Scheme for Teachers]]=D70</f>
        <v>1</v>
      </c>
      <c r="AG70" t="b">
        <f>[1]!Table1[[#This Row],[Do you want to purchase the Absence Scheme for Teaching Assistants]]=E70</f>
        <v>1</v>
      </c>
      <c r="AH70" t="b">
        <f>[1]!Table1[[#This Row],[Please enter the number of FTE''s ]]=F70</f>
        <v>1</v>
      </c>
      <c r="AI70" t="b">
        <f>[1]!Table1[[#This Row],[Do you want to purchase the Absence Scheme for Caretakers]]=G70</f>
        <v>1</v>
      </c>
      <c r="AJ70" t="b">
        <f>[1]!Table1[[#This Row],[When do you want the cover to start from]]=H70</f>
        <v>1</v>
      </c>
      <c r="AK70" t="b">
        <f>[1]!Table1[[#This Row],[Please enter the number of FTE''s]]=I70</f>
        <v>1</v>
      </c>
      <c r="AL70" t="b">
        <f>[1]!Table1[[#This Row],[Do you want to purchase the Absence Scheme for Other Support Staff]]=J70</f>
        <v>1</v>
      </c>
      <c r="AM70" t="b">
        <f>[1]!Table1[[#This Row],[Please enter the number of FTE''s2]]=K70</f>
        <v>1</v>
      </c>
    </row>
    <row r="71" spans="1:39" x14ac:dyDescent="0.25">
      <c r="A71" t="s">
        <v>575</v>
      </c>
      <c r="B71" t="s">
        <v>608</v>
      </c>
      <c r="C71" t="s">
        <v>418</v>
      </c>
      <c r="L71" t="str">
        <f t="shared" si="14"/>
        <v>Homerton Early Years Centre</v>
      </c>
      <c r="M71">
        <v>1002</v>
      </c>
      <c r="N71" t="str">
        <f t="shared" si="10"/>
        <v/>
      </c>
      <c r="O71" t="str">
        <f t="shared" si="11"/>
        <v/>
      </c>
      <c r="P71" t="str">
        <f t="shared" si="12"/>
        <v/>
      </c>
      <c r="Q71" t="str">
        <f t="shared" si="13"/>
        <v/>
      </c>
      <c r="X71">
        <v>3053</v>
      </c>
      <c r="Y71" t="s">
        <v>609</v>
      </c>
      <c r="AD71" t="b">
        <f>[1]!Table1[[#This Row],[School Name:]]=A71</f>
        <v>1</v>
      </c>
      <c r="AE71" t="b">
        <f>[1]!Table1[[#This Row],[Do you want to opt-in to any of the School Absence Schemes for 2024/2025]]=C71</f>
        <v>1</v>
      </c>
      <c r="AF71" t="b">
        <f>[1]!Table1[[#This Row],[Do you want to purchase the Absence Scheme for Teachers]]=D71</f>
        <v>1</v>
      </c>
      <c r="AG71" t="b">
        <f>[1]!Table1[[#This Row],[Do you want to purchase the Absence Scheme for Teaching Assistants]]=E71</f>
        <v>1</v>
      </c>
      <c r="AH71" t="b">
        <f>[1]!Table1[[#This Row],[Please enter the number of FTE''s ]]=F71</f>
        <v>1</v>
      </c>
      <c r="AI71" t="b">
        <f>[1]!Table1[[#This Row],[Do you want to purchase the Absence Scheme for Caretakers]]=G71</f>
        <v>1</v>
      </c>
      <c r="AJ71" t="b">
        <f>[1]!Table1[[#This Row],[When do you want the cover to start from]]=H71</f>
        <v>1</v>
      </c>
      <c r="AK71" t="b">
        <f>[1]!Table1[[#This Row],[Please enter the number of FTE''s]]=I71</f>
        <v>1</v>
      </c>
      <c r="AL71" t="b">
        <f>[1]!Table1[[#This Row],[Do you want to purchase the Absence Scheme for Other Support Staff]]=J71</f>
        <v>1</v>
      </c>
      <c r="AM71" t="b">
        <f>[1]!Table1[[#This Row],[Please enter the number of FTE''s2]]=K71</f>
        <v>1</v>
      </c>
    </row>
    <row r="72" spans="1:39" x14ac:dyDescent="0.25">
      <c r="A72" t="s">
        <v>224</v>
      </c>
      <c r="B72" t="s">
        <v>610</v>
      </c>
      <c r="C72" t="s">
        <v>417</v>
      </c>
      <c r="D72" t="s">
        <v>417</v>
      </c>
      <c r="E72" t="s">
        <v>418</v>
      </c>
      <c r="G72" t="s">
        <v>417</v>
      </c>
      <c r="H72" t="s">
        <v>153</v>
      </c>
      <c r="I72" t="s">
        <v>611</v>
      </c>
      <c r="J72" t="s">
        <v>417</v>
      </c>
      <c r="K72" t="s">
        <v>612</v>
      </c>
      <c r="L72" t="str">
        <f t="shared" si="14"/>
        <v>Over Primary School</v>
      </c>
      <c r="M72">
        <v>2031</v>
      </c>
      <c r="N72" t="str">
        <f t="shared" si="10"/>
        <v>Day 11</v>
      </c>
      <c r="O72" t="str">
        <f t="shared" si="11"/>
        <v/>
      </c>
      <c r="P72" t="str">
        <f t="shared" si="12"/>
        <v>Day 1</v>
      </c>
      <c r="Q72" t="str">
        <f t="shared" si="13"/>
        <v>Day 11</v>
      </c>
      <c r="X72">
        <v>2074</v>
      </c>
      <c r="Y72" t="s">
        <v>578</v>
      </c>
      <c r="AD72" t="b">
        <f>[1]!Table1[[#This Row],[School Name:]]=A72</f>
        <v>1</v>
      </c>
      <c r="AE72" t="b">
        <f>[1]!Table1[[#This Row],[Do you want to opt-in to any of the School Absence Schemes for 2024/2025]]=C72</f>
        <v>1</v>
      </c>
      <c r="AF72" t="b">
        <f>[1]!Table1[[#This Row],[Do you want to purchase the Absence Scheme for Teachers]]=D72</f>
        <v>1</v>
      </c>
      <c r="AG72" t="b">
        <f>[1]!Table1[[#This Row],[Do you want to purchase the Absence Scheme for Teaching Assistants]]=E72</f>
        <v>1</v>
      </c>
      <c r="AH72" t="b">
        <f>[1]!Table1[[#This Row],[Please enter the number of FTE''s ]]=F72</f>
        <v>1</v>
      </c>
      <c r="AI72" t="b">
        <f>[1]!Table1[[#This Row],[Do you want to purchase the Absence Scheme for Caretakers]]=G72</f>
        <v>1</v>
      </c>
      <c r="AJ72" t="b">
        <f>[1]!Table1[[#This Row],[When do you want the cover to start from]]=H72</f>
        <v>1</v>
      </c>
      <c r="AK72" t="b">
        <f>[1]!Table1[[#This Row],[Please enter the number of FTE''s]]=I72</f>
        <v>1</v>
      </c>
      <c r="AL72" t="b">
        <f>[1]!Table1[[#This Row],[Do you want to purchase the Absence Scheme for Other Support Staff]]=J72</f>
        <v>1</v>
      </c>
      <c r="AM72" t="b">
        <f>[1]!Table1[[#This Row],[Please enter the number of FTE''s2]]=K72</f>
        <v>1</v>
      </c>
    </row>
    <row r="73" spans="1:39" x14ac:dyDescent="0.25">
      <c r="A73" t="s">
        <v>613</v>
      </c>
      <c r="B73" t="s">
        <v>331</v>
      </c>
      <c r="C73" t="s">
        <v>418</v>
      </c>
      <c r="L73" t="str">
        <f t="shared" si="14"/>
        <v>Harston and Newton Community Primary School</v>
      </c>
      <c r="M73">
        <v>2018</v>
      </c>
      <c r="N73" t="str">
        <f t="shared" si="10"/>
        <v/>
      </c>
      <c r="O73" t="str">
        <f t="shared" si="11"/>
        <v/>
      </c>
      <c r="P73" t="str">
        <f t="shared" si="12"/>
        <v/>
      </c>
      <c r="Q73" t="str">
        <f t="shared" si="13"/>
        <v/>
      </c>
      <c r="X73">
        <v>2075</v>
      </c>
      <c r="Y73" t="s">
        <v>614</v>
      </c>
      <c r="AD73" t="b">
        <f>[1]!Table1[[#This Row],[School Name:]]=A73</f>
        <v>1</v>
      </c>
      <c r="AE73" t="b">
        <f>[1]!Table1[[#This Row],[Do you want to opt-in to any of the School Absence Schemes for 2024/2025]]=C73</f>
        <v>1</v>
      </c>
      <c r="AF73" t="b">
        <f>[1]!Table1[[#This Row],[Do you want to purchase the Absence Scheme for Teachers]]=D73</f>
        <v>1</v>
      </c>
      <c r="AG73" t="b">
        <f>[1]!Table1[[#This Row],[Do you want to purchase the Absence Scheme for Teaching Assistants]]=E73</f>
        <v>1</v>
      </c>
      <c r="AH73" t="b">
        <f>[1]!Table1[[#This Row],[Please enter the number of FTE''s ]]=F73</f>
        <v>1</v>
      </c>
      <c r="AI73" t="b">
        <f>[1]!Table1[[#This Row],[Do you want to purchase the Absence Scheme for Caretakers]]=G73</f>
        <v>1</v>
      </c>
      <c r="AJ73" t="b">
        <f>[1]!Table1[[#This Row],[When do you want the cover to start from]]=H73</f>
        <v>1</v>
      </c>
      <c r="AK73" t="b">
        <f>[1]!Table1[[#This Row],[Please enter the number of FTE''s]]=I73</f>
        <v>1</v>
      </c>
      <c r="AL73" t="b">
        <f>[1]!Table1[[#This Row],[Do you want to purchase the Absence Scheme for Other Support Staff]]=J73</f>
        <v>1</v>
      </c>
      <c r="AM73" t="b">
        <f>[1]!Table1[[#This Row],[Please enter the number of FTE''s2]]=K73</f>
        <v>1</v>
      </c>
    </row>
    <row r="74" spans="1:39" x14ac:dyDescent="0.25">
      <c r="A74" t="s">
        <v>615</v>
      </c>
      <c r="B74" t="s">
        <v>383</v>
      </c>
      <c r="C74" t="s">
        <v>417</v>
      </c>
      <c r="D74" t="s">
        <v>417</v>
      </c>
      <c r="E74" t="s">
        <v>418</v>
      </c>
      <c r="G74" t="s">
        <v>417</v>
      </c>
      <c r="H74" t="s">
        <v>153</v>
      </c>
      <c r="I74" t="s">
        <v>482</v>
      </c>
      <c r="J74" t="s">
        <v>418</v>
      </c>
      <c r="L74" t="str">
        <f t="shared" si="14"/>
        <v>Sutton CofE VC Primary School</v>
      </c>
      <c r="M74">
        <v>3052</v>
      </c>
      <c r="N74" t="str">
        <f t="shared" si="10"/>
        <v>Day 11</v>
      </c>
      <c r="O74" t="str">
        <f t="shared" si="11"/>
        <v/>
      </c>
      <c r="P74" t="str">
        <f t="shared" si="12"/>
        <v>Day 1</v>
      </c>
      <c r="Q74" t="str">
        <f t="shared" si="13"/>
        <v/>
      </c>
      <c r="X74">
        <v>2121</v>
      </c>
      <c r="Y74" t="s">
        <v>215</v>
      </c>
      <c r="AD74" t="b">
        <f>[1]!Table1[[#This Row],[School Name:]]=A74</f>
        <v>1</v>
      </c>
      <c r="AE74" t="b">
        <f>[1]!Table1[[#This Row],[Do you want to opt-in to any of the School Absence Schemes for 2024/2025]]=C74</f>
        <v>1</v>
      </c>
      <c r="AF74" t="b">
        <f>[1]!Table1[[#This Row],[Do you want to purchase the Absence Scheme for Teachers]]=D74</f>
        <v>1</v>
      </c>
      <c r="AG74" t="b">
        <f>[1]!Table1[[#This Row],[Do you want to purchase the Absence Scheme for Teaching Assistants]]=E74</f>
        <v>1</v>
      </c>
      <c r="AH74" t="b">
        <f>[1]!Table1[[#This Row],[Please enter the number of FTE''s ]]=F74</f>
        <v>1</v>
      </c>
      <c r="AI74" t="b">
        <f>[1]!Table1[[#This Row],[Do you want to purchase the Absence Scheme for Caretakers]]=G74</f>
        <v>1</v>
      </c>
      <c r="AJ74" t="b">
        <f>[1]!Table1[[#This Row],[When do you want the cover to start from]]=H74</f>
        <v>1</v>
      </c>
      <c r="AK74" t="b">
        <f>[1]!Table1[[#This Row],[Please enter the number of FTE''s]]=I74</f>
        <v>1</v>
      </c>
      <c r="AL74" t="b">
        <f>[1]!Table1[[#This Row],[Do you want to purchase the Absence Scheme for Other Support Staff]]=J74</f>
        <v>1</v>
      </c>
      <c r="AM74" t="b">
        <f>[1]!Table1[[#This Row],[Please enter the number of FTE''s2]]=K74</f>
        <v>1</v>
      </c>
    </row>
    <row r="75" spans="1:39" x14ac:dyDescent="0.25">
      <c r="A75" t="s">
        <v>164</v>
      </c>
      <c r="B75" t="s">
        <v>616</v>
      </c>
      <c r="C75" t="s">
        <v>417</v>
      </c>
      <c r="D75" t="s">
        <v>417</v>
      </c>
      <c r="E75" t="s">
        <v>418</v>
      </c>
      <c r="G75" t="s">
        <v>418</v>
      </c>
      <c r="J75" t="s">
        <v>418</v>
      </c>
      <c r="L75" t="str">
        <f t="shared" si="14"/>
        <v>Bewick Bridge Community Primary School</v>
      </c>
      <c r="M75">
        <v>2312</v>
      </c>
      <c r="N75" t="str">
        <f t="shared" si="10"/>
        <v>Day 11</v>
      </c>
      <c r="O75" t="str">
        <f t="shared" si="11"/>
        <v/>
      </c>
      <c r="P75" t="str">
        <f t="shared" si="12"/>
        <v/>
      </c>
      <c r="Q75" t="str">
        <f t="shared" si="13"/>
        <v/>
      </c>
      <c r="X75">
        <v>2028</v>
      </c>
      <c r="Y75" t="s">
        <v>216</v>
      </c>
      <c r="AD75" t="b">
        <f>[1]!Table1[[#This Row],[School Name:]]=A75</f>
        <v>1</v>
      </c>
      <c r="AE75" t="b">
        <f>[1]!Table1[[#This Row],[Do you want to opt-in to any of the School Absence Schemes for 2024/2025]]=C75</f>
        <v>1</v>
      </c>
      <c r="AF75" t="b">
        <f>[1]!Table1[[#This Row],[Do you want to purchase the Absence Scheme for Teachers]]=D75</f>
        <v>1</v>
      </c>
      <c r="AG75" t="b">
        <f>[1]!Table1[[#This Row],[Do you want to purchase the Absence Scheme for Teaching Assistants]]=E75</f>
        <v>1</v>
      </c>
      <c r="AH75" t="b">
        <f>[1]!Table1[[#This Row],[Please enter the number of FTE''s ]]=F75</f>
        <v>1</v>
      </c>
      <c r="AI75" t="b">
        <f>[1]!Table1[[#This Row],[Do you want to purchase the Absence Scheme for Caretakers]]=G75</f>
        <v>1</v>
      </c>
      <c r="AJ75" t="b">
        <f>[1]!Table1[[#This Row],[When do you want the cover to start from]]=H75</f>
        <v>1</v>
      </c>
      <c r="AK75" t="b">
        <f>[1]!Table1[[#This Row],[Please enter the number of FTE''s]]=I75</f>
        <v>1</v>
      </c>
      <c r="AL75" t="b">
        <f>[1]!Table1[[#This Row],[Do you want to purchase the Absence Scheme for Other Support Staff]]=J75</f>
        <v>1</v>
      </c>
      <c r="AM75" t="b">
        <f>[1]!Table1[[#This Row],[Please enter the number of FTE''s2]]=K75</f>
        <v>1</v>
      </c>
    </row>
    <row r="76" spans="1:39" x14ac:dyDescent="0.25">
      <c r="A76" t="s">
        <v>617</v>
      </c>
      <c r="B76" t="s">
        <v>276</v>
      </c>
      <c r="C76" t="s">
        <v>417</v>
      </c>
      <c r="D76" t="s">
        <v>417</v>
      </c>
      <c r="E76" t="s">
        <v>418</v>
      </c>
      <c r="G76" t="s">
        <v>417</v>
      </c>
      <c r="H76" t="s">
        <v>150</v>
      </c>
      <c r="I76" t="s">
        <v>618</v>
      </c>
      <c r="J76" t="s">
        <v>417</v>
      </c>
      <c r="K76" t="s">
        <v>619</v>
      </c>
      <c r="L76" t="str">
        <f t="shared" si="14"/>
        <v>Alderman Payne Primary School</v>
      </c>
      <c r="M76">
        <v>2083</v>
      </c>
      <c r="N76" t="str">
        <f t="shared" si="10"/>
        <v>Day 11</v>
      </c>
      <c r="O76" t="str">
        <f t="shared" si="11"/>
        <v/>
      </c>
      <c r="P76" t="str">
        <f t="shared" si="12"/>
        <v>Day 11</v>
      </c>
      <c r="Q76" t="str">
        <f t="shared" si="13"/>
        <v>Day 11</v>
      </c>
      <c r="X76">
        <v>2029</v>
      </c>
      <c r="Y76" t="s">
        <v>217</v>
      </c>
      <c r="AD76" t="b">
        <f>[1]!Table1[[#This Row],[School Name:]]=A76</f>
        <v>1</v>
      </c>
      <c r="AE76" t="b">
        <f>[1]!Table1[[#This Row],[Do you want to opt-in to any of the School Absence Schemes for 2024/2025]]=C76</f>
        <v>1</v>
      </c>
      <c r="AF76" t="b">
        <f>[1]!Table1[[#This Row],[Do you want to purchase the Absence Scheme for Teachers]]=D76</f>
        <v>1</v>
      </c>
      <c r="AG76" t="b">
        <f>[1]!Table1[[#This Row],[Do you want to purchase the Absence Scheme for Teaching Assistants]]=E76</f>
        <v>1</v>
      </c>
      <c r="AH76" t="b">
        <f>[1]!Table1[[#This Row],[Please enter the number of FTE''s ]]=F76</f>
        <v>1</v>
      </c>
      <c r="AI76" t="b">
        <f>[1]!Table1[[#This Row],[Do you want to purchase the Absence Scheme for Caretakers]]=G76</f>
        <v>1</v>
      </c>
      <c r="AJ76" t="b">
        <f>[1]!Table1[[#This Row],[When do you want the cover to start from]]=H76</f>
        <v>1</v>
      </c>
      <c r="AK76" t="b">
        <f>[1]!Table1[[#This Row],[Please enter the number of FTE''s]]=I76</f>
        <v>1</v>
      </c>
      <c r="AL76" t="b">
        <f>[1]!Table1[[#This Row],[Do you want to purchase the Absence Scheme for Other Support Staff]]=J76</f>
        <v>1</v>
      </c>
      <c r="AM76" t="b">
        <f>[1]!Table1[[#This Row],[Please enter the number of FTE''s2]]=K76</f>
        <v>1</v>
      </c>
    </row>
    <row r="77" spans="1:39" x14ac:dyDescent="0.25">
      <c r="A77" t="s">
        <v>620</v>
      </c>
      <c r="B77" t="s">
        <v>621</v>
      </c>
      <c r="C77" t="s">
        <v>418</v>
      </c>
      <c r="L77" t="str">
        <f t="shared" si="14"/>
        <v>Burwell Village College (Primary)</v>
      </c>
      <c r="M77">
        <v>2327</v>
      </c>
      <c r="N77" t="str">
        <f t="shared" si="10"/>
        <v/>
      </c>
      <c r="O77" t="str">
        <f t="shared" si="11"/>
        <v/>
      </c>
      <c r="P77" t="str">
        <f t="shared" si="12"/>
        <v/>
      </c>
      <c r="Q77" t="str">
        <f t="shared" si="13"/>
        <v/>
      </c>
      <c r="X77">
        <v>2059</v>
      </c>
      <c r="Y77" t="s">
        <v>622</v>
      </c>
      <c r="AD77" t="b">
        <f>[1]!Table1[[#This Row],[School Name:]]=A77</f>
        <v>1</v>
      </c>
      <c r="AE77" t="b">
        <f>[1]!Table1[[#This Row],[Do you want to opt-in to any of the School Absence Schemes for 2024/2025]]=C77</f>
        <v>1</v>
      </c>
      <c r="AF77" t="b">
        <f>[1]!Table1[[#This Row],[Do you want to purchase the Absence Scheme for Teachers]]=D77</f>
        <v>1</v>
      </c>
      <c r="AG77" t="b">
        <f>[1]!Table1[[#This Row],[Do you want to purchase the Absence Scheme for Teaching Assistants]]=E77</f>
        <v>1</v>
      </c>
      <c r="AH77" t="b">
        <f>[1]!Table1[[#This Row],[Please enter the number of FTE''s ]]=F77</f>
        <v>1</v>
      </c>
      <c r="AI77" t="b">
        <f>[1]!Table1[[#This Row],[Do you want to purchase the Absence Scheme for Caretakers]]=G77</f>
        <v>1</v>
      </c>
      <c r="AJ77" t="b">
        <f>[1]!Table1[[#This Row],[When do you want the cover to start from]]=H77</f>
        <v>1</v>
      </c>
      <c r="AK77" t="b">
        <f>[1]!Table1[[#This Row],[Please enter the number of FTE''s]]=I77</f>
        <v>1</v>
      </c>
      <c r="AL77" t="b">
        <f>[1]!Table1[[#This Row],[Do you want to purchase the Absence Scheme for Other Support Staff]]=J77</f>
        <v>1</v>
      </c>
      <c r="AM77" t="b">
        <f>[1]!Table1[[#This Row],[Please enter the number of FTE''s2]]=K77</f>
        <v>1</v>
      </c>
    </row>
    <row r="78" spans="1:39" x14ac:dyDescent="0.25">
      <c r="A78" t="s">
        <v>254</v>
      </c>
      <c r="B78" t="s">
        <v>623</v>
      </c>
      <c r="C78" t="s">
        <v>417</v>
      </c>
      <c r="D78" t="s">
        <v>417</v>
      </c>
      <c r="E78" t="s">
        <v>417</v>
      </c>
      <c r="F78" t="s">
        <v>624</v>
      </c>
      <c r="G78" t="s">
        <v>417</v>
      </c>
      <c r="H78" t="s">
        <v>153</v>
      </c>
      <c r="I78" t="s">
        <v>482</v>
      </c>
      <c r="J78" t="s">
        <v>417</v>
      </c>
      <c r="K78" t="s">
        <v>625</v>
      </c>
      <c r="L78" t="str">
        <f t="shared" si="14"/>
        <v>Westfield Junior School</v>
      </c>
      <c r="M78">
        <v>2232</v>
      </c>
      <c r="N78" t="str">
        <f t="shared" si="10"/>
        <v>Day 11</v>
      </c>
      <c r="O78" t="str">
        <f t="shared" si="11"/>
        <v>Day 11</v>
      </c>
      <c r="P78" t="str">
        <f t="shared" si="12"/>
        <v>Day 1</v>
      </c>
      <c r="Q78" t="str">
        <f t="shared" si="13"/>
        <v>Day 11</v>
      </c>
      <c r="X78">
        <v>3386</v>
      </c>
      <c r="Y78" t="s">
        <v>576</v>
      </c>
      <c r="AD78" t="b">
        <f>[1]!Table1[[#This Row],[School Name:]]=A78</f>
        <v>1</v>
      </c>
      <c r="AE78" t="b">
        <f>[1]!Table1[[#This Row],[Do you want to opt-in to any of the School Absence Schemes for 2024/2025]]=C78</f>
        <v>1</v>
      </c>
      <c r="AF78" t="b">
        <f>[1]!Table1[[#This Row],[Do you want to purchase the Absence Scheme for Teachers]]=D78</f>
        <v>1</v>
      </c>
      <c r="AG78" t="b">
        <f>[1]!Table1[[#This Row],[Do you want to purchase the Absence Scheme for Teaching Assistants]]=E78</f>
        <v>1</v>
      </c>
      <c r="AH78" t="b">
        <f>[1]!Table1[[#This Row],[Please enter the number of FTE''s ]]=F78</f>
        <v>1</v>
      </c>
      <c r="AI78" t="b">
        <f>[1]!Table1[[#This Row],[Do you want to purchase the Absence Scheme for Caretakers]]=G78</f>
        <v>1</v>
      </c>
      <c r="AJ78" t="b">
        <f>[1]!Table1[[#This Row],[When do you want the cover to start from]]=H78</f>
        <v>1</v>
      </c>
      <c r="AK78" t="b">
        <f>[1]!Table1[[#This Row],[Please enter the number of FTE''s]]=I78</f>
        <v>1</v>
      </c>
      <c r="AL78" t="b">
        <f>[1]!Table1[[#This Row],[Do you want to purchase the Absence Scheme for Other Support Staff]]=J78</f>
        <v>1</v>
      </c>
      <c r="AM78" t="b">
        <f>[1]!Table1[[#This Row],[Please enter the number of FTE''s2]]=K78</f>
        <v>1</v>
      </c>
    </row>
    <row r="79" spans="1:39" x14ac:dyDescent="0.25">
      <c r="A79" t="s">
        <v>626</v>
      </c>
      <c r="B79" t="s">
        <v>627</v>
      </c>
      <c r="C79" t="s">
        <v>417</v>
      </c>
      <c r="D79" t="s">
        <v>417</v>
      </c>
      <c r="E79" t="s">
        <v>418</v>
      </c>
      <c r="G79" t="s">
        <v>418</v>
      </c>
      <c r="J79" t="s">
        <v>417</v>
      </c>
      <c r="K79" t="s">
        <v>482</v>
      </c>
      <c r="L79" t="str">
        <f t="shared" si="14"/>
        <v>Caldecote Primary School</v>
      </c>
      <c r="M79">
        <v>2004</v>
      </c>
      <c r="N79" t="str">
        <f t="shared" si="10"/>
        <v>Day 11</v>
      </c>
      <c r="O79" t="str">
        <f t="shared" si="11"/>
        <v/>
      </c>
      <c r="P79" t="str">
        <f t="shared" si="12"/>
        <v/>
      </c>
      <c r="Q79" t="str">
        <f t="shared" si="13"/>
        <v>Day 11</v>
      </c>
      <c r="X79">
        <v>2449</v>
      </c>
      <c r="Y79" t="s">
        <v>218</v>
      </c>
      <c r="AD79" t="b">
        <f>[1]!Table1[[#This Row],[School Name:]]=A79</f>
        <v>1</v>
      </c>
      <c r="AE79" t="b">
        <f>[1]!Table1[[#This Row],[Do you want to opt-in to any of the School Absence Schemes for 2024/2025]]=C79</f>
        <v>1</v>
      </c>
      <c r="AF79" t="b">
        <f>[1]!Table1[[#This Row],[Do you want to purchase the Absence Scheme for Teachers]]=D79</f>
        <v>1</v>
      </c>
      <c r="AG79" t="b">
        <f>[1]!Table1[[#This Row],[Do you want to purchase the Absence Scheme for Teaching Assistants]]=E79</f>
        <v>1</v>
      </c>
      <c r="AH79" t="b">
        <f>[1]!Table1[[#This Row],[Please enter the number of FTE''s ]]=F79</f>
        <v>1</v>
      </c>
      <c r="AI79" t="b">
        <f>[1]!Table1[[#This Row],[Do you want to purchase the Absence Scheme for Caretakers]]=G79</f>
        <v>1</v>
      </c>
      <c r="AJ79" t="b">
        <f>[1]!Table1[[#This Row],[When do you want the cover to start from]]=H79</f>
        <v>1</v>
      </c>
      <c r="AK79" t="b">
        <f>[1]!Table1[[#This Row],[Please enter the number of FTE''s]]=I79</f>
        <v>1</v>
      </c>
      <c r="AL79" t="b">
        <f>[1]!Table1[[#This Row],[Do you want to purchase the Absence Scheme for Other Support Staff]]=J79</f>
        <v>1</v>
      </c>
      <c r="AM79" t="b">
        <f>[1]!Table1[[#This Row],[Please enter the number of FTE''s2]]=K79</f>
        <v>1</v>
      </c>
    </row>
    <row r="80" spans="1:39" x14ac:dyDescent="0.25">
      <c r="A80" t="s">
        <v>169</v>
      </c>
      <c r="B80" t="s">
        <v>628</v>
      </c>
      <c r="C80" t="s">
        <v>417</v>
      </c>
      <c r="D80" t="s">
        <v>417</v>
      </c>
      <c r="E80" t="s">
        <v>418</v>
      </c>
      <c r="G80" t="s">
        <v>417</v>
      </c>
      <c r="H80" t="s">
        <v>153</v>
      </c>
      <c r="I80" t="s">
        <v>629</v>
      </c>
      <c r="J80" t="s">
        <v>418</v>
      </c>
      <c r="L80" t="str">
        <f t="shared" si="14"/>
        <v>Bushmead Primary School</v>
      </c>
      <c r="M80">
        <v>2452</v>
      </c>
      <c r="N80" t="str">
        <f t="shared" si="10"/>
        <v>Day 11</v>
      </c>
      <c r="O80" t="str">
        <f t="shared" si="11"/>
        <v/>
      </c>
      <c r="P80" t="str">
        <f t="shared" si="12"/>
        <v>Day 1</v>
      </c>
      <c r="Q80" t="str">
        <f t="shared" si="13"/>
        <v/>
      </c>
      <c r="X80">
        <v>2107</v>
      </c>
      <c r="Y80" t="s">
        <v>219</v>
      </c>
      <c r="AD80" t="b">
        <f>[1]!Table1[[#This Row],[School Name:]]=A80</f>
        <v>1</v>
      </c>
      <c r="AE80" t="b">
        <f>[1]!Table1[[#This Row],[Do you want to opt-in to any of the School Absence Schemes for 2024/2025]]=C80</f>
        <v>1</v>
      </c>
      <c r="AF80" t="b">
        <f>[1]!Table1[[#This Row],[Do you want to purchase the Absence Scheme for Teachers]]=D80</f>
        <v>1</v>
      </c>
      <c r="AG80" t="b">
        <f>[1]!Table1[[#This Row],[Do you want to purchase the Absence Scheme for Teaching Assistants]]=E80</f>
        <v>1</v>
      </c>
      <c r="AH80" t="b">
        <f>[1]!Table1[[#This Row],[Please enter the number of FTE''s ]]=F80</f>
        <v>1</v>
      </c>
      <c r="AI80" t="b">
        <f>[1]!Table1[[#This Row],[Do you want to purchase the Absence Scheme for Caretakers]]=G80</f>
        <v>1</v>
      </c>
      <c r="AJ80" t="b">
        <f>[1]!Table1[[#This Row],[When do you want the cover to start from]]=H80</f>
        <v>1</v>
      </c>
      <c r="AK80" t="b">
        <f>[1]!Table1[[#This Row],[Please enter the number of FTE''s]]=I80</f>
        <v>1</v>
      </c>
      <c r="AL80" t="b">
        <f>[1]!Table1[[#This Row],[Do you want to purchase the Absence Scheme for Other Support Staff]]=J80</f>
        <v>1</v>
      </c>
      <c r="AM80" t="b">
        <f>[1]!Table1[[#This Row],[Please enter the number of FTE''s2]]=K80</f>
        <v>1</v>
      </c>
    </row>
    <row r="81" spans="1:39" x14ac:dyDescent="0.25">
      <c r="A81" t="s">
        <v>630</v>
      </c>
      <c r="B81" t="s">
        <v>631</v>
      </c>
      <c r="C81" t="s">
        <v>417</v>
      </c>
      <c r="D81" t="s">
        <v>417</v>
      </c>
      <c r="E81" t="s">
        <v>417</v>
      </c>
      <c r="F81" t="s">
        <v>632</v>
      </c>
      <c r="G81" t="s">
        <v>417</v>
      </c>
      <c r="H81" t="s">
        <v>153</v>
      </c>
      <c r="I81" t="s">
        <v>633</v>
      </c>
      <c r="J81" t="s">
        <v>417</v>
      </c>
      <c r="K81" t="s">
        <v>634</v>
      </c>
      <c r="L81" t="str">
        <f t="shared" si="14"/>
        <v>Townley Primary School</v>
      </c>
      <c r="M81">
        <v>2064</v>
      </c>
      <c r="N81" t="str">
        <f t="shared" si="10"/>
        <v>Day 11</v>
      </c>
      <c r="O81" t="str">
        <f t="shared" si="11"/>
        <v>Day 11</v>
      </c>
      <c r="P81" t="str">
        <f t="shared" si="12"/>
        <v>Day 1</v>
      </c>
      <c r="Q81" t="str">
        <f t="shared" si="13"/>
        <v>Day 11</v>
      </c>
      <c r="X81">
        <v>2109</v>
      </c>
      <c r="Y81" t="s">
        <v>220</v>
      </c>
      <c r="AD81" t="b">
        <f>[1]!Table1[[#This Row],[School Name:]]=A81</f>
        <v>1</v>
      </c>
      <c r="AE81" t="b">
        <f>[1]!Table1[[#This Row],[Do you want to opt-in to any of the School Absence Schemes for 2024/2025]]=C81</f>
        <v>1</v>
      </c>
      <c r="AF81" t="b">
        <f>[1]!Table1[[#This Row],[Do you want to purchase the Absence Scheme for Teachers]]=D81</f>
        <v>1</v>
      </c>
      <c r="AG81" t="b">
        <f>[1]!Table1[[#This Row],[Do you want to purchase the Absence Scheme for Teaching Assistants]]=E81</f>
        <v>1</v>
      </c>
      <c r="AH81" t="b">
        <f>[1]!Table1[[#This Row],[Please enter the number of FTE''s ]]=F81</f>
        <v>1</v>
      </c>
      <c r="AI81" t="b">
        <f>[1]!Table1[[#This Row],[Do you want to purchase the Absence Scheme for Caretakers]]=G81</f>
        <v>1</v>
      </c>
      <c r="AJ81" t="b">
        <f>[1]!Table1[[#This Row],[When do you want the cover to start from]]=H81</f>
        <v>1</v>
      </c>
      <c r="AK81" t="b">
        <f>[1]!Table1[[#This Row],[Please enter the number of FTE''s]]=I81</f>
        <v>1</v>
      </c>
      <c r="AL81" t="b">
        <f>[1]!Table1[[#This Row],[Do you want to purchase the Absence Scheme for Other Support Staff]]=J81</f>
        <v>1</v>
      </c>
      <c r="AM81" t="b">
        <f>[1]!Table1[[#This Row],[Please enter the number of FTE''s2]]=K81</f>
        <v>1</v>
      </c>
    </row>
    <row r="82" spans="1:39" x14ac:dyDescent="0.25">
      <c r="A82" t="s">
        <v>439</v>
      </c>
      <c r="B82" t="s">
        <v>635</v>
      </c>
      <c r="C82" t="s">
        <v>417</v>
      </c>
      <c r="D82" t="s">
        <v>417</v>
      </c>
      <c r="E82" t="s">
        <v>417</v>
      </c>
      <c r="F82" t="s">
        <v>636</v>
      </c>
      <c r="G82" t="s">
        <v>418</v>
      </c>
      <c r="J82" t="s">
        <v>418</v>
      </c>
      <c r="L82" t="str">
        <f t="shared" si="14"/>
        <v>Beaupre Community Primary School</v>
      </c>
      <c r="M82">
        <v>2082</v>
      </c>
      <c r="N82" t="str">
        <f t="shared" si="10"/>
        <v>Day 11</v>
      </c>
      <c r="O82" t="str">
        <f t="shared" si="11"/>
        <v>Day 11</v>
      </c>
      <c r="P82" t="str">
        <f t="shared" si="12"/>
        <v/>
      </c>
      <c r="Q82" t="str">
        <f t="shared" si="13"/>
        <v/>
      </c>
      <c r="X82">
        <v>3390</v>
      </c>
      <c r="Y82" t="s">
        <v>223</v>
      </c>
      <c r="AD82" t="b">
        <f>[1]!Table1[[#This Row],[School Name:]]=A82</f>
        <v>1</v>
      </c>
      <c r="AE82" t="b">
        <f>[1]!Table1[[#This Row],[Do you want to opt-in to any of the School Absence Schemes for 2024/2025]]=C82</f>
        <v>1</v>
      </c>
      <c r="AF82" t="b">
        <f>[1]!Table1[[#This Row],[Do you want to purchase the Absence Scheme for Teachers]]=D82</f>
        <v>1</v>
      </c>
      <c r="AG82" t="b">
        <f>[1]!Table1[[#This Row],[Do you want to purchase the Absence Scheme for Teaching Assistants]]=E82</f>
        <v>1</v>
      </c>
      <c r="AH82" t="b">
        <f>[1]!Table1[[#This Row],[Please enter the number of FTE''s ]]=F82</f>
        <v>1</v>
      </c>
      <c r="AI82" t="b">
        <f>[1]!Table1[[#This Row],[Do you want to purchase the Absence Scheme for Caretakers]]=G82</f>
        <v>1</v>
      </c>
      <c r="AJ82" t="b">
        <f>[1]!Table1[[#This Row],[When do you want the cover to start from]]=H82</f>
        <v>1</v>
      </c>
      <c r="AK82" t="b">
        <f>[1]!Table1[[#This Row],[Please enter the number of FTE''s]]=I82</f>
        <v>1</v>
      </c>
      <c r="AL82" t="b">
        <f>[1]!Table1[[#This Row],[Do you want to purchase the Absence Scheme for Other Support Staff]]=J82</f>
        <v>1</v>
      </c>
      <c r="AM82" t="b">
        <f>[1]!Table1[[#This Row],[Please enter the number of FTE''s2]]=K82</f>
        <v>1</v>
      </c>
    </row>
    <row r="83" spans="1:39" x14ac:dyDescent="0.25">
      <c r="A83" t="s">
        <v>223</v>
      </c>
      <c r="B83" t="s">
        <v>637</v>
      </c>
      <c r="C83" t="s">
        <v>417</v>
      </c>
      <c r="D83" t="s">
        <v>417</v>
      </c>
      <c r="E83" t="s">
        <v>417</v>
      </c>
      <c r="F83" t="s">
        <v>638</v>
      </c>
      <c r="G83" t="s">
        <v>417</v>
      </c>
      <c r="H83" t="s">
        <v>150</v>
      </c>
      <c r="I83" t="s">
        <v>639</v>
      </c>
      <c r="J83" t="s">
        <v>417</v>
      </c>
      <c r="K83" t="s">
        <v>640</v>
      </c>
      <c r="L83" t="str">
        <f t="shared" si="14"/>
        <v>Orchard Park Community Primary School</v>
      </c>
      <c r="M83">
        <v>3390</v>
      </c>
      <c r="N83" t="str">
        <f t="shared" si="10"/>
        <v>Day 11</v>
      </c>
      <c r="O83" t="str">
        <f t="shared" si="11"/>
        <v>Day 11</v>
      </c>
      <c r="P83" t="str">
        <f t="shared" si="12"/>
        <v>Day 11</v>
      </c>
      <c r="Q83" t="str">
        <f t="shared" si="13"/>
        <v>Day 11</v>
      </c>
      <c r="X83">
        <v>2031</v>
      </c>
      <c r="Y83" t="s">
        <v>224</v>
      </c>
      <c r="AD83" t="b">
        <f>[1]!Table1[[#This Row],[School Name:]]=A83</f>
        <v>1</v>
      </c>
      <c r="AE83" t="b">
        <f>[1]!Table1[[#This Row],[Do you want to opt-in to any of the School Absence Schemes for 2024/2025]]=C83</f>
        <v>1</v>
      </c>
      <c r="AF83" t="b">
        <f>[1]!Table1[[#This Row],[Do you want to purchase the Absence Scheme for Teachers]]=D83</f>
        <v>1</v>
      </c>
      <c r="AG83" t="b">
        <f>[1]!Table1[[#This Row],[Do you want to purchase the Absence Scheme for Teaching Assistants]]=E83</f>
        <v>1</v>
      </c>
      <c r="AH83" t="b">
        <f>[1]!Table1[[#This Row],[Please enter the number of FTE''s ]]=F83</f>
        <v>1</v>
      </c>
      <c r="AI83" t="b">
        <f>[1]!Table1[[#This Row],[Do you want to purchase the Absence Scheme for Caretakers]]=G83</f>
        <v>1</v>
      </c>
      <c r="AJ83" t="b">
        <f>[1]!Table1[[#This Row],[When do you want the cover to start from]]=H83</f>
        <v>1</v>
      </c>
      <c r="AK83" t="b">
        <f>[1]!Table1[[#This Row],[Please enter the number of FTE''s]]=I83</f>
        <v>1</v>
      </c>
      <c r="AL83" t="b">
        <f>[1]!Table1[[#This Row],[Do you want to purchase the Absence Scheme for Other Support Staff]]=J83</f>
        <v>1</v>
      </c>
      <c r="AM83" t="b">
        <f>[1]!Table1[[#This Row],[Please enter the number of FTE''s2]]=K83</f>
        <v>1</v>
      </c>
    </row>
    <row r="84" spans="1:39" x14ac:dyDescent="0.25">
      <c r="A84" t="s">
        <v>641</v>
      </c>
      <c r="B84" t="s">
        <v>642</v>
      </c>
      <c r="C84" t="s">
        <v>417</v>
      </c>
      <c r="D84" t="s">
        <v>417</v>
      </c>
      <c r="E84" t="s">
        <v>418</v>
      </c>
      <c r="G84" t="s">
        <v>417</v>
      </c>
      <c r="H84" t="s">
        <v>150</v>
      </c>
      <c r="I84" t="s">
        <v>643</v>
      </c>
      <c r="J84" t="s">
        <v>417</v>
      </c>
      <c r="K84" t="s">
        <v>644</v>
      </c>
      <c r="L84" t="str">
        <f t="shared" si="14"/>
        <v>Stretham Community Primary School</v>
      </c>
      <c r="M84">
        <v>2084</v>
      </c>
      <c r="N84" t="str">
        <f t="shared" si="10"/>
        <v>Day 11</v>
      </c>
      <c r="O84" t="str">
        <f t="shared" si="11"/>
        <v/>
      </c>
      <c r="P84" t="str">
        <f t="shared" si="12"/>
        <v>Day 11</v>
      </c>
      <c r="Q84" t="str">
        <f t="shared" si="13"/>
        <v>Day 11</v>
      </c>
      <c r="X84">
        <v>3350</v>
      </c>
      <c r="Y84" t="s">
        <v>493</v>
      </c>
      <c r="AD84" t="b">
        <f>[1]!Table1[[#This Row],[School Name:]]=A84</f>
        <v>1</v>
      </c>
      <c r="AE84" t="b">
        <f>[1]!Table1[[#This Row],[Do you want to opt-in to any of the School Absence Schemes for 2024/2025]]=C84</f>
        <v>1</v>
      </c>
      <c r="AF84" t="b">
        <f>[1]!Table1[[#This Row],[Do you want to purchase the Absence Scheme for Teachers]]=D84</f>
        <v>1</v>
      </c>
      <c r="AG84" t="b">
        <f>[1]!Table1[[#This Row],[Do you want to purchase the Absence Scheme for Teaching Assistants]]=E84</f>
        <v>1</v>
      </c>
      <c r="AH84" t="b">
        <f>[1]!Table1[[#This Row],[Please enter the number of FTE''s ]]=F84</f>
        <v>1</v>
      </c>
      <c r="AI84" t="b">
        <f>[1]!Table1[[#This Row],[Do you want to purchase the Absence Scheme for Caretakers]]=G84</f>
        <v>1</v>
      </c>
      <c r="AJ84" t="b">
        <f>[1]!Table1[[#This Row],[When do you want the cover to start from]]=H84</f>
        <v>1</v>
      </c>
      <c r="AK84" t="b">
        <f>[1]!Table1[[#This Row],[Please enter the number of FTE''s]]=I84</f>
        <v>1</v>
      </c>
      <c r="AL84" t="b">
        <f>[1]!Table1[[#This Row],[Do you want to purchase the Absence Scheme for Other Support Staff]]=J84</f>
        <v>1</v>
      </c>
      <c r="AM84" t="b">
        <f>[1]!Table1[[#This Row],[Please enter the number of FTE''s2]]=K84</f>
        <v>1</v>
      </c>
    </row>
    <row r="85" spans="1:39" x14ac:dyDescent="0.25">
      <c r="A85" t="s">
        <v>645</v>
      </c>
      <c r="B85" t="s">
        <v>646</v>
      </c>
      <c r="C85" t="s">
        <v>417</v>
      </c>
      <c r="D85" t="s">
        <v>417</v>
      </c>
      <c r="E85" t="s">
        <v>418</v>
      </c>
      <c r="G85" t="s">
        <v>418</v>
      </c>
      <c r="J85" t="s">
        <v>418</v>
      </c>
      <c r="L85" t="str">
        <f t="shared" si="14"/>
        <v>Barrington CofE VC Primary School</v>
      </c>
      <c r="M85">
        <v>3001</v>
      </c>
      <c r="N85" t="str">
        <f t="shared" si="10"/>
        <v>Day 11</v>
      </c>
      <c r="O85" t="str">
        <f t="shared" si="11"/>
        <v/>
      </c>
      <c r="P85" t="str">
        <f t="shared" si="12"/>
        <v/>
      </c>
      <c r="Q85" t="str">
        <f t="shared" si="13"/>
        <v/>
      </c>
      <c r="X85">
        <v>2033</v>
      </c>
      <c r="Y85" t="s">
        <v>548</v>
      </c>
      <c r="AD85" t="b">
        <f>[1]!Table1[[#This Row],[School Name:]]=A85</f>
        <v>1</v>
      </c>
      <c r="AE85" t="b">
        <f>[1]!Table1[[#This Row],[Do you want to opt-in to any of the School Absence Schemes for 2024/2025]]=C85</f>
        <v>1</v>
      </c>
      <c r="AF85" t="b">
        <f>[1]!Table1[[#This Row],[Do you want to purchase the Absence Scheme for Teachers]]=D85</f>
        <v>1</v>
      </c>
      <c r="AG85" t="b">
        <f>[1]!Table1[[#This Row],[Do you want to purchase the Absence Scheme for Teaching Assistants]]=E85</f>
        <v>1</v>
      </c>
      <c r="AH85" t="b">
        <f>[1]!Table1[[#This Row],[Please enter the number of FTE''s ]]=F85</f>
        <v>1</v>
      </c>
      <c r="AI85" t="b">
        <f>[1]!Table1[[#This Row],[Do you want to purchase the Absence Scheme for Caretakers]]=G85</f>
        <v>1</v>
      </c>
      <c r="AJ85" t="b">
        <f>[1]!Table1[[#This Row],[When do you want the cover to start from]]=H85</f>
        <v>1</v>
      </c>
      <c r="AK85" t="b">
        <f>[1]!Table1[[#This Row],[Please enter the number of FTE''s]]=I85</f>
        <v>1</v>
      </c>
      <c r="AL85" t="b">
        <f>[1]!Table1[[#This Row],[Do you want to purchase the Absence Scheme for Other Support Staff]]=J85</f>
        <v>1</v>
      </c>
      <c r="AM85" t="b">
        <f>[1]!Table1[[#This Row],[Please enter the number of FTE''s2]]=K85</f>
        <v>1</v>
      </c>
    </row>
    <row r="86" spans="1:39" x14ac:dyDescent="0.25">
      <c r="A86" t="s">
        <v>240</v>
      </c>
      <c r="B86" t="s">
        <v>378</v>
      </c>
      <c r="C86" t="s">
        <v>417</v>
      </c>
      <c r="D86" t="s">
        <v>417</v>
      </c>
      <c r="E86" t="s">
        <v>417</v>
      </c>
      <c r="F86" t="s">
        <v>647</v>
      </c>
      <c r="G86" t="s">
        <v>417</v>
      </c>
      <c r="H86" t="s">
        <v>153</v>
      </c>
      <c r="I86" t="s">
        <v>482</v>
      </c>
      <c r="J86" t="s">
        <v>417</v>
      </c>
      <c r="K86" t="s">
        <v>648</v>
      </c>
      <c r="L86" t="str">
        <f t="shared" si="14"/>
        <v>St Matthew's Primary School</v>
      </c>
      <c r="M86">
        <v>2317</v>
      </c>
      <c r="N86" t="str">
        <f t="shared" si="10"/>
        <v>Day 11</v>
      </c>
      <c r="O86" t="str">
        <f t="shared" si="11"/>
        <v>Day 11</v>
      </c>
      <c r="P86" t="str">
        <f t="shared" si="12"/>
        <v>Day 1</v>
      </c>
      <c r="Q86" t="str">
        <f t="shared" si="13"/>
        <v>Day 11</v>
      </c>
      <c r="X86">
        <v>3331</v>
      </c>
      <c r="Y86" t="s">
        <v>649</v>
      </c>
      <c r="AD86" t="b">
        <f>[1]!Table1[[#This Row],[School Name:]]=A86</f>
        <v>1</v>
      </c>
      <c r="AE86" t="b">
        <f>[1]!Table1[[#This Row],[Do you want to opt-in to any of the School Absence Schemes for 2024/2025]]=C86</f>
        <v>1</v>
      </c>
      <c r="AF86" t="b">
        <f>[1]!Table1[[#This Row],[Do you want to purchase the Absence Scheme for Teachers]]=D86</f>
        <v>1</v>
      </c>
      <c r="AG86" t="b">
        <f>[1]!Table1[[#This Row],[Do you want to purchase the Absence Scheme for Teaching Assistants]]=E86</f>
        <v>1</v>
      </c>
      <c r="AH86" t="b">
        <f>[1]!Table1[[#This Row],[Please enter the number of FTE''s ]]=F86</f>
        <v>1</v>
      </c>
      <c r="AI86" t="b">
        <f>[1]!Table1[[#This Row],[Do you want to purchase the Absence Scheme for Caretakers]]=G86</f>
        <v>1</v>
      </c>
      <c r="AJ86" t="b">
        <f>[1]!Table1[[#This Row],[When do you want the cover to start from]]=H86</f>
        <v>1</v>
      </c>
      <c r="AK86" t="b">
        <f>[1]!Table1[[#This Row],[Please enter the number of FTE''s]]=I86</f>
        <v>1</v>
      </c>
      <c r="AL86" t="b">
        <f>[1]!Table1[[#This Row],[Do you want to purchase the Absence Scheme for Other Support Staff]]=J86</f>
        <v>1</v>
      </c>
      <c r="AM86" t="b">
        <f>[1]!Table1[[#This Row],[Please enter the number of FTE''s2]]=K86</f>
        <v>1</v>
      </c>
    </row>
    <row r="87" spans="1:39" x14ac:dyDescent="0.25">
      <c r="A87" t="s">
        <v>649</v>
      </c>
      <c r="B87" t="s">
        <v>650</v>
      </c>
      <c r="C87" t="s">
        <v>417</v>
      </c>
      <c r="D87" t="s">
        <v>417</v>
      </c>
      <c r="E87" t="s">
        <v>417</v>
      </c>
      <c r="F87" t="s">
        <v>651</v>
      </c>
      <c r="G87" t="s">
        <v>418</v>
      </c>
      <c r="J87" t="s">
        <v>417</v>
      </c>
      <c r="K87">
        <f>1.32+0.55+0.36+0.47</f>
        <v>2.7</v>
      </c>
      <c r="L87" t="str">
        <f t="shared" si="14"/>
        <v>Petersfield CofE Aided Primary School</v>
      </c>
      <c r="M87">
        <v>3331</v>
      </c>
      <c r="N87" t="str">
        <f t="shared" ref="N87:N110" si="15">IF(D87="Yes","Day 11","")</f>
        <v>Day 11</v>
      </c>
      <c r="O87" t="str">
        <f t="shared" ref="O87:O110" si="16">IF(E87="Yes","Day 11","")</f>
        <v>Day 11</v>
      </c>
      <c r="P87" t="str">
        <f t="shared" ref="P87:P109" si="17">IF(G87="Yes",H87,"")</f>
        <v/>
      </c>
      <c r="Q87" t="str">
        <f t="shared" ref="Q87:Q109" si="18">IF(J87="Yes","Day 11","")</f>
        <v>Day 11</v>
      </c>
      <c r="X87">
        <v>2239</v>
      </c>
      <c r="Y87" t="s">
        <v>604</v>
      </c>
      <c r="AD87" t="b">
        <f>[1]!Table1[[#This Row],[School Name:]]=A87</f>
        <v>1</v>
      </c>
      <c r="AE87" t="b">
        <f>[1]!Table1[[#This Row],[Do you want to opt-in to any of the School Absence Schemes for 2024/2025]]=C87</f>
        <v>1</v>
      </c>
      <c r="AF87" t="b">
        <f>[1]!Table1[[#This Row],[Do you want to purchase the Absence Scheme for Teachers]]=D87</f>
        <v>1</v>
      </c>
      <c r="AG87" t="b">
        <f>[1]!Table1[[#This Row],[Do you want to purchase the Absence Scheme for Teaching Assistants]]=E87</f>
        <v>1</v>
      </c>
      <c r="AH87" t="b">
        <f>[1]!Table1[[#This Row],[Please enter the number of FTE''s ]]=F87</f>
        <v>1</v>
      </c>
      <c r="AI87" t="b">
        <f>[1]!Table1[[#This Row],[Do you want to purchase the Absence Scheme for Caretakers]]=G87</f>
        <v>1</v>
      </c>
      <c r="AJ87" t="b">
        <f>[1]!Table1[[#This Row],[When do you want the cover to start from]]=H87</f>
        <v>1</v>
      </c>
      <c r="AK87" t="b">
        <f>[1]!Table1[[#This Row],[Please enter the number of FTE''s]]=I87</f>
        <v>1</v>
      </c>
      <c r="AL87" t="b">
        <f>[1]!Table1[[#This Row],[Do you want to purchase the Absence Scheme for Other Support Staff]]=J87</f>
        <v>1</v>
      </c>
      <c r="AM87" t="b">
        <f>[1]!Table1[[#This Row],[Please enter the number of FTE''s2]]=K87</f>
        <v>1</v>
      </c>
    </row>
    <row r="88" spans="1:39" x14ac:dyDescent="0.25">
      <c r="A88" t="s">
        <v>177</v>
      </c>
      <c r="B88" t="s">
        <v>653</v>
      </c>
      <c r="C88" t="s">
        <v>417</v>
      </c>
      <c r="D88" t="s">
        <v>417</v>
      </c>
      <c r="E88" t="s">
        <v>417</v>
      </c>
      <c r="F88" t="s">
        <v>654</v>
      </c>
      <c r="G88" t="s">
        <v>418</v>
      </c>
      <c r="J88" t="s">
        <v>417</v>
      </c>
      <c r="K88" t="s">
        <v>655</v>
      </c>
      <c r="L88" t="str">
        <f t="shared" si="14"/>
        <v>Coton Church of England (Voluntary Controlled) Primary School</v>
      </c>
      <c r="M88">
        <v>3011</v>
      </c>
      <c r="N88" t="str">
        <f t="shared" si="15"/>
        <v>Day 11</v>
      </c>
      <c r="O88" t="str">
        <f t="shared" si="16"/>
        <v>Day 11</v>
      </c>
      <c r="P88" t="str">
        <f t="shared" si="17"/>
        <v/>
      </c>
      <c r="Q88" t="str">
        <f t="shared" si="18"/>
        <v>Day 11</v>
      </c>
      <c r="X88">
        <v>2219</v>
      </c>
      <c r="Y88" t="s">
        <v>656</v>
      </c>
      <c r="AD88" t="b">
        <f>[1]!Table1[[#This Row],[School Name:]]=A88</f>
        <v>1</v>
      </c>
      <c r="AE88" t="b">
        <f>[1]!Table1[[#This Row],[Do you want to opt-in to any of the School Absence Schemes for 2024/2025]]=C88</f>
        <v>1</v>
      </c>
      <c r="AF88" t="b">
        <f>[1]!Table1[[#This Row],[Do you want to purchase the Absence Scheme for Teachers]]=D88</f>
        <v>1</v>
      </c>
      <c r="AG88" t="b">
        <f>[1]!Table1[[#This Row],[Do you want to purchase the Absence Scheme for Teaching Assistants]]=E88</f>
        <v>1</v>
      </c>
      <c r="AH88" t="b">
        <f>[1]!Table1[[#This Row],[Please enter the number of FTE''s ]]=F88</f>
        <v>1</v>
      </c>
      <c r="AI88" t="b">
        <f>[1]!Table1[[#This Row],[Do you want to purchase the Absence Scheme for Caretakers]]=G88</f>
        <v>1</v>
      </c>
      <c r="AJ88" t="b">
        <f>[1]!Table1[[#This Row],[When do you want the cover to start from]]=H88</f>
        <v>1</v>
      </c>
      <c r="AK88" t="b">
        <f>[1]!Table1[[#This Row],[Please enter the number of FTE''s]]=I88</f>
        <v>1</v>
      </c>
      <c r="AL88" t="b">
        <f>[1]!Table1[[#This Row],[Do you want to purchase the Absence Scheme for Other Support Staff]]=J88</f>
        <v>1</v>
      </c>
      <c r="AM88" t="b">
        <f>[1]!Table1[[#This Row],[Please enter the number of FTE''s2]]=K88</f>
        <v>1</v>
      </c>
    </row>
    <row r="89" spans="1:39" x14ac:dyDescent="0.25">
      <c r="A89" t="s">
        <v>246</v>
      </c>
      <c r="B89" t="s">
        <v>657</v>
      </c>
      <c r="C89" t="s">
        <v>417</v>
      </c>
      <c r="D89" t="s">
        <v>417</v>
      </c>
      <c r="E89" t="s">
        <v>417</v>
      </c>
      <c r="F89" t="s">
        <v>658</v>
      </c>
      <c r="G89" t="s">
        <v>417</v>
      </c>
      <c r="H89" t="s">
        <v>150</v>
      </c>
      <c r="I89" t="s">
        <v>659</v>
      </c>
      <c r="J89" t="s">
        <v>417</v>
      </c>
      <c r="K89" t="s">
        <v>660</v>
      </c>
      <c r="L89" t="str">
        <f t="shared" si="14"/>
        <v>Swavesey Primary School</v>
      </c>
      <c r="M89">
        <v>2046</v>
      </c>
      <c r="N89" t="str">
        <f t="shared" si="15"/>
        <v>Day 11</v>
      </c>
      <c r="O89" t="str">
        <f t="shared" si="16"/>
        <v>Day 11</v>
      </c>
      <c r="P89" t="str">
        <f t="shared" si="17"/>
        <v>Day 11</v>
      </c>
      <c r="Q89" t="str">
        <f t="shared" si="18"/>
        <v>Day 11</v>
      </c>
      <c r="X89">
        <v>2333</v>
      </c>
      <c r="Y89" t="s">
        <v>230</v>
      </c>
      <c r="AD89" t="b">
        <f>[1]!Table1[[#This Row],[School Name:]]=A89</f>
        <v>1</v>
      </c>
      <c r="AE89" t="b">
        <f>[1]!Table1[[#This Row],[Do you want to opt-in to any of the School Absence Schemes for 2024/2025]]=C89</f>
        <v>1</v>
      </c>
      <c r="AF89" t="b">
        <f>[1]!Table1[[#This Row],[Do you want to purchase the Absence Scheme for Teachers]]=D89</f>
        <v>1</v>
      </c>
      <c r="AG89" t="b">
        <f>[1]!Table1[[#This Row],[Do you want to purchase the Absence Scheme for Teaching Assistants]]=E89</f>
        <v>1</v>
      </c>
      <c r="AH89" t="b">
        <f>[1]!Table1[[#This Row],[Please enter the number of FTE''s ]]=F89</f>
        <v>1</v>
      </c>
      <c r="AI89" t="b">
        <f>[1]!Table1[[#This Row],[Do you want to purchase the Absence Scheme for Caretakers]]=G89</f>
        <v>1</v>
      </c>
      <c r="AJ89" t="b">
        <f>[1]!Table1[[#This Row],[When do you want the cover to start from]]=H89</f>
        <v>1</v>
      </c>
      <c r="AK89" t="b">
        <f>[1]!Table1[[#This Row],[Please enter the number of FTE''s]]=I89</f>
        <v>1</v>
      </c>
      <c r="AL89" t="b">
        <f>[1]!Table1[[#This Row],[Do you want to purchase the Absence Scheme for Other Support Staff]]=J89</f>
        <v>1</v>
      </c>
      <c r="AM89" t="b">
        <f>[1]!Table1[[#This Row],[Please enter the number of FTE''s2]]=K89</f>
        <v>1</v>
      </c>
    </row>
    <row r="90" spans="1:39" x14ac:dyDescent="0.25">
      <c r="A90" t="s">
        <v>160</v>
      </c>
      <c r="B90" t="s">
        <v>661</v>
      </c>
      <c r="C90" t="s">
        <v>417</v>
      </c>
      <c r="D90" t="s">
        <v>417</v>
      </c>
      <c r="E90" t="s">
        <v>417</v>
      </c>
      <c r="F90" t="s">
        <v>662</v>
      </c>
      <c r="G90" t="s">
        <v>417</v>
      </c>
      <c r="H90" t="s">
        <v>153</v>
      </c>
      <c r="I90" t="s">
        <v>482</v>
      </c>
      <c r="J90" t="s">
        <v>417</v>
      </c>
      <c r="K90" t="s">
        <v>663</v>
      </c>
      <c r="L90" t="str">
        <f t="shared" si="14"/>
        <v>Bassingbourn Primary School</v>
      </c>
      <c r="M90">
        <v>2002</v>
      </c>
      <c r="N90" t="str">
        <f t="shared" si="15"/>
        <v>Day 11</v>
      </c>
      <c r="O90" t="str">
        <f t="shared" si="16"/>
        <v>Day 11</v>
      </c>
      <c r="P90" t="str">
        <f t="shared" si="17"/>
        <v>Day 1</v>
      </c>
      <c r="Q90" t="str">
        <f t="shared" si="18"/>
        <v>Day 11</v>
      </c>
      <c r="X90">
        <v>3946</v>
      </c>
      <c r="Y90" t="s">
        <v>664</v>
      </c>
      <c r="AD90" t="b">
        <f>[1]!Table1[[#This Row],[School Name:]]=A90</f>
        <v>1</v>
      </c>
      <c r="AE90" t="b">
        <f>[1]!Table1[[#This Row],[Do you want to opt-in to any of the School Absence Schemes for 2024/2025]]=C90</f>
        <v>1</v>
      </c>
      <c r="AF90" t="b">
        <f>[1]!Table1[[#This Row],[Do you want to purchase the Absence Scheme for Teachers]]=D90</f>
        <v>1</v>
      </c>
      <c r="AG90" t="b">
        <f>[1]!Table1[[#This Row],[Do you want to purchase the Absence Scheme for Teaching Assistants]]=E90</f>
        <v>1</v>
      </c>
      <c r="AH90" t="b">
        <f>[1]!Table1[[#This Row],[Please enter the number of FTE''s ]]=F90</f>
        <v>1</v>
      </c>
      <c r="AI90" t="b">
        <f>[1]!Table1[[#This Row],[Do you want to purchase the Absence Scheme for Caretakers]]=G90</f>
        <v>1</v>
      </c>
      <c r="AJ90" t="b">
        <f>[1]!Table1[[#This Row],[When do you want the cover to start from]]=H90</f>
        <v>1</v>
      </c>
      <c r="AK90" t="b">
        <f>[1]!Table1[[#This Row],[Please enter the number of FTE''s]]=I90</f>
        <v>1</v>
      </c>
      <c r="AL90" t="b">
        <f>[1]!Table1[[#This Row],[Do you want to purchase the Absence Scheme for Other Support Staff]]=J90</f>
        <v>1</v>
      </c>
      <c r="AM90" t="b">
        <f>[1]!Table1[[#This Row],[Please enter the number of FTE''s2]]=K90</f>
        <v>1</v>
      </c>
    </row>
    <row r="91" spans="1:39" x14ac:dyDescent="0.25">
      <c r="A91" t="s">
        <v>665</v>
      </c>
      <c r="B91" t="s">
        <v>666</v>
      </c>
      <c r="C91" s="159" t="s">
        <v>83</v>
      </c>
      <c r="D91" s="159" t="s">
        <v>83</v>
      </c>
      <c r="E91" s="159" t="s">
        <v>418</v>
      </c>
      <c r="F91" s="160"/>
      <c r="G91" s="159" t="s">
        <v>418</v>
      </c>
      <c r="H91" s="159"/>
      <c r="I91" s="159"/>
      <c r="J91" s="159" t="s">
        <v>418</v>
      </c>
      <c r="K91" s="161"/>
      <c r="L91" t="str">
        <f t="shared" si="14"/>
        <v>Abbots Ripton CofE Primary School</v>
      </c>
      <c r="M91">
        <v>3373</v>
      </c>
      <c r="N91" t="str">
        <f t="shared" si="15"/>
        <v/>
      </c>
      <c r="O91" t="str">
        <f t="shared" si="16"/>
        <v/>
      </c>
      <c r="P91" t="str">
        <f t="shared" si="17"/>
        <v/>
      </c>
      <c r="Q91" t="str">
        <f t="shared" si="18"/>
        <v/>
      </c>
      <c r="X91">
        <v>2453</v>
      </c>
      <c r="Y91" t="s">
        <v>233</v>
      </c>
      <c r="AD91" t="b">
        <f>[1]!Table1[[#This Row],[School Name:]]=A91</f>
        <v>1</v>
      </c>
      <c r="AE91" t="b">
        <f>[1]!Table1[[#This Row],[Do you want to opt-in to any of the School Absence Schemes for 2024/2025]]=C91</f>
        <v>1</v>
      </c>
      <c r="AF91" t="b">
        <f>[1]!Table1[[#This Row],[Do you want to purchase the Absence Scheme for Teachers]]=D91</f>
        <v>1</v>
      </c>
      <c r="AG91" t="b">
        <f>[1]!Table1[[#This Row],[Do you want to purchase the Absence Scheme for Teaching Assistants]]=E91</f>
        <v>1</v>
      </c>
      <c r="AH91" t="b">
        <f>[1]!Table1[[#This Row],[Please enter the number of FTE''s ]]=F91</f>
        <v>1</v>
      </c>
      <c r="AI91" t="b">
        <f>[1]!Table1[[#This Row],[Do you want to purchase the Absence Scheme for Caretakers]]=G91</f>
        <v>1</v>
      </c>
      <c r="AJ91" t="b">
        <f>[1]!Table1[[#This Row],[When do you want the cover to start from]]=H91</f>
        <v>1</v>
      </c>
      <c r="AK91" t="b">
        <f>[1]!Table1[[#This Row],[Please enter the number of FTE''s]]=I91</f>
        <v>1</v>
      </c>
      <c r="AL91" t="b">
        <f>[1]!Table1[[#This Row],[Do you want to purchase the Absence Scheme for Other Support Staff]]=J91</f>
        <v>1</v>
      </c>
      <c r="AM91" t="b">
        <f>[1]!Table1[[#This Row],[Please enter the number of FTE''s2]]=K91</f>
        <v>1</v>
      </c>
    </row>
    <row r="92" spans="1:39" x14ac:dyDescent="0.25">
      <c r="A92" t="s">
        <v>216</v>
      </c>
      <c r="B92" t="s">
        <v>667</v>
      </c>
      <c r="C92" t="s">
        <v>417</v>
      </c>
      <c r="D92" t="s">
        <v>417</v>
      </c>
      <c r="E92" t="s">
        <v>418</v>
      </c>
      <c r="G92" t="s">
        <v>417</v>
      </c>
      <c r="H92" t="s">
        <v>150</v>
      </c>
      <c r="I92" t="s">
        <v>668</v>
      </c>
      <c r="J92" t="s">
        <v>418</v>
      </c>
      <c r="L92" t="str">
        <f t="shared" si="14"/>
        <v>Melbourn Primary School</v>
      </c>
      <c r="M92">
        <v>2028</v>
      </c>
      <c r="N92" t="str">
        <f t="shared" si="15"/>
        <v>Day 11</v>
      </c>
      <c r="O92" t="str">
        <f t="shared" si="16"/>
        <v/>
      </c>
      <c r="P92" t="str">
        <f t="shared" si="17"/>
        <v>Day 11</v>
      </c>
      <c r="Q92" t="str">
        <f t="shared" si="18"/>
        <v/>
      </c>
      <c r="X92">
        <v>2070</v>
      </c>
      <c r="Y92" t="s">
        <v>234</v>
      </c>
      <c r="AD92" t="b">
        <f>[1]!Table1[[#This Row],[School Name:]]=A92</f>
        <v>1</v>
      </c>
      <c r="AE92" t="b">
        <f>[1]!Table1[[#This Row],[Do you want to opt-in to any of the School Absence Schemes for 2024/2025]]=C92</f>
        <v>1</v>
      </c>
      <c r="AF92" t="b">
        <f>[1]!Table1[[#This Row],[Do you want to purchase the Absence Scheme for Teachers]]=D92</f>
        <v>1</v>
      </c>
      <c r="AG92" t="b">
        <f>[1]!Table1[[#This Row],[Do you want to purchase the Absence Scheme for Teaching Assistants]]=E92</f>
        <v>1</v>
      </c>
      <c r="AH92" t="b">
        <f>[1]!Table1[[#This Row],[Please enter the number of FTE''s ]]=F92</f>
        <v>1</v>
      </c>
      <c r="AI92" t="b">
        <f>[1]!Table1[[#This Row],[Do you want to purchase the Absence Scheme for Caretakers]]=G92</f>
        <v>1</v>
      </c>
      <c r="AJ92" t="b">
        <f>[1]!Table1[[#This Row],[When do you want the cover to start from]]=H92</f>
        <v>1</v>
      </c>
      <c r="AK92" t="b">
        <f>[1]!Table1[[#This Row],[Please enter the number of FTE''s]]=I92</f>
        <v>1</v>
      </c>
      <c r="AL92" t="b">
        <f>[1]!Table1[[#This Row],[Do you want to purchase the Absence Scheme for Other Support Staff]]=J92</f>
        <v>1</v>
      </c>
      <c r="AM92" t="b">
        <f>[1]!Table1[[#This Row],[Please enter the number of FTE''s2]]=K92</f>
        <v>1</v>
      </c>
    </row>
    <row r="93" spans="1:39" x14ac:dyDescent="0.25">
      <c r="A93" t="s">
        <v>178</v>
      </c>
      <c r="B93" t="s">
        <v>669</v>
      </c>
      <c r="C93" t="s">
        <v>417</v>
      </c>
      <c r="D93" t="s">
        <v>417</v>
      </c>
      <c r="E93" t="s">
        <v>418</v>
      </c>
      <c r="G93" t="s">
        <v>418</v>
      </c>
      <c r="J93" t="s">
        <v>418</v>
      </c>
      <c r="L93" t="str">
        <f t="shared" si="14"/>
        <v>Cottenham Primary School</v>
      </c>
      <c r="M93">
        <v>2006</v>
      </c>
      <c r="N93" t="str">
        <f t="shared" si="15"/>
        <v>Day 11</v>
      </c>
      <c r="O93" t="str">
        <f t="shared" si="16"/>
        <v/>
      </c>
      <c r="P93" t="str">
        <f t="shared" si="17"/>
        <v/>
      </c>
      <c r="Q93" t="str">
        <f t="shared" si="18"/>
        <v/>
      </c>
      <c r="X93">
        <v>7023</v>
      </c>
      <c r="Y93" t="s">
        <v>670</v>
      </c>
      <c r="AD93" t="b">
        <f>[1]!Table1[[#This Row],[School Name:]]=A93</f>
        <v>1</v>
      </c>
      <c r="AE93" t="b">
        <f>[1]!Table1[[#This Row],[Do you want to opt-in to any of the School Absence Schemes for 2024/2025]]=C93</f>
        <v>1</v>
      </c>
      <c r="AF93" t="b">
        <f>[1]!Table1[[#This Row],[Do you want to purchase the Absence Scheme for Teachers]]=D93</f>
        <v>1</v>
      </c>
      <c r="AG93" t="b">
        <f>[1]!Table1[[#This Row],[Do you want to purchase the Absence Scheme for Teaching Assistants]]=E93</f>
        <v>1</v>
      </c>
      <c r="AH93" t="b">
        <f>[1]!Table1[[#This Row],[Please enter the number of FTE''s ]]=F93</f>
        <v>1</v>
      </c>
      <c r="AI93" t="b">
        <f>[1]!Table1[[#This Row],[Do you want to purchase the Absence Scheme for Caretakers]]=G93</f>
        <v>1</v>
      </c>
      <c r="AJ93" t="b">
        <f>[1]!Table1[[#This Row],[When do you want the cover to start from]]=H93</f>
        <v>1</v>
      </c>
      <c r="AK93" t="b">
        <f>[1]!Table1[[#This Row],[Please enter the number of FTE''s]]=I93</f>
        <v>1</v>
      </c>
      <c r="AL93" t="b">
        <f>[1]!Table1[[#This Row],[Do you want to purchase the Absence Scheme for Other Support Staff]]=J93</f>
        <v>1</v>
      </c>
      <c r="AM93" t="b">
        <f>[1]!Table1[[#This Row],[Please enter the number of FTE''s2]]=K93</f>
        <v>1</v>
      </c>
    </row>
    <row r="94" spans="1:39" x14ac:dyDescent="0.25">
      <c r="A94" t="s">
        <v>258</v>
      </c>
      <c r="B94" t="s">
        <v>671</v>
      </c>
      <c r="C94" t="s">
        <v>417</v>
      </c>
      <c r="D94" t="s">
        <v>417</v>
      </c>
      <c r="E94" t="s">
        <v>417</v>
      </c>
      <c r="F94" t="s">
        <v>672</v>
      </c>
      <c r="G94" t="s">
        <v>417</v>
      </c>
      <c r="H94" t="s">
        <v>153</v>
      </c>
      <c r="I94" t="s">
        <v>532</v>
      </c>
      <c r="J94" t="s">
        <v>417</v>
      </c>
      <c r="K94" t="s">
        <v>673</v>
      </c>
      <c r="L94" t="str">
        <f t="shared" si="14"/>
        <v>Willingham Primary School</v>
      </c>
      <c r="M94">
        <v>2054</v>
      </c>
      <c r="N94" t="str">
        <f t="shared" si="15"/>
        <v>Day 11</v>
      </c>
      <c r="O94" t="str">
        <f t="shared" si="16"/>
        <v>Day 11</v>
      </c>
      <c r="P94" t="str">
        <f t="shared" si="17"/>
        <v>Day 1</v>
      </c>
      <c r="Q94" t="str">
        <f t="shared" si="18"/>
        <v>Day 11</v>
      </c>
      <c r="X94">
        <v>2255</v>
      </c>
      <c r="Y94" t="s">
        <v>674</v>
      </c>
      <c r="AD94" t="b">
        <f>[1]!Table1[[#This Row],[School Name:]]=A94</f>
        <v>1</v>
      </c>
      <c r="AE94" t="b">
        <f>[1]!Table1[[#This Row],[Do you want to opt-in to any of the School Absence Schemes for 2024/2025]]=C94</f>
        <v>1</v>
      </c>
      <c r="AF94" t="b">
        <f>[1]!Table1[[#This Row],[Do you want to purchase the Absence Scheme for Teachers]]=D94</f>
        <v>1</v>
      </c>
      <c r="AG94" t="b">
        <f>[1]!Table1[[#This Row],[Do you want to purchase the Absence Scheme for Teaching Assistants]]=E94</f>
        <v>1</v>
      </c>
      <c r="AH94" t="b">
        <f>[1]!Table1[[#This Row],[Please enter the number of FTE''s ]]=F94</f>
        <v>1</v>
      </c>
      <c r="AI94" t="b">
        <f>[1]!Table1[[#This Row],[Do you want to purchase the Absence Scheme for Caretakers]]=G94</f>
        <v>1</v>
      </c>
      <c r="AJ94" t="b">
        <f>[1]!Table1[[#This Row],[When do you want the cover to start from]]=H94</f>
        <v>1</v>
      </c>
      <c r="AK94" t="b">
        <f>[1]!Table1[[#This Row],[Please enter the number of FTE''s]]=I94</f>
        <v>1</v>
      </c>
      <c r="AL94" t="b">
        <f>[1]!Table1[[#This Row],[Do you want to purchase the Absence Scheme for Other Support Staff]]=J94</f>
        <v>1</v>
      </c>
      <c r="AM94" t="b">
        <f>[1]!Table1[[#This Row],[Please enter the number of FTE''s2]]=K94</f>
        <v>1</v>
      </c>
    </row>
    <row r="95" spans="1:39" x14ac:dyDescent="0.25">
      <c r="A95" t="s">
        <v>230</v>
      </c>
      <c r="B95" t="s">
        <v>675</v>
      </c>
      <c r="C95" t="s">
        <v>417</v>
      </c>
      <c r="D95" t="s">
        <v>417</v>
      </c>
      <c r="E95" t="s">
        <v>417</v>
      </c>
      <c r="F95" t="s">
        <v>676</v>
      </c>
      <c r="G95" t="s">
        <v>417</v>
      </c>
      <c r="H95" t="s">
        <v>150</v>
      </c>
      <c r="I95" t="s">
        <v>482</v>
      </c>
      <c r="J95" t="s">
        <v>417</v>
      </c>
      <c r="K95" s="165">
        <v>5.39</v>
      </c>
      <c r="L95" t="str">
        <f t="shared" si="14"/>
        <v>Queen Edith Primary School</v>
      </c>
      <c r="M95">
        <v>2333</v>
      </c>
      <c r="N95" t="str">
        <f t="shared" si="15"/>
        <v>Day 11</v>
      </c>
      <c r="O95" t="str">
        <f t="shared" si="16"/>
        <v>Day 11</v>
      </c>
      <c r="P95" t="str">
        <f t="shared" si="17"/>
        <v>Day 11</v>
      </c>
      <c r="Q95" t="str">
        <f t="shared" si="18"/>
        <v>Day 11</v>
      </c>
      <c r="X95">
        <v>2115</v>
      </c>
      <c r="Y95" t="s">
        <v>677</v>
      </c>
      <c r="AD95" t="b">
        <f>[1]!Table1[[#This Row],[School Name:]]=A95</f>
        <v>1</v>
      </c>
      <c r="AE95" t="b">
        <f>[1]!Table1[[#This Row],[Do you want to opt-in to any of the School Absence Schemes for 2024/2025]]=C95</f>
        <v>1</v>
      </c>
      <c r="AF95" t="b">
        <f>[1]!Table1[[#This Row],[Do you want to purchase the Absence Scheme for Teachers]]=D95</f>
        <v>1</v>
      </c>
      <c r="AG95" t="b">
        <f>[1]!Table1[[#This Row],[Do you want to purchase the Absence Scheme for Teaching Assistants]]=E95</f>
        <v>1</v>
      </c>
      <c r="AH95" t="b">
        <f>[1]!Table1[[#This Row],[Please enter the number of FTE''s ]]=F95</f>
        <v>1</v>
      </c>
      <c r="AI95" t="b">
        <f>[1]!Table1[[#This Row],[Do you want to purchase the Absence Scheme for Caretakers]]=G95</f>
        <v>1</v>
      </c>
      <c r="AJ95" t="b">
        <f>[1]!Table1[[#This Row],[When do you want the cover to start from]]=H95</f>
        <v>1</v>
      </c>
      <c r="AK95" t="b">
        <f>[1]!Table1[[#This Row],[Please enter the number of FTE''s]]=I95</f>
        <v>1</v>
      </c>
      <c r="AL95" t="b">
        <f>[1]!Table1[[#This Row],[Do you want to purchase the Absence Scheme for Other Support Staff]]=J95</f>
        <v>1</v>
      </c>
      <c r="AM95" t="b">
        <f>[1]!Table1[[#This Row],[Please enter the number of FTE''s2]]=K95</f>
        <v>1</v>
      </c>
    </row>
    <row r="96" spans="1:39" x14ac:dyDescent="0.25">
      <c r="A96" t="s">
        <v>678</v>
      </c>
      <c r="B96" t="s">
        <v>679</v>
      </c>
      <c r="C96" t="s">
        <v>418</v>
      </c>
      <c r="L96" t="str">
        <f t="shared" si="14"/>
        <v>Castle Camps Church of England (Controlled) Primary School</v>
      </c>
      <c r="M96">
        <v>3008</v>
      </c>
      <c r="N96" t="str">
        <f t="shared" si="15"/>
        <v/>
      </c>
      <c r="O96" t="str">
        <f t="shared" si="16"/>
        <v/>
      </c>
      <c r="P96" t="str">
        <f t="shared" si="17"/>
        <v/>
      </c>
      <c r="Q96" t="str">
        <f t="shared" si="18"/>
        <v/>
      </c>
      <c r="X96">
        <v>2335</v>
      </c>
      <c r="Y96" t="s">
        <v>680</v>
      </c>
      <c r="AD96" t="b">
        <f>[1]!Table1[[#This Row],[School Name:]]=A96</f>
        <v>1</v>
      </c>
      <c r="AE96" t="b">
        <f>[1]!Table1[[#This Row],[Do you want to opt-in to any of the School Absence Schemes for 2024/2025]]=C96</f>
        <v>1</v>
      </c>
      <c r="AF96" t="b">
        <f>[1]!Table1[[#This Row],[Do you want to purchase the Absence Scheme for Teachers]]=D96</f>
        <v>1</v>
      </c>
      <c r="AG96" t="b">
        <f>[1]!Table1[[#This Row],[Do you want to purchase the Absence Scheme for Teaching Assistants]]=E96</f>
        <v>1</v>
      </c>
      <c r="AH96" t="b">
        <f>[1]!Table1[[#This Row],[Please enter the number of FTE''s ]]=F96</f>
        <v>1</v>
      </c>
      <c r="AI96" t="b">
        <f>[1]!Table1[[#This Row],[Do you want to purchase the Absence Scheme for Caretakers]]=G96</f>
        <v>1</v>
      </c>
      <c r="AJ96" t="b">
        <f>[1]!Table1[[#This Row],[When do you want the cover to start from]]=H96</f>
        <v>1</v>
      </c>
      <c r="AK96" t="b">
        <f>[1]!Table1[[#This Row],[Please enter the number of FTE''s]]=I96</f>
        <v>1</v>
      </c>
      <c r="AL96" t="b">
        <f>[1]!Table1[[#This Row],[Do you want to purchase the Absence Scheme for Other Support Staff]]=J96</f>
        <v>1</v>
      </c>
      <c r="AM96" t="b">
        <f>[1]!Table1[[#This Row],[Please enter the number of FTE''s2]]=K96</f>
        <v>1</v>
      </c>
    </row>
    <row r="97" spans="1:39" x14ac:dyDescent="0.25">
      <c r="A97" t="s">
        <v>167</v>
      </c>
      <c r="B97" t="s">
        <v>296</v>
      </c>
      <c r="C97" t="s">
        <v>417</v>
      </c>
      <c r="D97" t="s">
        <v>417</v>
      </c>
      <c r="E97" t="s">
        <v>418</v>
      </c>
      <c r="G97" t="s">
        <v>418</v>
      </c>
      <c r="J97" t="s">
        <v>418</v>
      </c>
      <c r="L97" t="str">
        <f t="shared" si="14"/>
        <v>Brunswick Nursery School</v>
      </c>
      <c r="M97">
        <v>1005</v>
      </c>
      <c r="N97" t="str">
        <f t="shared" si="15"/>
        <v>Day 11</v>
      </c>
      <c r="O97" t="str">
        <f t="shared" si="16"/>
        <v/>
      </c>
      <c r="P97" t="str">
        <f t="shared" si="17"/>
        <v/>
      </c>
      <c r="Q97" t="str">
        <f t="shared" si="18"/>
        <v/>
      </c>
      <c r="X97">
        <v>2329</v>
      </c>
      <c r="Y97" t="s">
        <v>681</v>
      </c>
      <c r="AD97" t="b">
        <f>[1]!Table1[[#This Row],[School Name:]]=A97</f>
        <v>1</v>
      </c>
      <c r="AE97" t="b">
        <f>[1]!Table1[[#This Row],[Do you want to opt-in to any of the School Absence Schemes for 2024/2025]]=C97</f>
        <v>1</v>
      </c>
      <c r="AF97" t="b">
        <f>[1]!Table1[[#This Row],[Do you want to purchase the Absence Scheme for Teachers]]=D97</f>
        <v>1</v>
      </c>
      <c r="AG97" t="b">
        <f>[1]!Table1[[#This Row],[Do you want to purchase the Absence Scheme for Teaching Assistants]]=E97</f>
        <v>1</v>
      </c>
      <c r="AH97" t="b">
        <f>[1]!Table1[[#This Row],[Please enter the number of FTE''s ]]=F97</f>
        <v>1</v>
      </c>
      <c r="AI97" t="b">
        <f>[1]!Table1[[#This Row],[Do you want to purchase the Absence Scheme for Caretakers]]=G97</f>
        <v>1</v>
      </c>
      <c r="AJ97" t="b">
        <f>[1]!Table1[[#This Row],[When do you want the cover to start from]]=H97</f>
        <v>1</v>
      </c>
      <c r="AK97" t="b">
        <f>[1]!Table1[[#This Row],[Please enter the number of FTE''s]]=I97</f>
        <v>1</v>
      </c>
      <c r="AL97" t="b">
        <f>[1]!Table1[[#This Row],[Do you want to purchase the Absence Scheme for Other Support Staff]]=J97</f>
        <v>1</v>
      </c>
      <c r="AM97" t="b">
        <f>[1]!Table1[[#This Row],[Please enter the number of FTE''s2]]=K97</f>
        <v>1</v>
      </c>
    </row>
    <row r="98" spans="1:39" x14ac:dyDescent="0.25">
      <c r="A98" t="s">
        <v>175</v>
      </c>
      <c r="B98" t="s">
        <v>306</v>
      </c>
      <c r="C98" t="s">
        <v>417</v>
      </c>
      <c r="D98" t="s">
        <v>417</v>
      </c>
      <c r="E98" t="s">
        <v>418</v>
      </c>
      <c r="G98" t="s">
        <v>418</v>
      </c>
      <c r="J98" t="s">
        <v>418</v>
      </c>
      <c r="L98" t="str">
        <f t="shared" si="14"/>
        <v>Colleges Nursery School</v>
      </c>
      <c r="M98">
        <v>1006</v>
      </c>
      <c r="N98" t="str">
        <f t="shared" si="15"/>
        <v>Day 11</v>
      </c>
      <c r="O98" t="str">
        <f t="shared" si="16"/>
        <v/>
      </c>
      <c r="P98" t="str">
        <f t="shared" si="17"/>
        <v/>
      </c>
      <c r="Q98" t="str">
        <f t="shared" si="18"/>
        <v/>
      </c>
      <c r="X98">
        <v>3360</v>
      </c>
      <c r="Y98" t="s">
        <v>682</v>
      </c>
      <c r="AD98" t="b">
        <f>[1]!Table1[[#This Row],[School Name:]]=A98</f>
        <v>1</v>
      </c>
      <c r="AE98" t="b">
        <f>[1]!Table1[[#This Row],[Do you want to opt-in to any of the School Absence Schemes for 2024/2025]]=C98</f>
        <v>1</v>
      </c>
      <c r="AF98" t="b">
        <f>[1]!Table1[[#This Row],[Do you want to purchase the Absence Scheme for Teachers]]=D98</f>
        <v>1</v>
      </c>
      <c r="AG98" t="b">
        <f>[1]!Table1[[#This Row],[Do you want to purchase the Absence Scheme for Teaching Assistants]]=E98</f>
        <v>1</v>
      </c>
      <c r="AH98" t="b">
        <f>[1]!Table1[[#This Row],[Please enter the number of FTE''s ]]=F98</f>
        <v>1</v>
      </c>
      <c r="AI98" t="b">
        <f>[1]!Table1[[#This Row],[Do you want to purchase the Absence Scheme for Caretakers]]=G98</f>
        <v>1</v>
      </c>
      <c r="AJ98" t="b">
        <f>[1]!Table1[[#This Row],[When do you want the cover to start from]]=H98</f>
        <v>1</v>
      </c>
      <c r="AK98" t="b">
        <f>[1]!Table1[[#This Row],[Please enter the number of FTE''s]]=I98</f>
        <v>1</v>
      </c>
      <c r="AL98" t="b">
        <f>[1]!Table1[[#This Row],[Do you want to purchase the Absence Scheme for Other Support Staff]]=J98</f>
        <v>1</v>
      </c>
      <c r="AM98" t="b">
        <f>[1]!Table1[[#This Row],[Please enter the number of FTE''s2]]=K98</f>
        <v>1</v>
      </c>
    </row>
    <row r="99" spans="1:39" x14ac:dyDescent="0.25">
      <c r="A99" t="s">
        <v>231</v>
      </c>
      <c r="B99" t="s">
        <v>683</v>
      </c>
      <c r="C99" t="s">
        <v>417</v>
      </c>
      <c r="D99" t="s">
        <v>417</v>
      </c>
      <c r="E99" t="s">
        <v>417</v>
      </c>
      <c r="F99" t="s">
        <v>684</v>
      </c>
      <c r="G99" t="s">
        <v>417</v>
      </c>
      <c r="H99" t="s">
        <v>150</v>
      </c>
      <c r="I99" t="s">
        <v>482</v>
      </c>
      <c r="J99" t="s">
        <v>417</v>
      </c>
      <c r="K99" t="s">
        <v>685</v>
      </c>
      <c r="L99" t="str">
        <f t="shared" si="14"/>
        <v xml:space="preserve">Queen Emma Primary School </v>
      </c>
      <c r="M99">
        <v>3946</v>
      </c>
      <c r="N99" t="str">
        <f t="shared" si="15"/>
        <v>Day 11</v>
      </c>
      <c r="O99" t="str">
        <f t="shared" si="16"/>
        <v>Day 11</v>
      </c>
      <c r="P99" t="str">
        <f t="shared" si="17"/>
        <v>Day 11</v>
      </c>
      <c r="Q99" t="str">
        <f t="shared" si="18"/>
        <v>Day 11</v>
      </c>
      <c r="X99">
        <v>3384</v>
      </c>
      <c r="Y99" t="s">
        <v>686</v>
      </c>
      <c r="AD99" t="b">
        <f>[1]!Table1[[#This Row],[School Name:]]=A99</f>
        <v>1</v>
      </c>
      <c r="AE99" t="b">
        <f>[1]!Table1[[#This Row],[Do you want to opt-in to any of the School Absence Schemes for 2024/2025]]=C99</f>
        <v>1</v>
      </c>
      <c r="AF99" t="b">
        <f>[1]!Table1[[#This Row],[Do you want to purchase the Absence Scheme for Teachers]]=D99</f>
        <v>1</v>
      </c>
      <c r="AG99" t="b">
        <f>[1]!Table1[[#This Row],[Do you want to purchase the Absence Scheme for Teaching Assistants]]=E99</f>
        <v>1</v>
      </c>
      <c r="AH99" t="b">
        <f>[1]!Table1[[#This Row],[Please enter the number of FTE''s ]]=F99</f>
        <v>1</v>
      </c>
      <c r="AI99" t="b">
        <f>[1]!Table1[[#This Row],[Do you want to purchase the Absence Scheme for Caretakers]]=G99</f>
        <v>1</v>
      </c>
      <c r="AJ99" t="b">
        <f>[1]!Table1[[#This Row],[When do you want the cover to start from]]=H99</f>
        <v>1</v>
      </c>
      <c r="AK99" t="b">
        <f>[1]!Table1[[#This Row],[Please enter the number of FTE''s]]=I99</f>
        <v>1</v>
      </c>
      <c r="AL99" t="b">
        <f>[1]!Table1[[#This Row],[Do you want to purchase the Absence Scheme for Other Support Staff]]=J99</f>
        <v>1</v>
      </c>
      <c r="AM99" t="b">
        <f>[1]!Table1[[#This Row],[Please enter the number of FTE''s2]]=K99</f>
        <v>1</v>
      </c>
    </row>
    <row r="100" spans="1:39" x14ac:dyDescent="0.25">
      <c r="A100" t="s">
        <v>236</v>
      </c>
      <c r="B100" t="s">
        <v>687</v>
      </c>
      <c r="C100" t="s">
        <v>417</v>
      </c>
      <c r="D100" t="s">
        <v>417</v>
      </c>
      <c r="E100" t="s">
        <v>417</v>
      </c>
      <c r="F100" t="s">
        <v>688</v>
      </c>
      <c r="G100" t="s">
        <v>418</v>
      </c>
      <c r="J100" t="s">
        <v>417</v>
      </c>
      <c r="K100" t="s">
        <v>689</v>
      </c>
      <c r="L100" t="str">
        <f t="shared" si="14"/>
        <v>The Spinney Primary School</v>
      </c>
      <c r="M100">
        <v>2335</v>
      </c>
      <c r="N100" t="str">
        <f t="shared" si="15"/>
        <v>Day 11</v>
      </c>
      <c r="O100" t="str">
        <f t="shared" si="16"/>
        <v>Day 11</v>
      </c>
      <c r="P100" t="str">
        <f t="shared" si="17"/>
        <v/>
      </c>
      <c r="Q100" t="str">
        <f t="shared" si="18"/>
        <v>Day 11</v>
      </c>
      <c r="X100">
        <v>5200</v>
      </c>
      <c r="Y100" t="s">
        <v>690</v>
      </c>
      <c r="AD100" t="b">
        <f>[1]!Table1[[#This Row],[School Name:]]=A100</f>
        <v>1</v>
      </c>
      <c r="AE100" t="b">
        <f>[1]!Table1[[#This Row],[Do you want to opt-in to any of the School Absence Schemes for 2024/2025]]=C100</f>
        <v>1</v>
      </c>
      <c r="AF100" t="b">
        <f>[1]!Table1[[#This Row],[Do you want to purchase the Absence Scheme for Teachers]]=D100</f>
        <v>1</v>
      </c>
      <c r="AG100" t="b">
        <f>[1]!Table1[[#This Row],[Do you want to purchase the Absence Scheme for Teaching Assistants]]=E100</f>
        <v>1</v>
      </c>
      <c r="AH100" t="b">
        <f>[1]!Table1[[#This Row],[Please enter the number of FTE''s ]]=F100</f>
        <v>1</v>
      </c>
      <c r="AI100" t="b">
        <f>[1]!Table1[[#This Row],[Do you want to purchase the Absence Scheme for Caretakers]]=G100</f>
        <v>1</v>
      </c>
      <c r="AJ100" t="b">
        <f>[1]!Table1[[#This Row],[When do you want the cover to start from]]=H100</f>
        <v>1</v>
      </c>
      <c r="AK100" t="b">
        <f>[1]!Table1[[#This Row],[Please enter the number of FTE''s]]=I100</f>
        <v>1</v>
      </c>
      <c r="AL100" t="b">
        <f>[1]!Table1[[#This Row],[Do you want to purchase the Absence Scheme for Other Support Staff]]=J100</f>
        <v>1</v>
      </c>
      <c r="AM100" t="b">
        <f>[1]!Table1[[#This Row],[Please enter the number of FTE''s2]]=K100</f>
        <v>1</v>
      </c>
    </row>
    <row r="101" spans="1:39" x14ac:dyDescent="0.25">
      <c r="A101" t="s">
        <v>691</v>
      </c>
      <c r="B101" t="s">
        <v>692</v>
      </c>
      <c r="C101" t="s">
        <v>418</v>
      </c>
      <c r="L101" t="str">
        <f t="shared" si="14"/>
        <v>St Alban's Catholic Primary School</v>
      </c>
      <c r="M101">
        <v>3360</v>
      </c>
      <c r="N101" t="str">
        <f t="shared" si="15"/>
        <v/>
      </c>
      <c r="O101" t="str">
        <f t="shared" si="16"/>
        <v/>
      </c>
      <c r="P101" t="str">
        <f t="shared" si="17"/>
        <v/>
      </c>
      <c r="Q101" t="str">
        <f t="shared" si="18"/>
        <v/>
      </c>
      <c r="X101">
        <v>2317</v>
      </c>
      <c r="Y101" t="s">
        <v>240</v>
      </c>
      <c r="AD101" t="b">
        <f>[1]!Table1[[#This Row],[School Name:]]=A101</f>
        <v>1</v>
      </c>
      <c r="AE101" t="b">
        <f>[1]!Table1[[#This Row],[Do you want to opt-in to any of the School Absence Schemes for 2024/2025]]=C101</f>
        <v>1</v>
      </c>
      <c r="AF101" t="b">
        <f>[1]!Table1[[#This Row],[Do you want to purchase the Absence Scheme for Teachers]]=D101</f>
        <v>1</v>
      </c>
      <c r="AG101" t="b">
        <f>[1]!Table1[[#This Row],[Do you want to purchase the Absence Scheme for Teaching Assistants]]=E101</f>
        <v>1</v>
      </c>
      <c r="AH101" t="b">
        <f>[1]!Table1[[#This Row],[Please enter the number of FTE''s ]]=F101</f>
        <v>1</v>
      </c>
      <c r="AI101" t="b">
        <f>[1]!Table1[[#This Row],[Do you want to purchase the Absence Scheme for Caretakers]]=G101</f>
        <v>1</v>
      </c>
      <c r="AJ101" t="b">
        <f>[1]!Table1[[#This Row],[When do you want the cover to start from]]=H101</f>
        <v>1</v>
      </c>
      <c r="AK101" t="b">
        <f>[1]!Table1[[#This Row],[Please enter the number of FTE''s]]=I101</f>
        <v>1</v>
      </c>
      <c r="AL101" t="b">
        <f>[1]!Table1[[#This Row],[Do you want to purchase the Absence Scheme for Other Support Staff]]=J101</f>
        <v>1</v>
      </c>
      <c r="AM101" t="b">
        <f>[1]!Table1[[#This Row],[Please enter the number of FTE''s2]]=K101</f>
        <v>1</v>
      </c>
    </row>
    <row r="102" spans="1:39" x14ac:dyDescent="0.25">
      <c r="A102" t="s">
        <v>247</v>
      </c>
      <c r="B102" t="s">
        <v>693</v>
      </c>
      <c r="C102" t="s">
        <v>417</v>
      </c>
      <c r="D102" t="s">
        <v>417</v>
      </c>
      <c r="E102" t="s">
        <v>418</v>
      </c>
      <c r="G102" t="s">
        <v>418</v>
      </c>
      <c r="J102" t="s">
        <v>418</v>
      </c>
      <c r="L102" t="str">
        <f t="shared" si="14"/>
        <v>Teversham CofE VA Primary School</v>
      </c>
      <c r="M102">
        <v>3325</v>
      </c>
      <c r="N102" t="str">
        <f t="shared" si="15"/>
        <v>Day 11</v>
      </c>
      <c r="O102" t="str">
        <f t="shared" si="16"/>
        <v/>
      </c>
      <c r="P102" t="str">
        <f t="shared" si="17"/>
        <v/>
      </c>
      <c r="Q102" t="str">
        <f t="shared" si="18"/>
        <v/>
      </c>
      <c r="X102">
        <v>3356</v>
      </c>
      <c r="Y102" t="s">
        <v>694</v>
      </c>
      <c r="AD102" t="b">
        <f>[1]!Table1[[#This Row],[School Name:]]=A102</f>
        <v>1</v>
      </c>
      <c r="AE102" t="b">
        <f>[1]!Table1[[#This Row],[Do you want to opt-in to any of the School Absence Schemes for 2024/2025]]=C102</f>
        <v>1</v>
      </c>
      <c r="AF102" t="b">
        <f>[1]!Table1[[#This Row],[Do you want to purchase the Absence Scheme for Teachers]]=D102</f>
        <v>1</v>
      </c>
      <c r="AG102" t="b">
        <f>[1]!Table1[[#This Row],[Do you want to purchase the Absence Scheme for Teaching Assistants]]=E102</f>
        <v>1</v>
      </c>
      <c r="AH102" t="b">
        <f>[1]!Table1[[#This Row],[Please enter the number of FTE''s ]]=F102</f>
        <v>1</v>
      </c>
      <c r="AI102" t="b">
        <f>[1]!Table1[[#This Row],[Do you want to purchase the Absence Scheme for Caretakers]]=G102</f>
        <v>1</v>
      </c>
      <c r="AJ102" t="b">
        <f>[1]!Table1[[#This Row],[When do you want the cover to start from]]=H102</f>
        <v>1</v>
      </c>
      <c r="AK102" t="b">
        <f>[1]!Table1[[#This Row],[Please enter the number of FTE''s]]=I102</f>
        <v>1</v>
      </c>
      <c r="AL102" t="b">
        <f>[1]!Table1[[#This Row],[Do you want to purchase the Absence Scheme for Other Support Staff]]=J102</f>
        <v>1</v>
      </c>
      <c r="AM102" t="b">
        <f>[1]!Table1[[#This Row],[Please enter the number of FTE''s2]]=K102</f>
        <v>1</v>
      </c>
    </row>
    <row r="103" spans="1:39" x14ac:dyDescent="0.25">
      <c r="A103" t="s">
        <v>695</v>
      </c>
      <c r="B103" t="s">
        <v>391</v>
      </c>
      <c r="C103" t="s">
        <v>417</v>
      </c>
      <c r="D103" t="s">
        <v>417</v>
      </c>
      <c r="E103" t="s">
        <v>418</v>
      </c>
      <c r="G103" t="s">
        <v>417</v>
      </c>
      <c r="H103" t="s">
        <v>153</v>
      </c>
      <c r="I103" t="s">
        <v>696</v>
      </c>
      <c r="J103" t="s">
        <v>417</v>
      </c>
      <c r="K103" t="s">
        <v>697</v>
      </c>
      <c r="L103" t="str">
        <f t="shared" si="14"/>
        <v>Waterbeach Community Primary School</v>
      </c>
      <c r="M103">
        <v>2048</v>
      </c>
      <c r="N103" t="str">
        <f t="shared" si="15"/>
        <v>Day 11</v>
      </c>
      <c r="O103" t="str">
        <f t="shared" si="16"/>
        <v/>
      </c>
      <c r="P103" t="str">
        <f t="shared" si="17"/>
        <v>Day 1</v>
      </c>
      <c r="Q103" t="str">
        <f t="shared" si="18"/>
        <v>Day 11</v>
      </c>
      <c r="X103">
        <v>3358</v>
      </c>
      <c r="Y103" t="s">
        <v>698</v>
      </c>
      <c r="AD103" t="b">
        <f>[1]!Table1[[#This Row],[School Name:]]=A103</f>
        <v>1</v>
      </c>
      <c r="AE103" t="b">
        <f>[1]!Table1[[#This Row],[Do you want to opt-in to any of the School Absence Schemes for 2024/2025]]=C103</f>
        <v>1</v>
      </c>
      <c r="AF103" t="b">
        <f>[1]!Table1[[#This Row],[Do you want to purchase the Absence Scheme for Teachers]]=D103</f>
        <v>1</v>
      </c>
      <c r="AG103" t="b">
        <f>[1]!Table1[[#This Row],[Do you want to purchase the Absence Scheme for Teaching Assistants]]=E103</f>
        <v>1</v>
      </c>
      <c r="AH103" t="b">
        <f>[1]!Table1[[#This Row],[Please enter the number of FTE''s ]]=F103</f>
        <v>1</v>
      </c>
      <c r="AI103" t="b">
        <f>[1]!Table1[[#This Row],[Do you want to purchase the Absence Scheme for Caretakers]]=G103</f>
        <v>1</v>
      </c>
      <c r="AJ103" t="b">
        <f>[1]!Table1[[#This Row],[When do you want the cover to start from]]=H103</f>
        <v>1</v>
      </c>
      <c r="AK103" t="b">
        <f>[1]!Table1[[#This Row],[Please enter the number of FTE''s]]=I103</f>
        <v>1</v>
      </c>
      <c r="AL103" t="b">
        <f>[1]!Table1[[#This Row],[Do you want to purchase the Absence Scheme for Other Support Staff]]=J103</f>
        <v>1</v>
      </c>
      <c r="AM103" t="b">
        <f>[1]!Table1[[#This Row],[Please enter the number of FTE''s2]]=K103</f>
        <v>1</v>
      </c>
    </row>
    <row r="104" spans="1:39" x14ac:dyDescent="0.25">
      <c r="A104" t="s">
        <v>699</v>
      </c>
      <c r="B104" t="s">
        <v>700</v>
      </c>
      <c r="C104" t="s">
        <v>417</v>
      </c>
      <c r="D104" t="s">
        <v>417</v>
      </c>
      <c r="E104" t="s">
        <v>417</v>
      </c>
      <c r="F104" t="s">
        <v>701</v>
      </c>
      <c r="G104" t="s">
        <v>417</v>
      </c>
      <c r="H104" t="s">
        <v>150</v>
      </c>
      <c r="I104" t="s">
        <v>482</v>
      </c>
      <c r="J104" t="s">
        <v>418</v>
      </c>
      <c r="L104" t="str">
        <f t="shared" si="14"/>
        <v>The Rackham Church of England Primary School</v>
      </c>
      <c r="M104">
        <v>3058</v>
      </c>
      <c r="N104" t="str">
        <f t="shared" si="15"/>
        <v>Day 11</v>
      </c>
      <c r="O104" t="str">
        <f t="shared" si="16"/>
        <v>Day 11</v>
      </c>
      <c r="P104" t="str">
        <f t="shared" si="17"/>
        <v>Day 11</v>
      </c>
      <c r="Q104" t="str">
        <f t="shared" si="18"/>
        <v/>
      </c>
      <c r="X104">
        <v>3029</v>
      </c>
      <c r="Y104" t="s">
        <v>702</v>
      </c>
      <c r="AD104" t="b">
        <f>[1]!Table1[[#This Row],[School Name:]]=A104</f>
        <v>1</v>
      </c>
      <c r="AE104" t="b">
        <f>[1]!Table1[[#This Row],[Do you want to opt-in to any of the School Absence Schemes for 2024/2025]]=C104</f>
        <v>1</v>
      </c>
      <c r="AF104" t="b">
        <f>[1]!Table1[[#This Row],[Do you want to purchase the Absence Scheme for Teachers]]=D104</f>
        <v>1</v>
      </c>
      <c r="AG104" t="b">
        <f>[1]!Table1[[#This Row],[Do you want to purchase the Absence Scheme for Teaching Assistants]]=E104</f>
        <v>1</v>
      </c>
      <c r="AH104" t="b">
        <f>[1]!Table1[[#This Row],[Please enter the number of FTE''s ]]=F104</f>
        <v>1</v>
      </c>
      <c r="AI104" t="b">
        <f>[1]!Table1[[#This Row],[Do you want to purchase the Absence Scheme for Caretakers]]=G104</f>
        <v>1</v>
      </c>
      <c r="AJ104" t="b">
        <f>[1]!Table1[[#This Row],[When do you want the cover to start from]]=H104</f>
        <v>1</v>
      </c>
      <c r="AK104" t="b">
        <f>[1]!Table1[[#This Row],[Please enter the number of FTE''s]]=I104</f>
        <v>1</v>
      </c>
      <c r="AL104" t="b">
        <f>[1]!Table1[[#This Row],[Do you want to purchase the Absence Scheme for Other Support Staff]]=J104</f>
        <v>1</v>
      </c>
      <c r="AM104" t="b">
        <f>[1]!Table1[[#This Row],[Please enter the number of FTE''s2]]=K104</f>
        <v>1</v>
      </c>
    </row>
    <row r="105" spans="1:39" x14ac:dyDescent="0.25">
      <c r="A105" t="s">
        <v>703</v>
      </c>
      <c r="C105" t="s">
        <v>417</v>
      </c>
      <c r="D105" t="s">
        <v>417</v>
      </c>
      <c r="E105" t="s">
        <v>417</v>
      </c>
      <c r="F105">
        <v>8.15</v>
      </c>
      <c r="G105" t="s">
        <v>417</v>
      </c>
      <c r="H105" t="s">
        <v>153</v>
      </c>
      <c r="I105">
        <v>0.78</v>
      </c>
      <c r="J105" t="s">
        <v>417</v>
      </c>
      <c r="K105">
        <v>1.38</v>
      </c>
      <c r="L105" t="str">
        <f t="shared" si="14"/>
        <v>Alconbury CofE Primary School</v>
      </c>
      <c r="M105">
        <v>3061</v>
      </c>
      <c r="N105" t="str">
        <f t="shared" si="15"/>
        <v>Day 11</v>
      </c>
      <c r="O105" t="str">
        <f t="shared" si="16"/>
        <v>Day 11</v>
      </c>
      <c r="P105" t="str">
        <f t="shared" si="17"/>
        <v>Day 1</v>
      </c>
      <c r="Q105" t="str">
        <f t="shared" si="18"/>
        <v>Day 11</v>
      </c>
      <c r="X105">
        <v>2084</v>
      </c>
      <c r="Y105" t="s">
        <v>641</v>
      </c>
      <c r="AD105" t="b">
        <f>[1]!Table1[[#This Row],[School Name:]]=A105</f>
        <v>1</v>
      </c>
      <c r="AE105" t="b">
        <f>[1]!Table1[[#This Row],[Do you want to opt-in to any of the School Absence Schemes for 2024/2025]]=C105</f>
        <v>1</v>
      </c>
      <c r="AF105" t="b">
        <f>[1]!Table1[[#This Row],[Do you want to purchase the Absence Scheme for Teachers]]=D105</f>
        <v>1</v>
      </c>
      <c r="AG105" t="b">
        <f>[1]!Table1[[#This Row],[Do you want to purchase the Absence Scheme for Teaching Assistants]]=E105</f>
        <v>1</v>
      </c>
      <c r="AH105" t="b">
        <f>[1]!Table1[[#This Row],[Please enter the number of FTE''s ]]=F105</f>
        <v>1</v>
      </c>
      <c r="AI105" t="b">
        <f>[1]!Table1[[#This Row],[Do you want to purchase the Absence Scheme for Caretakers]]=G105</f>
        <v>1</v>
      </c>
      <c r="AJ105" t="b">
        <f>[1]!Table1[[#This Row],[When do you want the cover to start from]]=H105</f>
        <v>1</v>
      </c>
      <c r="AK105" t="b">
        <f>[1]!Table1[[#This Row],[Please enter the number of FTE''s]]=I105</f>
        <v>1</v>
      </c>
      <c r="AL105" t="b">
        <f>[1]!Table1[[#This Row],[Do you want to purchase the Absence Scheme for Other Support Staff]]=J105</f>
        <v>1</v>
      </c>
      <c r="AM105" t="b">
        <f>[1]!Table1[[#This Row],[Please enter the number of FTE''s2]]=K105</f>
        <v>1</v>
      </c>
    </row>
    <row r="106" spans="1:39" x14ac:dyDescent="0.25">
      <c r="A106" t="s">
        <v>191</v>
      </c>
      <c r="B106" t="s">
        <v>704</v>
      </c>
      <c r="C106" t="s">
        <v>417</v>
      </c>
      <c r="D106" t="s">
        <v>417</v>
      </c>
      <c r="E106" t="s">
        <v>418</v>
      </c>
      <c r="G106" t="s">
        <v>417</v>
      </c>
      <c r="H106" t="s">
        <v>153</v>
      </c>
      <c r="I106">
        <v>0.56999999999999995</v>
      </c>
      <c r="J106" t="s">
        <v>418</v>
      </c>
      <c r="L106" t="str">
        <f>VLOOKUP(M106,X$2:Y$128,2,FALSE)</f>
        <v>Friday Bridge Community Primary School</v>
      </c>
      <c r="M106">
        <v>2068</v>
      </c>
      <c r="N106" t="str">
        <f t="shared" si="15"/>
        <v>Day 11</v>
      </c>
      <c r="O106" t="str">
        <f t="shared" si="16"/>
        <v/>
      </c>
      <c r="P106" t="str">
        <f t="shared" si="17"/>
        <v>Day 1</v>
      </c>
      <c r="Q106" t="str">
        <f t="shared" si="18"/>
        <v/>
      </c>
      <c r="X106">
        <v>2443</v>
      </c>
      <c r="Y106" t="s">
        <v>705</v>
      </c>
      <c r="AD106" t="b">
        <f>[1]!Table1[[#This Row],[School Name:]]=A106</f>
        <v>1</v>
      </c>
      <c r="AE106" t="b">
        <f>[1]!Table1[[#This Row],[Do you want to opt-in to any of the School Absence Schemes for 2024/2025]]=C106</f>
        <v>1</v>
      </c>
      <c r="AF106" t="b">
        <f>[1]!Table1[[#This Row],[Do you want to purchase the Absence Scheme for Teachers]]=D106</f>
        <v>1</v>
      </c>
      <c r="AG106" t="b">
        <f>[1]!Table1[[#This Row],[Do you want to purchase the Absence Scheme for Teaching Assistants]]=E106</f>
        <v>1</v>
      </c>
      <c r="AH106" t="b">
        <f>[1]!Table1[[#This Row],[Please enter the number of FTE''s ]]=F106</f>
        <v>1</v>
      </c>
      <c r="AI106" t="b">
        <f>[1]!Table1[[#This Row],[Do you want to purchase the Absence Scheme for Caretakers]]=G106</f>
        <v>1</v>
      </c>
      <c r="AJ106" t="b">
        <f>[1]!Table1[[#This Row],[When do you want the cover to start from]]=H106</f>
        <v>1</v>
      </c>
      <c r="AK106" t="b">
        <f>[1]!Table1[[#This Row],[Please enter the number of FTE''s]]=I106</f>
        <v>1</v>
      </c>
      <c r="AL106" t="b">
        <f>[1]!Table1[[#This Row],[Do you want to purchase the Absence Scheme for Other Support Staff]]=J106</f>
        <v>1</v>
      </c>
      <c r="AM106" t="b">
        <f>[1]!Table1[[#This Row],[Please enter the number of FTE''s2]]=K106</f>
        <v>1</v>
      </c>
    </row>
    <row r="107" spans="1:39" x14ac:dyDescent="0.25">
      <c r="A107" s="45" t="s">
        <v>219</v>
      </c>
      <c r="B107" s="45">
        <v>87312107</v>
      </c>
      <c r="C107" s="45" t="s">
        <v>417</v>
      </c>
      <c r="D107" s="45" t="s">
        <v>417</v>
      </c>
      <c r="E107" s="45" t="s">
        <v>417</v>
      </c>
      <c r="F107" s="45">
        <v>16</v>
      </c>
      <c r="G107" s="45" t="s">
        <v>418</v>
      </c>
      <c r="H107" s="45"/>
      <c r="I107" s="45"/>
      <c r="J107" s="45" t="s">
        <v>417</v>
      </c>
      <c r="K107" s="45">
        <v>2.2000000000000002</v>
      </c>
      <c r="L107" t="str">
        <f>VLOOKUP(M107,X$2:Y$128,2,FALSE)</f>
        <v>Morley Memorial Primary School</v>
      </c>
      <c r="M107">
        <v>2107</v>
      </c>
      <c r="N107" t="str">
        <f t="shared" si="15"/>
        <v>Day 11</v>
      </c>
      <c r="O107" t="str">
        <f t="shared" si="16"/>
        <v>Day 11</v>
      </c>
      <c r="P107" t="str">
        <f t="shared" si="17"/>
        <v/>
      </c>
      <c r="Q107" t="str">
        <f t="shared" si="18"/>
        <v>Day 11</v>
      </c>
      <c r="X107">
        <v>3052</v>
      </c>
      <c r="Y107" t="s">
        <v>706</v>
      </c>
      <c r="AD107" t="b">
        <f>[1]!Table1[[#This Row],[School Name:]]=A107</f>
        <v>1</v>
      </c>
      <c r="AE107" t="b">
        <f>[1]!Table1[[#This Row],[Do you want to opt-in to any of the School Absence Schemes for 2024/2025]]=C107</f>
        <v>1</v>
      </c>
      <c r="AF107" t="b">
        <f>[1]!Table1[[#This Row],[Do you want to purchase the Absence Scheme for Teachers]]=D107</f>
        <v>1</v>
      </c>
      <c r="AG107" t="b">
        <f>[1]!Table1[[#This Row],[Do you want to purchase the Absence Scheme for Teaching Assistants]]=E107</f>
        <v>1</v>
      </c>
      <c r="AH107" t="b">
        <f>[1]!Table1[[#This Row],[Please enter the number of FTE''s ]]=F107</f>
        <v>1</v>
      </c>
      <c r="AI107" t="b">
        <f>[1]!Table1[[#This Row],[Do you want to purchase the Absence Scheme for Caretakers]]=G107</f>
        <v>1</v>
      </c>
      <c r="AJ107" t="b">
        <f>[1]!Table1[[#This Row],[When do you want the cover to start from]]=H107</f>
        <v>1</v>
      </c>
      <c r="AK107" t="b">
        <f>[1]!Table1[[#This Row],[Please enter the number of FTE''s]]=I107</f>
        <v>1</v>
      </c>
      <c r="AL107" t="b">
        <f>[1]!Table1[[#This Row],[Do you want to purchase the Absence Scheme for Other Support Staff]]=J107</f>
        <v>1</v>
      </c>
      <c r="AM107" t="b">
        <f>[1]!Table1[[#This Row],[Please enter the number of FTE''s2]]=K107</f>
        <v>1</v>
      </c>
    </row>
    <row r="108" spans="1:39" x14ac:dyDescent="0.25">
      <c r="A108" s="45" t="s">
        <v>707</v>
      </c>
      <c r="B108" s="45"/>
      <c r="C108" s="45" t="s">
        <v>418</v>
      </c>
      <c r="D108" s="45"/>
      <c r="E108" s="45"/>
      <c r="F108" s="45"/>
      <c r="G108" s="45"/>
      <c r="H108" s="45"/>
      <c r="I108" s="45"/>
      <c r="J108" s="45"/>
      <c r="K108" s="45"/>
      <c r="L108" t="str">
        <f t="shared" ref="L108:L112" si="19">VLOOKUP(M108,X$2:Y$128,2,FALSE)</f>
        <v>Elton CofE Primary School of the Foundation of Frances and Jane Proby</v>
      </c>
      <c r="M108">
        <v>3368</v>
      </c>
      <c r="N108" t="str">
        <f t="shared" si="15"/>
        <v/>
      </c>
      <c r="O108" t="str">
        <f t="shared" si="16"/>
        <v/>
      </c>
      <c r="P108" t="str">
        <f t="shared" si="17"/>
        <v/>
      </c>
      <c r="Q108" t="str">
        <f t="shared" si="18"/>
        <v/>
      </c>
      <c r="X108">
        <v>2046</v>
      </c>
      <c r="Y108" t="s">
        <v>246</v>
      </c>
      <c r="AD108" t="b">
        <f>[1]!Table1[[#This Row],[School Name:]]=A108</f>
        <v>1</v>
      </c>
      <c r="AE108" t="b">
        <f>[1]!Table1[[#This Row],[Do you want to opt-in to any of the School Absence Schemes for 2024/2025]]=C108</f>
        <v>1</v>
      </c>
      <c r="AF108" t="b">
        <f>[1]!Table1[[#This Row],[Do you want to purchase the Absence Scheme for Teachers]]=D108</f>
        <v>1</v>
      </c>
      <c r="AG108" t="b">
        <f>[1]!Table1[[#This Row],[Do you want to purchase the Absence Scheme for Teaching Assistants]]=E108</f>
        <v>1</v>
      </c>
      <c r="AH108" t="b">
        <f>[1]!Table1[[#This Row],[Please enter the number of FTE''s ]]=F108</f>
        <v>1</v>
      </c>
      <c r="AI108" t="b">
        <f>[1]!Table1[[#This Row],[Do you want to purchase the Absence Scheme for Caretakers]]=G108</f>
        <v>1</v>
      </c>
      <c r="AJ108" t="b">
        <f>[1]!Table1[[#This Row],[When do you want the cover to start from]]=H108</f>
        <v>1</v>
      </c>
      <c r="AK108" t="b">
        <f>[1]!Table1[[#This Row],[Please enter the number of FTE''s]]=I108</f>
        <v>1</v>
      </c>
      <c r="AL108" t="b">
        <f>[1]!Table1[[#This Row],[Do you want to purchase the Absence Scheme for Other Support Staff]]=J108</f>
        <v>1</v>
      </c>
      <c r="AM108" t="b">
        <f>[1]!Table1[[#This Row],[Please enter the number of FTE''s2]]=K108</f>
        <v>1</v>
      </c>
    </row>
    <row r="109" spans="1:39" x14ac:dyDescent="0.25">
      <c r="A109" s="45" t="s">
        <v>582</v>
      </c>
      <c r="B109" s="45" t="s">
        <v>708</v>
      </c>
      <c r="C109" s="45" t="s">
        <v>417</v>
      </c>
      <c r="D109" s="45" t="s">
        <v>417</v>
      </c>
      <c r="E109" s="45" t="s">
        <v>418</v>
      </c>
      <c r="F109" s="45"/>
      <c r="G109" s="45" t="s">
        <v>417</v>
      </c>
      <c r="H109" s="45" t="s">
        <v>153</v>
      </c>
      <c r="I109" s="45">
        <v>0.86</v>
      </c>
      <c r="J109" s="45" t="s">
        <v>418</v>
      </c>
      <c r="K109" s="45"/>
      <c r="L109" t="str">
        <f t="shared" si="19"/>
        <v>Huntingdon Primary School</v>
      </c>
      <c r="M109">
        <v>3945</v>
      </c>
      <c r="N109" t="str">
        <f t="shared" si="15"/>
        <v>Day 11</v>
      </c>
      <c r="O109" t="str">
        <f t="shared" si="16"/>
        <v/>
      </c>
      <c r="P109" t="str">
        <f t="shared" si="17"/>
        <v>Day 1</v>
      </c>
      <c r="Q109" t="str">
        <f t="shared" si="18"/>
        <v/>
      </c>
      <c r="X109">
        <v>3325</v>
      </c>
      <c r="Y109" t="s">
        <v>709</v>
      </c>
      <c r="AD109" t="b">
        <f>[1]!Table1[[#This Row],[School Name:]]=A109</f>
        <v>1</v>
      </c>
      <c r="AE109" t="b">
        <f>[1]!Table1[[#This Row],[Do you want to opt-in to any of the School Absence Schemes for 2024/2025]]=C109</f>
        <v>1</v>
      </c>
      <c r="AF109" t="b">
        <f>[1]!Table1[[#This Row],[Do you want to purchase the Absence Scheme for Teachers]]=D109</f>
        <v>1</v>
      </c>
      <c r="AG109" t="b">
        <f>[1]!Table1[[#This Row],[Do you want to purchase the Absence Scheme for Teaching Assistants]]=E109</f>
        <v>1</v>
      </c>
      <c r="AH109" t="b">
        <f>[1]!Table1[[#This Row],[Please enter the number of FTE''s ]]=F109</f>
        <v>1</v>
      </c>
      <c r="AI109" t="b">
        <f>[1]!Table1[[#This Row],[Do you want to purchase the Absence Scheme for Caretakers]]=G109</f>
        <v>1</v>
      </c>
      <c r="AJ109" t="b">
        <f>[1]!Table1[[#This Row],[When do you want the cover to start from]]=H109</f>
        <v>1</v>
      </c>
      <c r="AK109" t="b">
        <f>[1]!Table1[[#This Row],[Please enter the number of FTE''s]]=I109</f>
        <v>1</v>
      </c>
      <c r="AL109" t="b">
        <f>[1]!Table1[[#This Row],[Do you want to purchase the Absence Scheme for Other Support Staff]]=J109</f>
        <v>1</v>
      </c>
      <c r="AM109" t="b">
        <f>[1]!Table1[[#This Row],[Please enter the number of FTE''s2]]=K109</f>
        <v>1</v>
      </c>
    </row>
    <row r="110" spans="1:39" x14ac:dyDescent="0.25">
      <c r="A110" t="s">
        <v>203</v>
      </c>
      <c r="B110">
        <v>8732212</v>
      </c>
      <c r="C110" t="s">
        <v>417</v>
      </c>
      <c r="D110" t="s">
        <v>417</v>
      </c>
      <c r="E110" t="s">
        <v>418</v>
      </c>
      <c r="G110" t="s">
        <v>418</v>
      </c>
      <c r="J110" t="s">
        <v>418</v>
      </c>
      <c r="L110" t="str">
        <f t="shared" si="19"/>
        <v>Houghton Primary School</v>
      </c>
      <c r="M110">
        <v>2212</v>
      </c>
      <c r="N110" t="str">
        <f t="shared" si="15"/>
        <v>Day 11</v>
      </c>
      <c r="O110" t="str">
        <f t="shared" si="16"/>
        <v/>
      </c>
      <c r="P110" t="str">
        <f t="shared" ref="P110" si="20">IF(G110="Yes",H110,"")</f>
        <v/>
      </c>
      <c r="Q110" t="str">
        <f t="shared" ref="Q110" si="21">IF(J110="Yes","Day 11","")</f>
        <v/>
      </c>
      <c r="X110">
        <v>2217</v>
      </c>
      <c r="Y110" t="s">
        <v>156</v>
      </c>
      <c r="AD110" t="b">
        <f>[1]!Table1[[#This Row],[School Name:]]=A110</f>
        <v>1</v>
      </c>
      <c r="AE110" t="b">
        <f>[1]!Table1[[#This Row],[Do you want to opt-in to any of the School Absence Schemes for 2024/2025]]=C110</f>
        <v>1</v>
      </c>
      <c r="AF110" t="b">
        <f>[1]!Table1[[#This Row],[Do you want to purchase the Absence Scheme for Teachers]]=D110</f>
        <v>1</v>
      </c>
      <c r="AG110" t="b">
        <f>[1]!Table1[[#This Row],[Do you want to purchase the Absence Scheme for Teaching Assistants]]=E110</f>
        <v>1</v>
      </c>
      <c r="AH110" t="b">
        <f>[1]!Table1[[#This Row],[Please enter the number of FTE''s ]]=F110</f>
        <v>1</v>
      </c>
      <c r="AI110" t="b">
        <f>[1]!Table1[[#This Row],[Do you want to purchase the Absence Scheme for Caretakers]]=G110</f>
        <v>1</v>
      </c>
      <c r="AJ110" t="b">
        <f>[1]!Table1[[#This Row],[When do you want the cover to start from]]=H110</f>
        <v>1</v>
      </c>
      <c r="AK110" t="b">
        <f>[1]!Table1[[#This Row],[Please enter the number of FTE''s]]=I110</f>
        <v>1</v>
      </c>
      <c r="AL110" t="b">
        <f>[1]!Table1[[#This Row],[Do you want to purchase the Absence Scheme for Other Support Staff]]=J110</f>
        <v>1</v>
      </c>
      <c r="AM110" t="b">
        <f>[1]!Table1[[#This Row],[Please enter the number of FTE''s2]]=K110</f>
        <v>1</v>
      </c>
    </row>
    <row r="111" spans="1:39" x14ac:dyDescent="0.25">
      <c r="A111" s="159" t="s">
        <v>710</v>
      </c>
      <c r="B111" t="s">
        <v>711</v>
      </c>
      <c r="C111" t="s">
        <v>417</v>
      </c>
      <c r="D111" t="s">
        <v>417</v>
      </c>
      <c r="E111" t="s">
        <v>418</v>
      </c>
      <c r="G111" t="s">
        <v>417</v>
      </c>
      <c r="H111" t="s">
        <v>150</v>
      </c>
      <c r="I111">
        <v>0.46783783800000001</v>
      </c>
      <c r="J111" t="s">
        <v>418</v>
      </c>
      <c r="L111" t="str">
        <f t="shared" si="19"/>
        <v>Linton CofE Infant School</v>
      </c>
      <c r="M111">
        <v>3317</v>
      </c>
      <c r="N111" t="str">
        <f t="shared" ref="N111:N112" si="22">IF(D111="Yes","Day 11","")</f>
        <v>Day 11</v>
      </c>
      <c r="O111" t="str">
        <f t="shared" ref="O111:O112" si="23">IF(E111="Yes","Day 11","")</f>
        <v/>
      </c>
      <c r="P111" t="str">
        <f t="shared" ref="P111:P112" si="24">IF(G111="Yes",H111,"")</f>
        <v>Day 11</v>
      </c>
      <c r="Q111" t="str">
        <f t="shared" ref="Q111:Q112" si="25">IF(J111="Yes","Day 11","")</f>
        <v/>
      </c>
      <c r="X111">
        <v>3943</v>
      </c>
      <c r="Y111" t="s">
        <v>162</v>
      </c>
      <c r="AD111" t="b">
        <f>[1]!Table1[[#This Row],[School Name:]]=A111</f>
        <v>1</v>
      </c>
      <c r="AE111" t="b">
        <f>[1]!Table1[[#This Row],[Do you want to opt-in to any of the School Absence Schemes for 2024/2025]]=C111</f>
        <v>1</v>
      </c>
      <c r="AF111" t="b">
        <f>[1]!Table1[[#This Row],[Do you want to purchase the Absence Scheme for Teachers]]=D111</f>
        <v>1</v>
      </c>
      <c r="AG111" t="b">
        <f>[1]!Table1[[#This Row],[Do you want to purchase the Absence Scheme for Teaching Assistants]]=E111</f>
        <v>1</v>
      </c>
      <c r="AH111" t="b">
        <f>[1]!Table1[[#This Row],[Please enter the number of FTE''s ]]=F111</f>
        <v>1</v>
      </c>
      <c r="AI111" t="b">
        <f>[1]!Table1[[#This Row],[Do you want to purchase the Absence Scheme for Caretakers]]=G111</f>
        <v>1</v>
      </c>
      <c r="AJ111" t="b">
        <f>[1]!Table1[[#This Row],[When do you want the cover to start from]]=H111</f>
        <v>1</v>
      </c>
      <c r="AK111" t="b">
        <f>[1]!Table1[[#This Row],[Please enter the number of FTE''s]]=I111</f>
        <v>1</v>
      </c>
      <c r="AL111" t="b">
        <f>[1]!Table1[[#This Row],[Do you want to purchase the Absence Scheme for Other Support Staff]]=J111</f>
        <v>1</v>
      </c>
      <c r="AM111" t="b">
        <f>[1]!Table1[[#This Row],[Please enter the number of FTE''s2]]=K111</f>
        <v>1</v>
      </c>
    </row>
    <row r="112" spans="1:39" x14ac:dyDescent="0.25">
      <c r="A112" s="159" t="s">
        <v>712</v>
      </c>
      <c r="B112" t="s">
        <v>713</v>
      </c>
      <c r="C112" t="s">
        <v>417</v>
      </c>
      <c r="D112" t="s">
        <v>417</v>
      </c>
      <c r="E112" t="s">
        <v>418</v>
      </c>
      <c r="G112" t="s">
        <v>418</v>
      </c>
      <c r="J112" t="s">
        <v>418</v>
      </c>
      <c r="L112" t="str">
        <f t="shared" si="19"/>
        <v>Cherry Hinton Church of England Voluntary Controlled Primary School</v>
      </c>
      <c r="M112">
        <v>3050</v>
      </c>
      <c r="N112" t="str">
        <f t="shared" si="22"/>
        <v>Day 11</v>
      </c>
      <c r="O112" t="str">
        <f t="shared" si="23"/>
        <v/>
      </c>
      <c r="P112" t="str">
        <f t="shared" si="24"/>
        <v/>
      </c>
      <c r="Q112" t="str">
        <f t="shared" si="25"/>
        <v/>
      </c>
      <c r="X112">
        <v>3368</v>
      </c>
      <c r="Y112" t="s">
        <v>714</v>
      </c>
      <c r="AD112" t="b">
        <f>[1]!Table1[[#This Row],[School Name:]]=A112</f>
        <v>1</v>
      </c>
      <c r="AE112" t="b">
        <f>[1]!Table1[[#This Row],[Do you want to opt-in to any of the School Absence Schemes for 2024/2025]]=C112</f>
        <v>1</v>
      </c>
      <c r="AF112" t="b">
        <f>[1]!Table1[[#This Row],[Do you want to purchase the Absence Scheme for Teachers]]=D112</f>
        <v>1</v>
      </c>
      <c r="AG112" t="b">
        <f>[1]!Table1[[#This Row],[Do you want to purchase the Absence Scheme for Teaching Assistants]]=E112</f>
        <v>1</v>
      </c>
      <c r="AH112" t="b">
        <f>[1]!Table1[[#This Row],[Please enter the number of FTE''s ]]=F112</f>
        <v>1</v>
      </c>
      <c r="AI112" t="b">
        <f>[1]!Table1[[#This Row],[Do you want to purchase the Absence Scheme for Caretakers]]=G112</f>
        <v>1</v>
      </c>
      <c r="AJ112" t="b">
        <f>[1]!Table1[[#This Row],[When do you want the cover to start from]]=H112</f>
        <v>1</v>
      </c>
      <c r="AK112" t="b">
        <f>[1]!Table1[[#This Row],[Please enter the number of FTE''s]]=I112</f>
        <v>1</v>
      </c>
      <c r="AL112" t="b">
        <f>[1]!Table1[[#This Row],[Do you want to purchase the Absence Scheme for Other Support Staff]]=J112</f>
        <v>1</v>
      </c>
      <c r="AM112" t="b">
        <f>[1]!Table1[[#This Row],[Please enter the number of FTE''s2]]=K112</f>
        <v>1</v>
      </c>
    </row>
    <row r="113" spans="1:34" x14ac:dyDescent="0.25">
      <c r="X113">
        <v>1001</v>
      </c>
      <c r="Y113" t="s">
        <v>470</v>
      </c>
      <c r="AD113" s="209"/>
      <c r="AE113" s="209"/>
      <c r="AF113" s="209"/>
      <c r="AG113" s="209"/>
      <c r="AH113" s="209"/>
    </row>
    <row r="114" spans="1:34" ht="135" x14ac:dyDescent="0.25">
      <c r="A114" s="210" t="s">
        <v>715</v>
      </c>
      <c r="B114" s="210"/>
      <c r="C114" s="210"/>
      <c r="D114" s="210"/>
      <c r="E114" s="210"/>
      <c r="F114" s="210"/>
      <c r="G114" s="210"/>
      <c r="H114" s="210"/>
      <c r="I114" s="210"/>
      <c r="J114" s="210"/>
      <c r="K114" s="210"/>
      <c r="M114" s="137" t="s">
        <v>716</v>
      </c>
      <c r="X114">
        <v>2123</v>
      </c>
      <c r="Y114" t="s">
        <v>515</v>
      </c>
      <c r="AD114" s="209"/>
      <c r="AE114" s="209"/>
      <c r="AF114" s="209"/>
      <c r="AG114" s="209"/>
      <c r="AH114" s="209"/>
    </row>
    <row r="115" spans="1:34" x14ac:dyDescent="0.25">
      <c r="X115">
        <v>2260</v>
      </c>
      <c r="Y115" t="s">
        <v>717</v>
      </c>
      <c r="AD115" s="209"/>
      <c r="AE115" s="209"/>
      <c r="AF115" s="209"/>
      <c r="AG115" s="209"/>
      <c r="AH115" s="209"/>
    </row>
    <row r="116" spans="1:34" x14ac:dyDescent="0.25">
      <c r="X116">
        <v>3058</v>
      </c>
      <c r="Y116" t="s">
        <v>718</v>
      </c>
    </row>
    <row r="117" spans="1:34" x14ac:dyDescent="0.25">
      <c r="X117">
        <v>3389</v>
      </c>
      <c r="Y117" t="s">
        <v>249</v>
      </c>
    </row>
    <row r="118" spans="1:34" x14ac:dyDescent="0.25">
      <c r="X118">
        <v>2001</v>
      </c>
      <c r="Y118" t="s">
        <v>719</v>
      </c>
    </row>
    <row r="119" spans="1:34" x14ac:dyDescent="0.25">
      <c r="X119">
        <v>2064</v>
      </c>
      <c r="Y119" t="s">
        <v>251</v>
      </c>
    </row>
    <row r="120" spans="1:34" x14ac:dyDescent="0.25">
      <c r="X120">
        <v>2000</v>
      </c>
      <c r="Y120" t="s">
        <v>252</v>
      </c>
    </row>
    <row r="121" spans="1:34" x14ac:dyDescent="0.25">
      <c r="X121">
        <v>2048</v>
      </c>
      <c r="Y121" t="s">
        <v>695</v>
      </c>
    </row>
    <row r="122" spans="1:34" x14ac:dyDescent="0.25">
      <c r="X122">
        <v>2232</v>
      </c>
      <c r="Y122" t="s">
        <v>254</v>
      </c>
    </row>
    <row r="123" spans="1:34" x14ac:dyDescent="0.25">
      <c r="X123">
        <v>3392</v>
      </c>
      <c r="Y123" t="s">
        <v>255</v>
      </c>
    </row>
    <row r="124" spans="1:34" x14ac:dyDescent="0.25">
      <c r="X124">
        <v>3054</v>
      </c>
      <c r="Y124" t="s">
        <v>599</v>
      </c>
    </row>
    <row r="125" spans="1:34" x14ac:dyDescent="0.25">
      <c r="X125">
        <v>3032</v>
      </c>
      <c r="Y125" t="s">
        <v>720</v>
      </c>
    </row>
    <row r="126" spans="1:34" x14ac:dyDescent="0.25">
      <c r="X126">
        <v>2054</v>
      </c>
      <c r="Y126" t="s">
        <v>258</v>
      </c>
    </row>
    <row r="127" spans="1:34" x14ac:dyDescent="0.25">
      <c r="X127">
        <v>2240</v>
      </c>
      <c r="Y127" t="s">
        <v>721</v>
      </c>
    </row>
    <row r="128" spans="1:34" x14ac:dyDescent="0.25">
      <c r="X128">
        <v>2254</v>
      </c>
      <c r="Y128" t="s">
        <v>260</v>
      </c>
    </row>
  </sheetData>
  <sheetProtection algorithmName="SHA-512" hashValue="I5lQjB5xbx57Qb5WnVj2Nf2bszbZPu84583nS1QuwZ9h3EA5RjJ6xTOsRVOUZdMGTBASi9lfssXp0zfQAb8Gjg==" saltValue="18+O1IGbHF+QaqAmrHzXEw==" spinCount="100000" sheet="1" objects="1" scenarios="1"/>
  <mergeCells count="2">
    <mergeCell ref="AD113:AH115"/>
    <mergeCell ref="A114:K114"/>
  </mergeCells>
  <conditionalFormatting sqref="A1:A1048576">
    <cfRule type="duplicateValues" dxfId="8" priority="1"/>
  </conditionalFormatting>
  <conditionalFormatting sqref="A2:A112">
    <cfRule type="duplicateValues" dxfId="7" priority="2"/>
  </conditionalFormatting>
  <conditionalFormatting sqref="AD2:AM112">
    <cfRule type="cellIs" dxfId="6" priority="3" operator="equal">
      <formula>TRUE</formula>
    </cfRule>
    <cfRule type="cellIs" dxfId="5" priority="4" operator="equal">
      <formula>FALSE</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7F14F15A7C6E4E94B433EBEA75847E" ma:contentTypeVersion="22" ma:contentTypeDescription="Create a new document." ma:contentTypeScope="" ma:versionID="89a4ade1d3bec7ae0e89333cc6c5dd28">
  <xsd:schema xmlns:xsd="http://www.w3.org/2001/XMLSchema" xmlns:xs="http://www.w3.org/2001/XMLSchema" xmlns:p="http://schemas.microsoft.com/office/2006/metadata/properties" xmlns:ns2="09b21f7a-5c23-465e-9456-167c464d9d38" xmlns:ns3="914b8805-347d-4649-b025-7bc68f6e747d" targetNamespace="http://schemas.microsoft.com/office/2006/metadata/properties" ma:root="true" ma:fieldsID="fde2a53a2f4ea2211c6fbc20ba6d630f" ns2:_="" ns3:_="">
    <xsd:import namespace="09b21f7a-5c23-465e-9456-167c464d9d38"/>
    <xsd:import namespace="914b8805-347d-4649-b025-7bc68f6e74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element ref="ns2:Posted" minOccurs="0"/>
                <xsd:element ref="ns2:Poste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b21f7a-5c23-465e-9456-167c464d9d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Posted" ma:index="25" nillable="true" ma:displayName="Posted " ma:default="1" ma:format="Dropdown" ma:internalName="Posted">
      <xsd:simpleType>
        <xsd:restriction base="dms:Boolean"/>
      </xsd:simpleType>
    </xsd:element>
    <xsd:element name="Posted0" ma:index="26" nillable="true" ma:displayName="Posted" ma:default="0" ma:format="Dropdown" ma:internalName="Posted0">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4b8805-347d-4649-b025-7bc68f6e747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c1ef83e-2c86-4c42-a104-653a0638da21}" ma:internalName="TaxCatchAll" ma:showField="CatchAllData" ma:web="914b8805-347d-4649-b025-7bc68f6e74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9b21f7a-5c23-465e-9456-167c464d9d38">
      <Terms xmlns="http://schemas.microsoft.com/office/infopath/2007/PartnerControls"/>
    </lcf76f155ced4ddcb4097134ff3c332f>
    <TaxCatchAll xmlns="914b8805-347d-4649-b025-7bc68f6e747d" xsi:nil="true"/>
    <Posted xmlns="09b21f7a-5c23-465e-9456-167c464d9d38">true</Posted>
    <Posted0 xmlns="09b21f7a-5c23-465e-9456-167c464d9d38">false</Poste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96018D-8775-4A53-9625-A3BE946F4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b21f7a-5c23-465e-9456-167c464d9d38"/>
    <ds:schemaRef ds:uri="914b8805-347d-4649-b025-7bc68f6e7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A541B-652F-41FF-B5E2-06C2D8A998BE}">
  <ds:schemaRefs>
    <ds:schemaRef ds:uri="914b8805-347d-4649-b025-7bc68f6e747d"/>
    <ds:schemaRef ds:uri="http://purl.org/dc/elements/1.1/"/>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 ds:uri="09b21f7a-5c23-465e-9456-167c464d9d38"/>
    <ds:schemaRef ds:uri="http://purl.org/dc/terms/"/>
  </ds:schemaRefs>
</ds:datastoreItem>
</file>

<file path=customXml/itemProps3.xml><?xml version="1.0" encoding="utf-8"?>
<ds:datastoreItem xmlns:ds="http://schemas.openxmlformats.org/officeDocument/2006/customXml" ds:itemID="{46ED948F-1357-423A-B8D6-66A8B1955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Proforma</vt:lpstr>
      <vt:lpstr>Evidence - claim</vt:lpstr>
    </vt:vector>
  </TitlesOfParts>
  <Manager/>
  <Company>Cambridgeshire County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Underhay</dc:creator>
  <cp:keywords/>
  <dc:description/>
  <cp:lastModifiedBy>Martin Wade</cp:lastModifiedBy>
  <cp:revision/>
  <dcterms:created xsi:type="dcterms:W3CDTF">2023-09-15T12:05:18Z</dcterms:created>
  <dcterms:modified xsi:type="dcterms:W3CDTF">2024-07-08T10:46:08Z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0x010100F17F14F15A7C6E4E94B433EBEA75847E</vt:lpwstr>
  </property>
  <property fmtid="{D5CDD505-2E9C-101B-9397-08002B2CF9AE}" pid="3" name="MediaServiceImageTags">
    <vt:lpwstr/>
  </property>
</Properties>
</file>