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https://cccandpcc-my.sharepoint.com/personal/martin_wade_cambridgeshire_gov_uk/Documents/Desktop/"/>
    </mc:Choice>
  </mc:AlternateContent>
  <xr:revisionPtr revIDLastSave="0" documentId="8_{2FB836EF-7631-4E47-BD8C-BB7945FA93B1}" xr6:coauthVersionLast="47" xr6:coauthVersionMax="47" xr10:uidLastSave="{00000000-0000-0000-0000-000000000000}"/>
  <bookViews>
    <workbookView xWindow="-28920" yWindow="-1425" windowWidth="29040" windowHeight="15720" xr2:uid="{1D697E33-1500-480D-A8CD-F86E74A8BB24}"/>
  </bookViews>
  <sheets>
    <sheet name="Instructions" sheetId="10" r:id="rId1"/>
    <sheet name="Proforma" sheetId="1" r:id="rId2"/>
    <sheet name="Sheet2" sheetId="13" state="veryHidden" r:id="rId3"/>
    <sheet name="Evidence - claim" sheetId="7" r:id="rId4"/>
    <sheet name="Proforma - claim 2" sheetId="8" state="veryHidden" r:id="rId5"/>
    <sheet name="Evidence - claim 2" sheetId="9" state="veryHidden" r:id="rId6"/>
    <sheet name="Data" sheetId="2" state="veryHidden" r:id="rId7"/>
    <sheet name="Sheet3" sheetId="3" state="veryHidden" r:id="rId8"/>
    <sheet name="Sheet1" sheetId="11" state="veryHidden" r:id="rId9"/>
    <sheet name="Buy Ins as at 29.4.24" sheetId="12" state="veryHidden" r:id="rId10"/>
    <sheet name="FTE Calculator" sheetId="4" state="veryHidden" r:id="rId11"/>
    <sheet name="Phased Return Calculator" sheetId="5" state="veryHidden" r:id="rId12"/>
    <sheet name="Prev year rates" sheetId="6" state="veryHidden" r:id="rId13"/>
  </sheets>
  <externalReferences>
    <externalReference r:id="rId14"/>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11" l="1"/>
  <c r="K87" i="11" l="1"/>
  <c r="AD11" i="11" l="1"/>
  <c r="AD3" i="11"/>
  <c r="AD2" i="11"/>
  <c r="X36" i="1"/>
  <c r="U36" i="1"/>
  <c r="Z11" i="1"/>
  <c r="AC22" i="1"/>
  <c r="Y25" i="1"/>
  <c r="Y11" i="1"/>
  <c r="U22" i="1"/>
  <c r="B6" i="1"/>
  <c r="T14" i="1" l="1"/>
  <c r="U14" i="1" s="1"/>
  <c r="R31" i="2"/>
  <c r="Q31" i="2"/>
  <c r="P31" i="2"/>
  <c r="O31" i="2"/>
  <c r="N31" i="2"/>
  <c r="M31" i="2"/>
  <c r="P77" i="2"/>
  <c r="Q77" i="2"/>
  <c r="R77" i="2"/>
  <c r="S77" i="2"/>
  <c r="N58" i="11"/>
  <c r="D77" i="2" s="1"/>
  <c r="O58" i="11"/>
  <c r="P58" i="11"/>
  <c r="D76" i="2"/>
  <c r="E76" i="2"/>
  <c r="F76" i="2"/>
  <c r="E77" i="2"/>
  <c r="F77" i="2"/>
  <c r="D78" i="2"/>
  <c r="E78" i="2"/>
  <c r="F78" i="2"/>
  <c r="D79" i="2"/>
  <c r="E79" i="2"/>
  <c r="F79" i="2"/>
  <c r="L77" i="2"/>
  <c r="M77" i="2"/>
  <c r="N77" i="2"/>
  <c r="O77" i="2"/>
  <c r="L31" i="2"/>
  <c r="N52" i="11"/>
  <c r="O52" i="11"/>
  <c r="P52" i="11"/>
  <c r="Q52" i="11"/>
  <c r="N53" i="11"/>
  <c r="O53" i="11"/>
  <c r="P53" i="11"/>
  <c r="Q53" i="11"/>
  <c r="N54" i="11"/>
  <c r="O54" i="11"/>
  <c r="E58" i="2" s="1"/>
  <c r="P54" i="11"/>
  <c r="Q54" i="11"/>
  <c r="L54" i="11"/>
  <c r="D58" i="2"/>
  <c r="F58" i="2"/>
  <c r="G58" i="2"/>
  <c r="AE3" i="11"/>
  <c r="AF3" i="11"/>
  <c r="AG3" i="11"/>
  <c r="AH3" i="11"/>
  <c r="AI3" i="11"/>
  <c r="AJ3" i="11"/>
  <c r="AK3" i="11"/>
  <c r="AL3" i="11"/>
  <c r="AM3" i="11"/>
  <c r="AD4" i="11"/>
  <c r="AE4" i="11"/>
  <c r="AF4" i="11"/>
  <c r="AG4" i="11"/>
  <c r="AH4" i="11"/>
  <c r="AI4" i="11"/>
  <c r="AJ4" i="11"/>
  <c r="AK4" i="11"/>
  <c r="AL4" i="11"/>
  <c r="AM4" i="11"/>
  <c r="AD5" i="11"/>
  <c r="AE5" i="11"/>
  <c r="AF5" i="11"/>
  <c r="AG5" i="11"/>
  <c r="AH5" i="11"/>
  <c r="AI5" i="11"/>
  <c r="AJ5" i="11"/>
  <c r="AK5" i="11"/>
  <c r="AL5" i="11"/>
  <c r="AM5" i="11"/>
  <c r="AD6" i="11"/>
  <c r="AE6" i="11"/>
  <c r="AF6" i="11"/>
  <c r="AG6" i="11"/>
  <c r="AH6" i="11"/>
  <c r="AI6" i="11"/>
  <c r="AJ6" i="11"/>
  <c r="AK6" i="11"/>
  <c r="AL6" i="11"/>
  <c r="AM6" i="11"/>
  <c r="AD7" i="11"/>
  <c r="AE7" i="11"/>
  <c r="AF7" i="11"/>
  <c r="AG7" i="11"/>
  <c r="AH7" i="11"/>
  <c r="AI7" i="11"/>
  <c r="AJ7" i="11"/>
  <c r="AK7" i="11"/>
  <c r="AL7" i="11"/>
  <c r="AM7" i="11"/>
  <c r="AD8" i="11"/>
  <c r="AE8" i="11"/>
  <c r="AF8" i="11"/>
  <c r="AG8" i="11"/>
  <c r="AH8" i="11"/>
  <c r="AI8" i="11"/>
  <c r="AJ8" i="11"/>
  <c r="AK8" i="11"/>
  <c r="AL8" i="11"/>
  <c r="AM8" i="11"/>
  <c r="AD9" i="11"/>
  <c r="AE9" i="11"/>
  <c r="AF9" i="11"/>
  <c r="AG9" i="11"/>
  <c r="AH9" i="11"/>
  <c r="AI9" i="11"/>
  <c r="AJ9" i="11"/>
  <c r="AK9" i="11"/>
  <c r="AL9" i="11"/>
  <c r="AM9" i="11"/>
  <c r="AD10" i="11"/>
  <c r="AE10" i="11"/>
  <c r="AF10" i="11"/>
  <c r="AG10" i="11"/>
  <c r="AH10" i="11"/>
  <c r="AI10" i="11"/>
  <c r="AJ10" i="11"/>
  <c r="AK10" i="11"/>
  <c r="AL10" i="11"/>
  <c r="AM10" i="11"/>
  <c r="AE11" i="11"/>
  <c r="AF11" i="11"/>
  <c r="AG11" i="11"/>
  <c r="AH11" i="11"/>
  <c r="AI11" i="11"/>
  <c r="AJ11" i="11"/>
  <c r="AK11" i="11"/>
  <c r="AL11" i="11"/>
  <c r="AM11" i="11"/>
  <c r="AD12" i="11"/>
  <c r="AE12" i="11"/>
  <c r="AF12" i="11"/>
  <c r="AG12" i="11"/>
  <c r="AH12" i="11"/>
  <c r="AI12" i="11"/>
  <c r="AJ12" i="11"/>
  <c r="AK12" i="11"/>
  <c r="AL12" i="11"/>
  <c r="AM12" i="11"/>
  <c r="AD13" i="11"/>
  <c r="AE13" i="11"/>
  <c r="AF13" i="11"/>
  <c r="AG13" i="11"/>
  <c r="AH13" i="11"/>
  <c r="AI13" i="11"/>
  <c r="AJ13" i="11"/>
  <c r="AK13" i="11"/>
  <c r="AL13" i="11"/>
  <c r="AM13" i="11"/>
  <c r="AD14" i="11"/>
  <c r="AE14" i="11"/>
  <c r="AF14" i="11"/>
  <c r="AG14" i="11"/>
  <c r="AH14" i="11"/>
  <c r="AI14" i="11"/>
  <c r="AJ14" i="11"/>
  <c r="AK14" i="11"/>
  <c r="AL14" i="11"/>
  <c r="AM14" i="11"/>
  <c r="AD15" i="11"/>
  <c r="AE15" i="11"/>
  <c r="AF15" i="11"/>
  <c r="AG15" i="11"/>
  <c r="AH15" i="11"/>
  <c r="AI15" i="11"/>
  <c r="AJ15" i="11"/>
  <c r="AK15" i="11"/>
  <c r="AL15" i="11"/>
  <c r="AM15" i="11"/>
  <c r="AD16" i="11"/>
  <c r="AE16" i="11"/>
  <c r="AF16" i="11"/>
  <c r="AG16" i="11"/>
  <c r="AH16" i="11"/>
  <c r="AI16" i="11"/>
  <c r="AJ16" i="11"/>
  <c r="AK16" i="11"/>
  <c r="AL16" i="11"/>
  <c r="AM16" i="11"/>
  <c r="AD17" i="11"/>
  <c r="AE17" i="11"/>
  <c r="AF17" i="11"/>
  <c r="AG17" i="11"/>
  <c r="AH17" i="11"/>
  <c r="AI17" i="11"/>
  <c r="AJ17" i="11"/>
  <c r="AK17" i="11"/>
  <c r="AL17" i="11"/>
  <c r="AM17" i="11"/>
  <c r="AD18" i="11"/>
  <c r="AE18" i="11"/>
  <c r="AF18" i="11"/>
  <c r="AG18" i="11"/>
  <c r="AH18" i="11"/>
  <c r="AI18" i="11"/>
  <c r="AJ18" i="11"/>
  <c r="AK18" i="11"/>
  <c r="AL18" i="11"/>
  <c r="AM18" i="11"/>
  <c r="AD19" i="11"/>
  <c r="AE19" i="11"/>
  <c r="AF19" i="11"/>
  <c r="AG19" i="11"/>
  <c r="AH19" i="11"/>
  <c r="AI19" i="11"/>
  <c r="AJ19" i="11"/>
  <c r="AK19" i="11"/>
  <c r="AL19" i="11"/>
  <c r="AM19" i="11"/>
  <c r="AD20" i="11"/>
  <c r="AE20" i="11"/>
  <c r="AF20" i="11"/>
  <c r="AG20" i="11"/>
  <c r="AH20" i="11"/>
  <c r="AI20" i="11"/>
  <c r="AJ20" i="11"/>
  <c r="AK20" i="11"/>
  <c r="AL20" i="11"/>
  <c r="AM20" i="11"/>
  <c r="AD21" i="11"/>
  <c r="AE21" i="11"/>
  <c r="AF21" i="11"/>
  <c r="AG21" i="11"/>
  <c r="AH21" i="11"/>
  <c r="AI21" i="11"/>
  <c r="AJ21" i="11"/>
  <c r="AK21" i="11"/>
  <c r="AL21" i="11"/>
  <c r="AM21" i="11"/>
  <c r="AD22" i="11"/>
  <c r="AE22" i="11"/>
  <c r="AF22" i="11"/>
  <c r="AG22" i="11"/>
  <c r="AH22" i="11"/>
  <c r="AI22" i="11"/>
  <c r="AJ22" i="11"/>
  <c r="AK22" i="11"/>
  <c r="AL22" i="11"/>
  <c r="AM22" i="11"/>
  <c r="AD23" i="11"/>
  <c r="AE23" i="11"/>
  <c r="AF23" i="11"/>
  <c r="AG23" i="11"/>
  <c r="AH23" i="11"/>
  <c r="AI23" i="11"/>
  <c r="AJ23" i="11"/>
  <c r="AK23" i="11"/>
  <c r="AL23" i="11"/>
  <c r="AM23" i="11"/>
  <c r="AD24" i="11"/>
  <c r="AE24" i="11"/>
  <c r="AF24" i="11"/>
  <c r="AG24" i="11"/>
  <c r="AH24" i="11"/>
  <c r="AI24" i="11"/>
  <c r="AJ24" i="11"/>
  <c r="AK24" i="11"/>
  <c r="AL24" i="11"/>
  <c r="AM24" i="11"/>
  <c r="AD25" i="11"/>
  <c r="AE25" i="11"/>
  <c r="AF25" i="11"/>
  <c r="AG25" i="11"/>
  <c r="AH25" i="11"/>
  <c r="AI25" i="11"/>
  <c r="AJ25" i="11"/>
  <c r="AK25" i="11"/>
  <c r="AL25" i="11"/>
  <c r="AM25" i="11"/>
  <c r="AD26" i="11"/>
  <c r="AE26" i="11"/>
  <c r="AF26" i="11"/>
  <c r="AG26" i="11"/>
  <c r="AH26" i="11"/>
  <c r="AI26" i="11"/>
  <c r="AJ26" i="11"/>
  <c r="AK26" i="11"/>
  <c r="AL26" i="11"/>
  <c r="AM26" i="11"/>
  <c r="AD27" i="11"/>
  <c r="AE27" i="11"/>
  <c r="AF27" i="11"/>
  <c r="AG27" i="11"/>
  <c r="AH27" i="11"/>
  <c r="AI27" i="11"/>
  <c r="AJ27" i="11"/>
  <c r="AK27" i="11"/>
  <c r="AL27" i="11"/>
  <c r="AM27" i="11"/>
  <c r="AD28" i="11"/>
  <c r="AE28" i="11"/>
  <c r="AF28" i="11"/>
  <c r="AG28" i="11"/>
  <c r="AH28" i="11"/>
  <c r="AI28" i="11"/>
  <c r="AJ28" i="11"/>
  <c r="AK28" i="11"/>
  <c r="AL28" i="11"/>
  <c r="AM28" i="11"/>
  <c r="AD29" i="11"/>
  <c r="AE29" i="11"/>
  <c r="AF29" i="11"/>
  <c r="AG29" i="11"/>
  <c r="AH29" i="11"/>
  <c r="AI29" i="11"/>
  <c r="AJ29" i="11"/>
  <c r="AK29" i="11"/>
  <c r="AL29" i="11"/>
  <c r="AM29" i="11"/>
  <c r="AD30" i="11"/>
  <c r="AE30" i="11"/>
  <c r="AF30" i="11"/>
  <c r="AG30" i="11"/>
  <c r="AH30" i="11"/>
  <c r="AI30" i="11"/>
  <c r="AJ30" i="11"/>
  <c r="AK30" i="11"/>
  <c r="AL30" i="11"/>
  <c r="AM30" i="11"/>
  <c r="AD31" i="11"/>
  <c r="AE31" i="11"/>
  <c r="AF31" i="11"/>
  <c r="AG31" i="11"/>
  <c r="AH31" i="11"/>
  <c r="AI31" i="11"/>
  <c r="AJ31" i="11"/>
  <c r="AK31" i="11"/>
  <c r="AL31" i="11"/>
  <c r="AM31" i="11"/>
  <c r="AD32" i="11"/>
  <c r="AE32" i="11"/>
  <c r="AF32" i="11"/>
  <c r="AG32" i="11"/>
  <c r="AH32" i="11"/>
  <c r="AI32" i="11"/>
  <c r="AJ32" i="11"/>
  <c r="AK32" i="11"/>
  <c r="AL32" i="11"/>
  <c r="AM32" i="11"/>
  <c r="AD33" i="11"/>
  <c r="AE33" i="11"/>
  <c r="AF33" i="11"/>
  <c r="AG33" i="11"/>
  <c r="AH33" i="11"/>
  <c r="AI33" i="11"/>
  <c r="AJ33" i="11"/>
  <c r="AK33" i="11"/>
  <c r="AL33" i="11"/>
  <c r="AM33" i="11"/>
  <c r="AD34" i="11"/>
  <c r="AE34" i="11"/>
  <c r="AF34" i="11"/>
  <c r="AG34" i="11"/>
  <c r="AH34" i="11"/>
  <c r="AI34" i="11"/>
  <c r="AJ34" i="11"/>
  <c r="AK34" i="11"/>
  <c r="AL34" i="11"/>
  <c r="AM34" i="11"/>
  <c r="AD35" i="11"/>
  <c r="AE35" i="11"/>
  <c r="AF35" i="11"/>
  <c r="AG35" i="11"/>
  <c r="AH35" i="11"/>
  <c r="AI35" i="11"/>
  <c r="AJ35" i="11"/>
  <c r="AK35" i="11"/>
  <c r="AL35" i="11"/>
  <c r="AM35" i="11"/>
  <c r="AD36" i="11"/>
  <c r="AE36" i="11"/>
  <c r="AF36" i="11"/>
  <c r="AG36" i="11"/>
  <c r="AH36" i="11"/>
  <c r="AI36" i="11"/>
  <c r="AJ36" i="11"/>
  <c r="AK36" i="11"/>
  <c r="AL36" i="11"/>
  <c r="AM36" i="11"/>
  <c r="AD37" i="11"/>
  <c r="AE37" i="11"/>
  <c r="AF37" i="11"/>
  <c r="AG37" i="11"/>
  <c r="AH37" i="11"/>
  <c r="AI37" i="11"/>
  <c r="AJ37" i="11"/>
  <c r="AK37" i="11"/>
  <c r="AL37" i="11"/>
  <c r="AM37" i="11"/>
  <c r="AD38" i="11"/>
  <c r="AE38" i="11"/>
  <c r="AF38" i="11"/>
  <c r="AG38" i="11"/>
  <c r="AH38" i="11"/>
  <c r="AI38" i="11"/>
  <c r="AJ38" i="11"/>
  <c r="AK38" i="11"/>
  <c r="AL38" i="11"/>
  <c r="AM38" i="11"/>
  <c r="AD39" i="11"/>
  <c r="AE39" i="11"/>
  <c r="AF39" i="11"/>
  <c r="AG39" i="11"/>
  <c r="AH39" i="11"/>
  <c r="AI39" i="11"/>
  <c r="AJ39" i="11"/>
  <c r="AK39" i="11"/>
  <c r="AL39" i="11"/>
  <c r="AM39" i="11"/>
  <c r="AD40" i="11"/>
  <c r="AE40" i="11"/>
  <c r="AF40" i="11"/>
  <c r="AG40" i="11"/>
  <c r="AH40" i="11"/>
  <c r="AI40" i="11"/>
  <c r="AJ40" i="11"/>
  <c r="AK40" i="11"/>
  <c r="AL40" i="11"/>
  <c r="AM40" i="11"/>
  <c r="AD41" i="11"/>
  <c r="AE41" i="11"/>
  <c r="AF41" i="11"/>
  <c r="AG41" i="11"/>
  <c r="AH41" i="11"/>
  <c r="AI41" i="11"/>
  <c r="AJ41" i="11"/>
  <c r="AK41" i="11"/>
  <c r="AL41" i="11"/>
  <c r="AM41" i="11"/>
  <c r="AD42" i="11"/>
  <c r="AE42" i="11"/>
  <c r="AF42" i="11"/>
  <c r="AG42" i="11"/>
  <c r="AH42" i="11"/>
  <c r="AI42" i="11"/>
  <c r="AJ42" i="11"/>
  <c r="AK42" i="11"/>
  <c r="AL42" i="11"/>
  <c r="AM42" i="11"/>
  <c r="AD43" i="11"/>
  <c r="AE43" i="11"/>
  <c r="AF43" i="11"/>
  <c r="AG43" i="11"/>
  <c r="AH43" i="11"/>
  <c r="AI43" i="11"/>
  <c r="AJ43" i="11"/>
  <c r="AK43" i="11"/>
  <c r="AL43" i="11"/>
  <c r="AM43" i="11"/>
  <c r="AD44" i="11"/>
  <c r="AE44" i="11"/>
  <c r="AF44" i="11"/>
  <c r="AG44" i="11"/>
  <c r="AH44" i="11"/>
  <c r="AI44" i="11"/>
  <c r="AJ44" i="11"/>
  <c r="AK44" i="11"/>
  <c r="AL44" i="11"/>
  <c r="AM44" i="11"/>
  <c r="AD45" i="11"/>
  <c r="AE45" i="11"/>
  <c r="AF45" i="11"/>
  <c r="AG45" i="11"/>
  <c r="AH45" i="11"/>
  <c r="AI45" i="11"/>
  <c r="AJ45" i="11"/>
  <c r="AK45" i="11"/>
  <c r="AL45" i="11"/>
  <c r="AM45" i="11"/>
  <c r="AD46" i="11"/>
  <c r="AE46" i="11"/>
  <c r="AF46" i="11"/>
  <c r="AG46" i="11"/>
  <c r="AH46" i="11"/>
  <c r="AI46" i="11"/>
  <c r="AJ46" i="11"/>
  <c r="AK46" i="11"/>
  <c r="AL46" i="11"/>
  <c r="AM46" i="11"/>
  <c r="AD47" i="11"/>
  <c r="AE47" i="11"/>
  <c r="AF47" i="11"/>
  <c r="AG47" i="11"/>
  <c r="AH47" i="11"/>
  <c r="AI47" i="11"/>
  <c r="AJ47" i="11"/>
  <c r="AK47" i="11"/>
  <c r="AL47" i="11"/>
  <c r="AM47" i="11"/>
  <c r="AD48" i="11"/>
  <c r="AE48" i="11"/>
  <c r="AF48" i="11"/>
  <c r="AG48" i="11"/>
  <c r="AH48" i="11"/>
  <c r="AI48" i="11"/>
  <c r="AJ48" i="11"/>
  <c r="AK48" i="11"/>
  <c r="AL48" i="11"/>
  <c r="AM48" i="11"/>
  <c r="AD49" i="11"/>
  <c r="AE49" i="11"/>
  <c r="AF49" i="11"/>
  <c r="AG49" i="11"/>
  <c r="AH49" i="11"/>
  <c r="AI49" i="11"/>
  <c r="AJ49" i="11"/>
  <c r="AK49" i="11"/>
  <c r="AL49" i="11"/>
  <c r="AM49" i="11"/>
  <c r="AD50" i="11"/>
  <c r="AE50" i="11"/>
  <c r="AF50" i="11"/>
  <c r="AG50" i="11"/>
  <c r="AH50" i="11"/>
  <c r="AI50" i="11"/>
  <c r="AJ50" i="11"/>
  <c r="AK50" i="11"/>
  <c r="AL50" i="11"/>
  <c r="AM50" i="11"/>
  <c r="AD51" i="11"/>
  <c r="AE51" i="11"/>
  <c r="AF51" i="11"/>
  <c r="AG51" i="11"/>
  <c r="AH51" i="11"/>
  <c r="AI51" i="11"/>
  <c r="AJ51" i="11"/>
  <c r="AK51" i="11"/>
  <c r="AL51" i="11"/>
  <c r="AM51" i="11"/>
  <c r="AD52" i="11"/>
  <c r="AE52" i="11"/>
  <c r="AF52" i="11"/>
  <c r="AG52" i="11"/>
  <c r="AH52" i="11"/>
  <c r="AI52" i="11"/>
  <c r="AJ52" i="11"/>
  <c r="AK52" i="11"/>
  <c r="AL52" i="11"/>
  <c r="AM52" i="11"/>
  <c r="AD53" i="11"/>
  <c r="AE53" i="11"/>
  <c r="AF53" i="11"/>
  <c r="AG53" i="11"/>
  <c r="AH53" i="11"/>
  <c r="AI53" i="11"/>
  <c r="AJ53" i="11"/>
  <c r="AK53" i="11"/>
  <c r="AL53" i="11"/>
  <c r="AM53" i="11"/>
  <c r="AD54" i="11"/>
  <c r="AE54" i="11"/>
  <c r="AF54" i="11"/>
  <c r="AG54" i="11"/>
  <c r="AH54" i="11"/>
  <c r="AI54" i="11"/>
  <c r="AJ54" i="11"/>
  <c r="AK54" i="11"/>
  <c r="AL54" i="11"/>
  <c r="AM54" i="11"/>
  <c r="AD55" i="11"/>
  <c r="AE55" i="11"/>
  <c r="AF55" i="11"/>
  <c r="AG55" i="11"/>
  <c r="AH55" i="11"/>
  <c r="AI55" i="11"/>
  <c r="AJ55" i="11"/>
  <c r="AK55" i="11"/>
  <c r="AL55" i="11"/>
  <c r="AM55" i="11"/>
  <c r="AD56" i="11"/>
  <c r="AE56" i="11"/>
  <c r="AF56" i="11"/>
  <c r="AG56" i="11"/>
  <c r="AH56" i="11"/>
  <c r="AI56" i="11"/>
  <c r="AJ56" i="11"/>
  <c r="AK56" i="11"/>
  <c r="AL56" i="11"/>
  <c r="AM56" i="11"/>
  <c r="AD57" i="11"/>
  <c r="AE57" i="11"/>
  <c r="AF57" i="11"/>
  <c r="AG57" i="11"/>
  <c r="AH57" i="11"/>
  <c r="AI57" i="11"/>
  <c r="AJ57" i="11"/>
  <c r="AK57" i="11"/>
  <c r="AL57" i="11"/>
  <c r="AM57" i="11"/>
  <c r="AD58" i="11"/>
  <c r="AE58" i="11"/>
  <c r="AF58" i="11"/>
  <c r="AG58" i="11"/>
  <c r="AH58" i="11"/>
  <c r="AI58" i="11"/>
  <c r="AJ58" i="11"/>
  <c r="AK58" i="11"/>
  <c r="AL58" i="11"/>
  <c r="AM58" i="11"/>
  <c r="AD59" i="11"/>
  <c r="AE59" i="11"/>
  <c r="AF59" i="11"/>
  <c r="AG59" i="11"/>
  <c r="AH59" i="11"/>
  <c r="AI59" i="11"/>
  <c r="AJ59" i="11"/>
  <c r="AK59" i="11"/>
  <c r="AL59" i="11"/>
  <c r="AM59" i="11"/>
  <c r="AD60" i="11"/>
  <c r="AE60" i="11"/>
  <c r="AF60" i="11"/>
  <c r="AG60" i="11"/>
  <c r="AH60" i="11"/>
  <c r="AI60" i="11"/>
  <c r="AJ60" i="11"/>
  <c r="AK60" i="11"/>
  <c r="AL60" i="11"/>
  <c r="AM60" i="11"/>
  <c r="AD61" i="11"/>
  <c r="AE61" i="11"/>
  <c r="AF61" i="11"/>
  <c r="AG61" i="11"/>
  <c r="AH61" i="11"/>
  <c r="AI61" i="11"/>
  <c r="AJ61" i="11"/>
  <c r="AK61" i="11"/>
  <c r="AL61" i="11"/>
  <c r="AM61" i="11"/>
  <c r="AD62" i="11"/>
  <c r="AE62" i="11"/>
  <c r="AF62" i="11"/>
  <c r="AG62" i="11"/>
  <c r="AH62" i="11"/>
  <c r="AI62" i="11"/>
  <c r="AJ62" i="11"/>
  <c r="AK62" i="11"/>
  <c r="AL62" i="11"/>
  <c r="AM62" i="11"/>
  <c r="AD63" i="11"/>
  <c r="AE63" i="11"/>
  <c r="AF63" i="11"/>
  <c r="AG63" i="11"/>
  <c r="AH63" i="11"/>
  <c r="AI63" i="11"/>
  <c r="AJ63" i="11"/>
  <c r="AK63" i="11"/>
  <c r="AL63" i="11"/>
  <c r="AM63" i="11"/>
  <c r="AD64" i="11"/>
  <c r="AE64" i="11"/>
  <c r="AF64" i="11"/>
  <c r="AG64" i="11"/>
  <c r="AH64" i="11"/>
  <c r="AI64" i="11"/>
  <c r="AJ64" i="11"/>
  <c r="AK64" i="11"/>
  <c r="AL64" i="11"/>
  <c r="AM64" i="11"/>
  <c r="AD65" i="11"/>
  <c r="AE65" i="11"/>
  <c r="AF65" i="11"/>
  <c r="AG65" i="11"/>
  <c r="AH65" i="11"/>
  <c r="AI65" i="11"/>
  <c r="AJ65" i="11"/>
  <c r="AK65" i="11"/>
  <c r="AL65" i="11"/>
  <c r="AM65" i="11"/>
  <c r="AD66" i="11"/>
  <c r="AE66" i="11"/>
  <c r="AF66" i="11"/>
  <c r="AG66" i="11"/>
  <c r="AH66" i="11"/>
  <c r="AI66" i="11"/>
  <c r="AJ66" i="11"/>
  <c r="AK66" i="11"/>
  <c r="AL66" i="11"/>
  <c r="AM66" i="11"/>
  <c r="AD67" i="11"/>
  <c r="AE67" i="11"/>
  <c r="AF67" i="11"/>
  <c r="AG67" i="11"/>
  <c r="AH67" i="11"/>
  <c r="AI67" i="11"/>
  <c r="AJ67" i="11"/>
  <c r="AK67" i="11"/>
  <c r="AL67" i="11"/>
  <c r="AM67" i="11"/>
  <c r="AD68" i="11"/>
  <c r="AE68" i="11"/>
  <c r="AF68" i="11"/>
  <c r="AG68" i="11"/>
  <c r="AH68" i="11"/>
  <c r="AI68" i="11"/>
  <c r="AJ68" i="11"/>
  <c r="AK68" i="11"/>
  <c r="AL68" i="11"/>
  <c r="AM68" i="11"/>
  <c r="AD69" i="11"/>
  <c r="AE69" i="11"/>
  <c r="AF69" i="11"/>
  <c r="AG69" i="11"/>
  <c r="AH69" i="11"/>
  <c r="AI69" i="11"/>
  <c r="AJ69" i="11"/>
  <c r="AK69" i="11"/>
  <c r="AL69" i="11"/>
  <c r="AM69" i="11"/>
  <c r="AD70" i="11"/>
  <c r="AE70" i="11"/>
  <c r="AF70" i="11"/>
  <c r="AG70" i="11"/>
  <c r="AH70" i="11"/>
  <c r="AI70" i="11"/>
  <c r="AJ70" i="11"/>
  <c r="AK70" i="11"/>
  <c r="AL70" i="11"/>
  <c r="AM70" i="11"/>
  <c r="AD71" i="11"/>
  <c r="AE71" i="11"/>
  <c r="AF71" i="11"/>
  <c r="AG71" i="11"/>
  <c r="AH71" i="11"/>
  <c r="AI71" i="11"/>
  <c r="AJ71" i="11"/>
  <c r="AK71" i="11"/>
  <c r="AL71" i="11"/>
  <c r="AM71" i="11"/>
  <c r="AD72" i="11"/>
  <c r="AE72" i="11"/>
  <c r="AF72" i="11"/>
  <c r="AG72" i="11"/>
  <c r="AH72" i="11"/>
  <c r="AI72" i="11"/>
  <c r="AJ72" i="11"/>
  <c r="AK72" i="11"/>
  <c r="AL72" i="11"/>
  <c r="AM72" i="11"/>
  <c r="AD73" i="11"/>
  <c r="AE73" i="11"/>
  <c r="AF73" i="11"/>
  <c r="AG73" i="11"/>
  <c r="AH73" i="11"/>
  <c r="AI73" i="11"/>
  <c r="AJ73" i="11"/>
  <c r="AK73" i="11"/>
  <c r="AL73" i="11"/>
  <c r="AM73" i="11"/>
  <c r="AD74" i="11"/>
  <c r="AE74" i="11"/>
  <c r="AF74" i="11"/>
  <c r="AG74" i="11"/>
  <c r="AH74" i="11"/>
  <c r="AI74" i="11"/>
  <c r="AJ74" i="11"/>
  <c r="AK74" i="11"/>
  <c r="AL74" i="11"/>
  <c r="AM74" i="11"/>
  <c r="AD75" i="11"/>
  <c r="AE75" i="11"/>
  <c r="AF75" i="11"/>
  <c r="AG75" i="11"/>
  <c r="AH75" i="11"/>
  <c r="AI75" i="11"/>
  <c r="AJ75" i="11"/>
  <c r="AK75" i="11"/>
  <c r="AL75" i="11"/>
  <c r="AM75" i="11"/>
  <c r="AD76" i="11"/>
  <c r="AE76" i="11"/>
  <c r="AF76" i="11"/>
  <c r="AG76" i="11"/>
  <c r="AH76" i="11"/>
  <c r="AI76" i="11"/>
  <c r="AJ76" i="11"/>
  <c r="AK76" i="11"/>
  <c r="AL76" i="11"/>
  <c r="AM76" i="11"/>
  <c r="AD77" i="11"/>
  <c r="AE77" i="11"/>
  <c r="AF77" i="11"/>
  <c r="AG77" i="11"/>
  <c r="AH77" i="11"/>
  <c r="AI77" i="11"/>
  <c r="AJ77" i="11"/>
  <c r="AK77" i="11"/>
  <c r="AL77" i="11"/>
  <c r="AM77" i="11"/>
  <c r="AD78" i="11"/>
  <c r="AE78" i="11"/>
  <c r="AF78" i="11"/>
  <c r="AG78" i="11"/>
  <c r="AH78" i="11"/>
  <c r="AI78" i="11"/>
  <c r="AJ78" i="11"/>
  <c r="AK78" i="11"/>
  <c r="AL78" i="11"/>
  <c r="AM78" i="11"/>
  <c r="AD79" i="11"/>
  <c r="AE79" i="11"/>
  <c r="AF79" i="11"/>
  <c r="AG79" i="11"/>
  <c r="AH79" i="11"/>
  <c r="AI79" i="11"/>
  <c r="AJ79" i="11"/>
  <c r="AK79" i="11"/>
  <c r="AL79" i="11"/>
  <c r="AM79" i="11"/>
  <c r="AD80" i="11"/>
  <c r="AE80" i="11"/>
  <c r="AF80" i="11"/>
  <c r="AG80" i="11"/>
  <c r="AH80" i="11"/>
  <c r="AI80" i="11"/>
  <c r="AJ80" i="11"/>
  <c r="AK80" i="11"/>
  <c r="AL80" i="11"/>
  <c r="AM80" i="11"/>
  <c r="AD81" i="11"/>
  <c r="AE81" i="11"/>
  <c r="AF81" i="11"/>
  <c r="AG81" i="11"/>
  <c r="AH81" i="11"/>
  <c r="AI81" i="11"/>
  <c r="AJ81" i="11"/>
  <c r="AK81" i="11"/>
  <c r="AL81" i="11"/>
  <c r="AM81" i="11"/>
  <c r="AD82" i="11"/>
  <c r="AE82" i="11"/>
  <c r="AF82" i="11"/>
  <c r="AG82" i="11"/>
  <c r="AH82" i="11"/>
  <c r="AI82" i="11"/>
  <c r="AJ82" i="11"/>
  <c r="AK82" i="11"/>
  <c r="AL82" i="11"/>
  <c r="AM82" i="11"/>
  <c r="AD83" i="11"/>
  <c r="AE83" i="11"/>
  <c r="AF83" i="11"/>
  <c r="AG83" i="11"/>
  <c r="AH83" i="11"/>
  <c r="AI83" i="11"/>
  <c r="AJ83" i="11"/>
  <c r="AK83" i="11"/>
  <c r="AL83" i="11"/>
  <c r="AM83" i="11"/>
  <c r="AD84" i="11"/>
  <c r="AE84" i="11"/>
  <c r="AF84" i="11"/>
  <c r="AG84" i="11"/>
  <c r="AH84" i="11"/>
  <c r="AI84" i="11"/>
  <c r="AJ84" i="11"/>
  <c r="AK84" i="11"/>
  <c r="AL84" i="11"/>
  <c r="AM84" i="11"/>
  <c r="AD85" i="11"/>
  <c r="AE85" i="11"/>
  <c r="AF85" i="11"/>
  <c r="AG85" i="11"/>
  <c r="AH85" i="11"/>
  <c r="AI85" i="11"/>
  <c r="AJ85" i="11"/>
  <c r="AK85" i="11"/>
  <c r="AL85" i="11"/>
  <c r="AM85" i="11"/>
  <c r="AD86" i="11"/>
  <c r="AE86" i="11"/>
  <c r="AF86" i="11"/>
  <c r="AG86" i="11"/>
  <c r="AH86" i="11"/>
  <c r="AI86" i="11"/>
  <c r="AJ86" i="11"/>
  <c r="AK86" i="11"/>
  <c r="AL86" i="11"/>
  <c r="AM86" i="11"/>
  <c r="AD87" i="11"/>
  <c r="AE87" i="11"/>
  <c r="AF87" i="11"/>
  <c r="AG87" i="11"/>
  <c r="AH87" i="11"/>
  <c r="AI87" i="11"/>
  <c r="AJ87" i="11"/>
  <c r="AK87" i="11"/>
  <c r="AL87" i="11"/>
  <c r="AM87" i="11"/>
  <c r="AD88" i="11"/>
  <c r="AE88" i="11"/>
  <c r="AF88" i="11"/>
  <c r="AG88" i="11"/>
  <c r="AH88" i="11"/>
  <c r="AI88" i="11"/>
  <c r="AJ88" i="11"/>
  <c r="AK88" i="11"/>
  <c r="AL88" i="11"/>
  <c r="AM88" i="11"/>
  <c r="AD89" i="11"/>
  <c r="AE89" i="11"/>
  <c r="AF89" i="11"/>
  <c r="AG89" i="11"/>
  <c r="AH89" i="11"/>
  <c r="AI89" i="11"/>
  <c r="AJ89" i="11"/>
  <c r="AK89" i="11"/>
  <c r="AL89" i="11"/>
  <c r="AM89" i="11"/>
  <c r="AD90" i="11"/>
  <c r="AE90" i="11"/>
  <c r="AF90" i="11"/>
  <c r="AG90" i="11"/>
  <c r="AH90" i="11"/>
  <c r="AI90" i="11"/>
  <c r="AJ90" i="11"/>
  <c r="AK90" i="11"/>
  <c r="AL90" i="11"/>
  <c r="AM90" i="11"/>
  <c r="AD91" i="11"/>
  <c r="AE91" i="11"/>
  <c r="AF91" i="11"/>
  <c r="AG91" i="11"/>
  <c r="AH91" i="11"/>
  <c r="AI91" i="11"/>
  <c r="AJ91" i="11"/>
  <c r="AK91" i="11"/>
  <c r="AL91" i="11"/>
  <c r="AM91" i="11"/>
  <c r="AD92" i="11"/>
  <c r="AE92" i="11"/>
  <c r="AF92" i="11"/>
  <c r="AG92" i="11"/>
  <c r="AH92" i="11"/>
  <c r="AI92" i="11"/>
  <c r="AJ92" i="11"/>
  <c r="AK92" i="11"/>
  <c r="AL92" i="11"/>
  <c r="AM92" i="11"/>
  <c r="AD93" i="11"/>
  <c r="AE93" i="11"/>
  <c r="AF93" i="11"/>
  <c r="AG93" i="11"/>
  <c r="AH93" i="11"/>
  <c r="AI93" i="11"/>
  <c r="AJ93" i="11"/>
  <c r="AK93" i="11"/>
  <c r="AL93" i="11"/>
  <c r="AM93" i="11"/>
  <c r="AD94" i="11"/>
  <c r="AE94" i="11"/>
  <c r="AF94" i="11"/>
  <c r="AG94" i="11"/>
  <c r="AH94" i="11"/>
  <c r="AI94" i="11"/>
  <c r="AJ94" i="11"/>
  <c r="AK94" i="11"/>
  <c r="AL94" i="11"/>
  <c r="AM94" i="11"/>
  <c r="AD95" i="11"/>
  <c r="AE95" i="11"/>
  <c r="AF95" i="11"/>
  <c r="AG95" i="11"/>
  <c r="AH95" i="11"/>
  <c r="AI95" i="11"/>
  <c r="AJ95" i="11"/>
  <c r="AK95" i="11"/>
  <c r="AL95" i="11"/>
  <c r="AM95" i="11"/>
  <c r="AD96" i="11"/>
  <c r="AE96" i="11"/>
  <c r="AF96" i="11"/>
  <c r="AG96" i="11"/>
  <c r="AH96" i="11"/>
  <c r="AI96" i="11"/>
  <c r="AJ96" i="11"/>
  <c r="AK96" i="11"/>
  <c r="AL96" i="11"/>
  <c r="AM96" i="11"/>
  <c r="AD97" i="11"/>
  <c r="AE97" i="11"/>
  <c r="AF97" i="11"/>
  <c r="AG97" i="11"/>
  <c r="AH97" i="11"/>
  <c r="AI97" i="11"/>
  <c r="AJ97" i="11"/>
  <c r="AK97" i="11"/>
  <c r="AL97" i="11"/>
  <c r="AM97" i="11"/>
  <c r="AD98" i="11"/>
  <c r="AE98" i="11"/>
  <c r="AF98" i="11"/>
  <c r="AG98" i="11"/>
  <c r="AH98" i="11"/>
  <c r="AI98" i="11"/>
  <c r="AJ98" i="11"/>
  <c r="AK98" i="11"/>
  <c r="AL98" i="11"/>
  <c r="AM98" i="11"/>
  <c r="AD99" i="11"/>
  <c r="AE99" i="11"/>
  <c r="AF99" i="11"/>
  <c r="AG99" i="11"/>
  <c r="AH99" i="11"/>
  <c r="AI99" i="11"/>
  <c r="AJ99" i="11"/>
  <c r="AK99" i="11"/>
  <c r="AL99" i="11"/>
  <c r="AM99" i="11"/>
  <c r="AD100" i="11"/>
  <c r="AE100" i="11"/>
  <c r="AF100" i="11"/>
  <c r="AG100" i="11"/>
  <c r="AH100" i="11"/>
  <c r="AI100" i="11"/>
  <c r="AJ100" i="11"/>
  <c r="AK100" i="11"/>
  <c r="AL100" i="11"/>
  <c r="AM100" i="11"/>
  <c r="AD101" i="11"/>
  <c r="AE101" i="11"/>
  <c r="AF101" i="11"/>
  <c r="AG101" i="11"/>
  <c r="AH101" i="11"/>
  <c r="AI101" i="11"/>
  <c r="AJ101" i="11"/>
  <c r="AK101" i="11"/>
  <c r="AL101" i="11"/>
  <c r="AM101" i="11"/>
  <c r="AD102" i="11"/>
  <c r="AE102" i="11"/>
  <c r="AF102" i="11"/>
  <c r="AG102" i="11"/>
  <c r="AH102" i="11"/>
  <c r="AI102" i="11"/>
  <c r="AJ102" i="11"/>
  <c r="AK102" i="11"/>
  <c r="AL102" i="11"/>
  <c r="AM102" i="11"/>
  <c r="AD103" i="11"/>
  <c r="AE103" i="11"/>
  <c r="AF103" i="11"/>
  <c r="AG103" i="11"/>
  <c r="AH103" i="11"/>
  <c r="AI103" i="11"/>
  <c r="AJ103" i="11"/>
  <c r="AK103" i="11"/>
  <c r="AL103" i="11"/>
  <c r="AM103" i="11"/>
  <c r="AD104" i="11"/>
  <c r="AE104" i="11"/>
  <c r="AF104" i="11"/>
  <c r="AG104" i="11"/>
  <c r="AH104" i="11"/>
  <c r="AI104" i="11"/>
  <c r="AJ104" i="11"/>
  <c r="AK104" i="11"/>
  <c r="AL104" i="11"/>
  <c r="AM104" i="11"/>
  <c r="AD105" i="11"/>
  <c r="AE105" i="11"/>
  <c r="AF105" i="11"/>
  <c r="AG105" i="11"/>
  <c r="AH105" i="11"/>
  <c r="AI105" i="11"/>
  <c r="AJ105" i="11"/>
  <c r="AK105" i="11"/>
  <c r="AL105" i="11"/>
  <c r="AM105" i="11"/>
  <c r="AD106" i="11"/>
  <c r="AE106" i="11"/>
  <c r="AF106" i="11"/>
  <c r="AG106" i="11"/>
  <c r="AH106" i="11"/>
  <c r="AI106" i="11"/>
  <c r="AJ106" i="11"/>
  <c r="AK106" i="11"/>
  <c r="AL106" i="11"/>
  <c r="AM106" i="11"/>
  <c r="AD107" i="11"/>
  <c r="AE107" i="11"/>
  <c r="AF107" i="11"/>
  <c r="AG107" i="11"/>
  <c r="AH107" i="11"/>
  <c r="AI107" i="11"/>
  <c r="AJ107" i="11"/>
  <c r="AK107" i="11"/>
  <c r="AL107" i="11"/>
  <c r="AM107" i="11"/>
  <c r="AD108" i="11"/>
  <c r="AE108" i="11"/>
  <c r="AF108" i="11"/>
  <c r="AG108" i="11"/>
  <c r="AH108" i="11"/>
  <c r="AI108" i="11"/>
  <c r="AJ108" i="11"/>
  <c r="AK108" i="11"/>
  <c r="AL108" i="11"/>
  <c r="AM108" i="11"/>
  <c r="AD109" i="11"/>
  <c r="AE109" i="11"/>
  <c r="AF109" i="11"/>
  <c r="AG109" i="11"/>
  <c r="AH109" i="11"/>
  <c r="AI109" i="11"/>
  <c r="AJ109" i="11"/>
  <c r="AK109" i="11"/>
  <c r="AL109" i="11"/>
  <c r="AM109" i="11"/>
  <c r="AD110" i="11"/>
  <c r="AE110" i="11"/>
  <c r="AF110" i="11"/>
  <c r="AG110" i="11"/>
  <c r="AH110" i="11"/>
  <c r="AI110" i="11"/>
  <c r="AJ110" i="11"/>
  <c r="AK110" i="11"/>
  <c r="AL110" i="11"/>
  <c r="AM110" i="11"/>
  <c r="AD111" i="11"/>
  <c r="AE111" i="11"/>
  <c r="AF111" i="11"/>
  <c r="AG111" i="11"/>
  <c r="AH111" i="11"/>
  <c r="AI111" i="11"/>
  <c r="AJ111" i="11"/>
  <c r="AK111" i="11"/>
  <c r="AL111" i="11"/>
  <c r="AM111" i="11"/>
  <c r="AD112" i="11"/>
  <c r="AE112" i="11"/>
  <c r="AF112" i="11"/>
  <c r="AG112" i="11"/>
  <c r="AH112" i="11"/>
  <c r="AI112" i="11"/>
  <c r="AJ112" i="11"/>
  <c r="AK112" i="11"/>
  <c r="AL112" i="11"/>
  <c r="AM112" i="11"/>
  <c r="AM2" i="11"/>
  <c r="AL2" i="11"/>
  <c r="AK2" i="11"/>
  <c r="AJ2" i="11"/>
  <c r="AI2" i="11"/>
  <c r="AH2" i="11"/>
  <c r="AG2" i="11"/>
  <c r="AF2" i="11"/>
  <c r="AE2" i="11"/>
  <c r="N55" i="11"/>
  <c r="N111" i="11"/>
  <c r="O111" i="11"/>
  <c r="P111" i="11"/>
  <c r="Q111" i="11"/>
  <c r="N112" i="11"/>
  <c r="O112" i="11"/>
  <c r="P112" i="11"/>
  <c r="Q112" i="11"/>
  <c r="O110" i="11"/>
  <c r="N110" i="11"/>
  <c r="L112" i="11"/>
  <c r="L111" i="11"/>
  <c r="P110" i="11" l="1"/>
  <c r="Q110" i="11"/>
  <c r="L110" i="11"/>
  <c r="N107" i="11"/>
  <c r="O107" i="11"/>
  <c r="P107" i="11"/>
  <c r="Q107" i="11"/>
  <c r="N108" i="11"/>
  <c r="O108" i="11"/>
  <c r="P108" i="11"/>
  <c r="Q108" i="11"/>
  <c r="N109" i="11"/>
  <c r="O109" i="11"/>
  <c r="P109" i="11"/>
  <c r="Q109" i="11"/>
  <c r="L108" i="11"/>
  <c r="L109" i="11"/>
  <c r="L107" i="11"/>
  <c r="L106" i="11"/>
  <c r="O106" i="11"/>
  <c r="P106" i="11"/>
  <c r="Q106" i="11"/>
  <c r="N106" i="11"/>
  <c r="D1" i="1"/>
  <c r="D6" i="1" s="1"/>
  <c r="D11" i="1" l="1"/>
  <c r="D298" i="1"/>
  <c r="D175" i="1"/>
  <c r="D346" i="1"/>
  <c r="D340" i="1"/>
  <c r="D170" i="1"/>
  <c r="D303" i="1"/>
  <c r="D132" i="1"/>
  <c r="D127" i="1"/>
  <c r="D260" i="1"/>
  <c r="D90" i="1"/>
  <c r="D255" i="1"/>
  <c r="D84" i="1"/>
  <c r="D218" i="1"/>
  <c r="D42" i="1"/>
  <c r="D212" i="1"/>
  <c r="D34" i="1"/>
  <c r="D361" i="1"/>
  <c r="D316" i="1"/>
  <c r="D274" i="1"/>
  <c r="D233" i="1"/>
  <c r="D188" i="1"/>
  <c r="D146" i="1"/>
  <c r="D105" i="1"/>
  <c r="D58" i="1"/>
  <c r="D356" i="1"/>
  <c r="D314" i="1"/>
  <c r="D271" i="1"/>
  <c r="D228" i="1"/>
  <c r="D186" i="1"/>
  <c r="D143" i="1"/>
  <c r="D100" i="1"/>
  <c r="D57" i="1"/>
  <c r="D338" i="1"/>
  <c r="D297" i="1"/>
  <c r="D252" i="1"/>
  <c r="D210" i="1"/>
  <c r="D169" i="1"/>
  <c r="D124" i="1"/>
  <c r="D82" i="1"/>
  <c r="D31" i="1"/>
  <c r="D335" i="1"/>
  <c r="D292" i="1"/>
  <c r="D250" i="1"/>
  <c r="D207" i="1"/>
  <c r="D164" i="1"/>
  <c r="D122" i="1"/>
  <c r="D79" i="1"/>
  <c r="D28" i="1"/>
  <c r="D367" i="1"/>
  <c r="D324" i="1"/>
  <c r="D282" i="1"/>
  <c r="D239" i="1"/>
  <c r="D196" i="1"/>
  <c r="D154" i="1"/>
  <c r="D111" i="1"/>
  <c r="D66" i="1"/>
  <c r="D15" i="1"/>
  <c r="D362" i="1"/>
  <c r="D319" i="1"/>
  <c r="D276" i="1"/>
  <c r="D234" i="1"/>
  <c r="D191" i="1"/>
  <c r="D148" i="1"/>
  <c r="D106" i="1"/>
  <c r="D60" i="1"/>
  <c r="D10" i="1"/>
  <c r="D354" i="1"/>
  <c r="D332" i="1"/>
  <c r="D313" i="1"/>
  <c r="D290" i="1"/>
  <c r="D268" i="1"/>
  <c r="D249" i="1"/>
  <c r="D226" i="1"/>
  <c r="D204" i="1"/>
  <c r="D185" i="1"/>
  <c r="D162" i="1"/>
  <c r="D140" i="1"/>
  <c r="D121" i="1"/>
  <c r="D98" i="1"/>
  <c r="D76" i="1"/>
  <c r="D50" i="1"/>
  <c r="D26" i="1"/>
  <c r="D8" i="1"/>
  <c r="D351" i="1"/>
  <c r="D330" i="1"/>
  <c r="D308" i="1"/>
  <c r="D287" i="1"/>
  <c r="D266" i="1"/>
  <c r="D244" i="1"/>
  <c r="D223" i="1"/>
  <c r="D202" i="1"/>
  <c r="D180" i="1"/>
  <c r="D159" i="1"/>
  <c r="D138" i="1"/>
  <c r="D116" i="1"/>
  <c r="D95" i="1"/>
  <c r="D74" i="1"/>
  <c r="D47" i="1"/>
  <c r="D25" i="1"/>
  <c r="D348" i="1"/>
  <c r="D329" i="1"/>
  <c r="D306" i="1"/>
  <c r="D284" i="1"/>
  <c r="D265" i="1"/>
  <c r="D242" i="1"/>
  <c r="D220" i="1"/>
  <c r="D201" i="1"/>
  <c r="D178" i="1"/>
  <c r="D156" i="1"/>
  <c r="D137" i="1"/>
  <c r="D114" i="1"/>
  <c r="D92" i="1"/>
  <c r="D73" i="1"/>
  <c r="D44" i="1"/>
  <c r="D18" i="1"/>
  <c r="D364" i="1"/>
  <c r="D345" i="1"/>
  <c r="D322" i="1"/>
  <c r="D300" i="1"/>
  <c r="D281" i="1"/>
  <c r="D258" i="1"/>
  <c r="D236" i="1"/>
  <c r="D217" i="1"/>
  <c r="D194" i="1"/>
  <c r="D172" i="1"/>
  <c r="D153" i="1"/>
  <c r="D130" i="1"/>
  <c r="D108" i="1"/>
  <c r="D89" i="1"/>
  <c r="D63" i="1"/>
  <c r="D41" i="1"/>
  <c r="D12" i="1"/>
  <c r="D359" i="1"/>
  <c r="D343" i="1"/>
  <c r="D327" i="1"/>
  <c r="D311" i="1"/>
  <c r="D295" i="1"/>
  <c r="D279" i="1"/>
  <c r="D263" i="1"/>
  <c r="D247" i="1"/>
  <c r="D231" i="1"/>
  <c r="D215" i="1"/>
  <c r="D199" i="1"/>
  <c r="D183" i="1"/>
  <c r="D167" i="1"/>
  <c r="D151" i="1"/>
  <c r="D135" i="1"/>
  <c r="D119" i="1"/>
  <c r="D103" i="1"/>
  <c r="D87" i="1"/>
  <c r="D71" i="1"/>
  <c r="D55" i="1"/>
  <c r="D39" i="1"/>
  <c r="D23" i="1"/>
  <c r="D68" i="1"/>
  <c r="D52" i="1"/>
  <c r="D36" i="1"/>
  <c r="D20" i="1"/>
  <c r="D369" i="1"/>
  <c r="D353" i="1"/>
  <c r="D337" i="1"/>
  <c r="D321" i="1"/>
  <c r="D305" i="1"/>
  <c r="D289" i="1"/>
  <c r="D273" i="1"/>
  <c r="D257" i="1"/>
  <c r="D241" i="1"/>
  <c r="D225" i="1"/>
  <c r="D209" i="1"/>
  <c r="D193" i="1"/>
  <c r="D177" i="1"/>
  <c r="D161" i="1"/>
  <c r="D145" i="1"/>
  <c r="D129" i="1"/>
  <c r="D113" i="1"/>
  <c r="D97" i="1"/>
  <c r="D81" i="1"/>
  <c r="D65" i="1"/>
  <c r="D49" i="1"/>
  <c r="D33" i="1"/>
  <c r="D17" i="1"/>
  <c r="D368" i="1"/>
  <c r="D360" i="1"/>
  <c r="D352" i="1"/>
  <c r="D344" i="1"/>
  <c r="D336" i="1"/>
  <c r="D328" i="1"/>
  <c r="D320" i="1"/>
  <c r="D312" i="1"/>
  <c r="D304" i="1"/>
  <c r="D296" i="1"/>
  <c r="D288" i="1"/>
  <c r="D280" i="1"/>
  <c r="D272" i="1"/>
  <c r="D264" i="1"/>
  <c r="D256" i="1"/>
  <c r="D248" i="1"/>
  <c r="D240" i="1"/>
  <c r="D232" i="1"/>
  <c r="D224" i="1"/>
  <c r="D216" i="1"/>
  <c r="D208" i="1"/>
  <c r="D200" i="1"/>
  <c r="D192" i="1"/>
  <c r="D184" i="1"/>
  <c r="D176" i="1"/>
  <c r="D168" i="1"/>
  <c r="D160" i="1"/>
  <c r="D152" i="1"/>
  <c r="D144" i="1"/>
  <c r="D136" i="1"/>
  <c r="D128" i="1"/>
  <c r="D120" i="1"/>
  <c r="D112" i="1"/>
  <c r="D104" i="1"/>
  <c r="D96" i="1"/>
  <c r="D88" i="1"/>
  <c r="D80" i="1"/>
  <c r="D72" i="1"/>
  <c r="D64" i="1"/>
  <c r="D56" i="1"/>
  <c r="D48" i="1"/>
  <c r="D40" i="1"/>
  <c r="D32" i="1"/>
  <c r="D24" i="1"/>
  <c r="D16" i="1"/>
  <c r="D366" i="1"/>
  <c r="D358" i="1"/>
  <c r="D350" i="1"/>
  <c r="D342" i="1"/>
  <c r="D334" i="1"/>
  <c r="D326" i="1"/>
  <c r="D318" i="1"/>
  <c r="D310" i="1"/>
  <c r="D302" i="1"/>
  <c r="D294" i="1"/>
  <c r="D286" i="1"/>
  <c r="D278" i="1"/>
  <c r="D270" i="1"/>
  <c r="D262" i="1"/>
  <c r="D254" i="1"/>
  <c r="D246" i="1"/>
  <c r="D238" i="1"/>
  <c r="D230" i="1"/>
  <c r="D222" i="1"/>
  <c r="D214" i="1"/>
  <c r="D206" i="1"/>
  <c r="D198" i="1"/>
  <c r="D190" i="1"/>
  <c r="D182" i="1"/>
  <c r="D174" i="1"/>
  <c r="D166" i="1"/>
  <c r="D158" i="1"/>
  <c r="D150" i="1"/>
  <c r="D142" i="1"/>
  <c r="D134" i="1"/>
  <c r="D126" i="1"/>
  <c r="D118" i="1"/>
  <c r="D110" i="1"/>
  <c r="D102" i="1"/>
  <c r="D94" i="1"/>
  <c r="D86" i="1"/>
  <c r="D78" i="1"/>
  <c r="D70" i="1"/>
  <c r="D62" i="1"/>
  <c r="D54" i="1"/>
  <c r="D46" i="1"/>
  <c r="D38" i="1"/>
  <c r="D30" i="1"/>
  <c r="D22" i="1"/>
  <c r="D14" i="1"/>
  <c r="D9" i="1"/>
  <c r="D365" i="1"/>
  <c r="D357" i="1"/>
  <c r="D349" i="1"/>
  <c r="D341" i="1"/>
  <c r="D333" i="1"/>
  <c r="D325" i="1"/>
  <c r="D317" i="1"/>
  <c r="D309" i="1"/>
  <c r="D301" i="1"/>
  <c r="D293" i="1"/>
  <c r="D285" i="1"/>
  <c r="D277" i="1"/>
  <c r="D269" i="1"/>
  <c r="D261" i="1"/>
  <c r="D253" i="1"/>
  <c r="D245" i="1"/>
  <c r="D237" i="1"/>
  <c r="D229" i="1"/>
  <c r="D221" i="1"/>
  <c r="D213" i="1"/>
  <c r="D205" i="1"/>
  <c r="D197" i="1"/>
  <c r="D189" i="1"/>
  <c r="D181" i="1"/>
  <c r="D173" i="1"/>
  <c r="D165" i="1"/>
  <c r="D157" i="1"/>
  <c r="D149" i="1"/>
  <c r="D141" i="1"/>
  <c r="D133" i="1"/>
  <c r="D125" i="1"/>
  <c r="D117" i="1"/>
  <c r="D109" i="1"/>
  <c r="D101" i="1"/>
  <c r="D93" i="1"/>
  <c r="D85" i="1"/>
  <c r="D77" i="1"/>
  <c r="D69" i="1"/>
  <c r="D61" i="1"/>
  <c r="D53" i="1"/>
  <c r="D45" i="1"/>
  <c r="D37" i="1"/>
  <c r="D29" i="1"/>
  <c r="D21" i="1"/>
  <c r="D13" i="1"/>
  <c r="D7" i="1"/>
  <c r="D363" i="1"/>
  <c r="D355" i="1"/>
  <c r="D347" i="1"/>
  <c r="D339" i="1"/>
  <c r="D331" i="1"/>
  <c r="D323" i="1"/>
  <c r="D315" i="1"/>
  <c r="D307" i="1"/>
  <c r="D299" i="1"/>
  <c r="D291" i="1"/>
  <c r="D283" i="1"/>
  <c r="D275" i="1"/>
  <c r="D267" i="1"/>
  <c r="D259" i="1"/>
  <c r="D251" i="1"/>
  <c r="D243" i="1"/>
  <c r="D235" i="1"/>
  <c r="D227" i="1"/>
  <c r="D219" i="1"/>
  <c r="D211" i="1"/>
  <c r="D203" i="1"/>
  <c r="D195" i="1"/>
  <c r="D187" i="1"/>
  <c r="D179" i="1"/>
  <c r="D171" i="1"/>
  <c r="D163" i="1"/>
  <c r="D155" i="1"/>
  <c r="D147" i="1"/>
  <c r="D139" i="1"/>
  <c r="D131" i="1"/>
  <c r="D123" i="1"/>
  <c r="D115" i="1"/>
  <c r="D107" i="1"/>
  <c r="D99" i="1"/>
  <c r="D91" i="1"/>
  <c r="D83" i="1"/>
  <c r="D75" i="1"/>
  <c r="D67" i="1"/>
  <c r="D59" i="1"/>
  <c r="D51" i="1"/>
  <c r="D43" i="1"/>
  <c r="D35" i="1"/>
  <c r="D27" i="1"/>
  <c r="D19" i="1"/>
  <c r="O105" i="11" l="1"/>
  <c r="P105" i="11"/>
  <c r="Q105" i="11"/>
  <c r="N105" i="11"/>
  <c r="L105" i="11" l="1"/>
  <c r="G32" i="2"/>
  <c r="G47" i="2"/>
  <c r="G50" i="2"/>
  <c r="G59" i="2"/>
  <c r="G60" i="2"/>
  <c r="G62" i="2"/>
  <c r="G67" i="2"/>
  <c r="G68" i="2"/>
  <c r="G70" i="2"/>
  <c r="G71" i="2"/>
  <c r="G82" i="2"/>
  <c r="G83" i="2"/>
  <c r="G84" i="2"/>
  <c r="G86" i="2"/>
  <c r="G89" i="2"/>
  <c r="G98" i="2"/>
  <c r="G114" i="2"/>
  <c r="G117" i="2"/>
  <c r="G122" i="2"/>
  <c r="AF1" i="11"/>
  <c r="AG1" i="11"/>
  <c r="AH1" i="11"/>
  <c r="AI1" i="11"/>
  <c r="AJ1" i="11"/>
  <c r="AK1" i="11"/>
  <c r="AL1" i="11"/>
  <c r="AM1" i="11"/>
  <c r="AE1" i="11"/>
  <c r="N104" i="11"/>
  <c r="O55" i="11"/>
  <c r="P55" i="11"/>
  <c r="Q55" i="11"/>
  <c r="G100" i="2" s="1"/>
  <c r="N56" i="11"/>
  <c r="O56" i="11"/>
  <c r="P56" i="11"/>
  <c r="Q56" i="11"/>
  <c r="G97" i="2" s="1"/>
  <c r="N57" i="11"/>
  <c r="O57" i="11"/>
  <c r="P57" i="11"/>
  <c r="Q57" i="11"/>
  <c r="G44" i="2" s="1"/>
  <c r="Q58" i="11"/>
  <c r="N59" i="11"/>
  <c r="O59" i="11"/>
  <c r="P59" i="11"/>
  <c r="Q59" i="11"/>
  <c r="G134" i="2" s="1"/>
  <c r="N60" i="11"/>
  <c r="O60" i="11"/>
  <c r="P60" i="11"/>
  <c r="Q60" i="11"/>
  <c r="N61" i="11"/>
  <c r="O61" i="11"/>
  <c r="P61" i="11"/>
  <c r="Q61" i="11"/>
  <c r="G92" i="2" s="1"/>
  <c r="N62" i="11"/>
  <c r="O62" i="11"/>
  <c r="P62" i="11"/>
  <c r="Q62" i="11"/>
  <c r="G113" i="2" s="1"/>
  <c r="N63" i="11"/>
  <c r="O63" i="11"/>
  <c r="P63" i="11"/>
  <c r="Q63" i="11"/>
  <c r="G108" i="2" s="1"/>
  <c r="N64" i="11"/>
  <c r="O64" i="11"/>
  <c r="P64" i="11"/>
  <c r="Q64" i="11"/>
  <c r="G93" i="2" s="1"/>
  <c r="N65" i="11"/>
  <c r="O65" i="11"/>
  <c r="P65" i="11"/>
  <c r="Q65" i="11"/>
  <c r="G96" i="2" s="1"/>
  <c r="N66" i="11"/>
  <c r="O66" i="11"/>
  <c r="P66" i="11"/>
  <c r="Q66" i="11"/>
  <c r="G72" i="2" s="1"/>
  <c r="N67" i="11"/>
  <c r="O67" i="11"/>
  <c r="P67" i="11"/>
  <c r="Q67" i="11"/>
  <c r="G136" i="2" s="1"/>
  <c r="N68" i="11"/>
  <c r="O68" i="11"/>
  <c r="P68" i="11"/>
  <c r="Q68" i="11"/>
  <c r="G121" i="2" s="1"/>
  <c r="N69" i="11"/>
  <c r="O69" i="11"/>
  <c r="P69" i="11"/>
  <c r="Q69" i="11"/>
  <c r="G135" i="2" s="1"/>
  <c r="N70" i="11"/>
  <c r="O70" i="11"/>
  <c r="P70" i="11"/>
  <c r="Q70" i="11"/>
  <c r="G107" i="2" s="1"/>
  <c r="N71" i="11"/>
  <c r="O71" i="11"/>
  <c r="P71" i="11"/>
  <c r="Q71" i="11"/>
  <c r="G81" i="2" s="1"/>
  <c r="N72" i="11"/>
  <c r="O72" i="11"/>
  <c r="P72" i="11"/>
  <c r="Q72" i="11"/>
  <c r="G103" i="2" s="1"/>
  <c r="N73" i="11"/>
  <c r="O73" i="11"/>
  <c r="P73" i="11"/>
  <c r="Q73" i="11"/>
  <c r="G76" i="2" s="1"/>
  <c r="N74" i="11"/>
  <c r="O74" i="11"/>
  <c r="P74" i="11"/>
  <c r="Q74" i="11"/>
  <c r="G124" i="2" s="1"/>
  <c r="N75" i="11"/>
  <c r="O75" i="11"/>
  <c r="P75" i="11"/>
  <c r="Q75" i="11"/>
  <c r="G43" i="2" s="1"/>
  <c r="N76" i="11"/>
  <c r="O76" i="11"/>
  <c r="P76" i="11"/>
  <c r="Q76" i="11"/>
  <c r="G33" i="2" s="1"/>
  <c r="N77" i="11"/>
  <c r="O77" i="11"/>
  <c r="P77" i="11"/>
  <c r="Q77" i="11"/>
  <c r="N78" i="11"/>
  <c r="O78" i="11"/>
  <c r="P78" i="11"/>
  <c r="Q78" i="11"/>
  <c r="G133" i="2" s="1"/>
  <c r="N79" i="11"/>
  <c r="O79" i="11"/>
  <c r="P79" i="11"/>
  <c r="Q79" i="11"/>
  <c r="G49" i="2" s="1"/>
  <c r="N80" i="11"/>
  <c r="O80" i="11"/>
  <c r="P80" i="11"/>
  <c r="Q80" i="11"/>
  <c r="G48" i="2" s="1"/>
  <c r="N81" i="11"/>
  <c r="O81" i="11"/>
  <c r="P81" i="11"/>
  <c r="Q81" i="11"/>
  <c r="G130" i="2" s="1"/>
  <c r="N82" i="11"/>
  <c r="O82" i="11"/>
  <c r="P82" i="11"/>
  <c r="Q82" i="11"/>
  <c r="G40" i="2" s="1"/>
  <c r="N83" i="11"/>
  <c r="O83" i="11"/>
  <c r="P83" i="11"/>
  <c r="Q83" i="11"/>
  <c r="G102" i="2" s="1"/>
  <c r="N84" i="11"/>
  <c r="O84" i="11"/>
  <c r="P84" i="11"/>
  <c r="Q84" i="11"/>
  <c r="G123" i="2" s="1"/>
  <c r="N85" i="11"/>
  <c r="O85" i="11"/>
  <c r="P85" i="11"/>
  <c r="Q85" i="11"/>
  <c r="G37" i="2" s="1"/>
  <c r="N86" i="11"/>
  <c r="O86" i="11"/>
  <c r="P86" i="11"/>
  <c r="Q86" i="11"/>
  <c r="G119" i="2" s="1"/>
  <c r="N87" i="11"/>
  <c r="O87" i="11"/>
  <c r="P87" i="11"/>
  <c r="Q87" i="11"/>
  <c r="G106" i="2" s="1"/>
  <c r="N88" i="11"/>
  <c r="O88" i="11"/>
  <c r="P88" i="11"/>
  <c r="Q88" i="11"/>
  <c r="G56" i="2" s="1"/>
  <c r="N89" i="11"/>
  <c r="O89" i="11"/>
  <c r="P89" i="11"/>
  <c r="Q89" i="11"/>
  <c r="G125" i="2" s="1"/>
  <c r="N90" i="11"/>
  <c r="O90" i="11"/>
  <c r="P90" i="11"/>
  <c r="Q90" i="11"/>
  <c r="G39" i="2" s="1"/>
  <c r="N91" i="11"/>
  <c r="D31" i="2" s="1"/>
  <c r="O91" i="11"/>
  <c r="P91" i="11"/>
  <c r="Q91" i="11"/>
  <c r="G31" i="2" s="1"/>
  <c r="N92" i="11"/>
  <c r="O92" i="11"/>
  <c r="P92" i="11"/>
  <c r="Q92" i="11"/>
  <c r="G95" i="2" s="1"/>
  <c r="N93" i="11"/>
  <c r="O93" i="11"/>
  <c r="P93" i="11"/>
  <c r="Q93" i="11"/>
  <c r="G57" i="2" s="1"/>
  <c r="N94" i="11"/>
  <c r="O94" i="11"/>
  <c r="P94" i="11"/>
  <c r="Q94" i="11"/>
  <c r="G137" i="2" s="1"/>
  <c r="N95" i="11"/>
  <c r="O95" i="11"/>
  <c r="P95" i="11"/>
  <c r="Q95" i="11"/>
  <c r="G109" i="2" s="1"/>
  <c r="N96" i="11"/>
  <c r="O96" i="11"/>
  <c r="P96" i="11"/>
  <c r="Q96" i="11"/>
  <c r="N97" i="11"/>
  <c r="O97" i="11"/>
  <c r="P97" i="11"/>
  <c r="Q97" i="11"/>
  <c r="G46" i="2" s="1"/>
  <c r="N98" i="11"/>
  <c r="O98" i="11"/>
  <c r="P98" i="11"/>
  <c r="Q98" i="11"/>
  <c r="G54" i="2" s="1"/>
  <c r="N99" i="11"/>
  <c r="O99" i="11"/>
  <c r="P99" i="11"/>
  <c r="Q99" i="11"/>
  <c r="G110" i="2" s="1"/>
  <c r="N100" i="11"/>
  <c r="O100" i="11"/>
  <c r="P100" i="11"/>
  <c r="Q100" i="11"/>
  <c r="G115" i="2" s="1"/>
  <c r="N101" i="11"/>
  <c r="O101" i="11"/>
  <c r="P101" i="11"/>
  <c r="Q101" i="11"/>
  <c r="G116" i="2" s="1"/>
  <c r="N102" i="11"/>
  <c r="O102" i="11"/>
  <c r="P102" i="11"/>
  <c r="Q102" i="11"/>
  <c r="G126" i="2" s="1"/>
  <c r="N103" i="11"/>
  <c r="O103" i="11"/>
  <c r="P103" i="11"/>
  <c r="Q103" i="11"/>
  <c r="G132" i="2" s="1"/>
  <c r="O104" i="11"/>
  <c r="P104" i="11"/>
  <c r="Q104" i="11"/>
  <c r="G111" i="2" s="1"/>
  <c r="N51" i="11"/>
  <c r="L52" i="11" l="1"/>
  <c r="L4" i="11"/>
  <c r="L5" i="11"/>
  <c r="L6" i="11"/>
  <c r="L7" i="11"/>
  <c r="L8" i="11"/>
  <c r="L9" i="11"/>
  <c r="L10" i="11"/>
  <c r="L11" i="11"/>
  <c r="L12" i="11"/>
  <c r="L13" i="11"/>
  <c r="L14" i="11"/>
  <c r="L15" i="11"/>
  <c r="L16" i="11"/>
  <c r="L17" i="11"/>
  <c r="L18" i="11"/>
  <c r="L19" i="11"/>
  <c r="L20" i="11"/>
  <c r="L21" i="11"/>
  <c r="L22" i="11"/>
  <c r="L23" i="11"/>
  <c r="L24" i="11"/>
  <c r="L26" i="11"/>
  <c r="L27" i="11"/>
  <c r="L30" i="11"/>
  <c r="L31" i="11"/>
  <c r="L32" i="11"/>
  <c r="L33" i="11"/>
  <c r="L34" i="11"/>
  <c r="L35" i="11"/>
  <c r="L36" i="11"/>
  <c r="L37" i="11"/>
  <c r="L38" i="11"/>
  <c r="L39" i="11"/>
  <c r="L40" i="11"/>
  <c r="L41" i="11"/>
  <c r="L42" i="11"/>
  <c r="L43" i="11"/>
  <c r="L44" i="11"/>
  <c r="L45" i="11"/>
  <c r="L46" i="11"/>
  <c r="L48" i="11"/>
  <c r="L49" i="11"/>
  <c r="L50" i="11"/>
  <c r="L51"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S116" i="12"/>
  <c r="I116" i="12"/>
  <c r="J116" i="12"/>
  <c r="K116" i="12"/>
  <c r="L116" i="12"/>
  <c r="M116" i="12"/>
  <c r="N116" i="12"/>
  <c r="O116" i="12"/>
  <c r="P116" i="12"/>
  <c r="Q116" i="12"/>
  <c r="R116" i="12"/>
  <c r="T116" i="12"/>
  <c r="G116" i="12"/>
  <c r="H116" i="12"/>
  <c r="N32" i="11"/>
  <c r="F161" i="1"/>
  <c r="G9" i="1"/>
  <c r="G6" i="1"/>
  <c r="H6" i="1" s="1"/>
  <c r="F17" i="1"/>
  <c r="M34" i="2" l="1"/>
  <c r="L34" i="2"/>
  <c r="D124" i="2"/>
  <c r="E124" i="2"/>
  <c r="F124" i="2"/>
  <c r="D125" i="2"/>
  <c r="E125" i="2"/>
  <c r="F125" i="2"/>
  <c r="D126" i="2"/>
  <c r="E126" i="2"/>
  <c r="F126" i="2"/>
  <c r="D130" i="2"/>
  <c r="E130" i="2"/>
  <c r="F130" i="2"/>
  <c r="D132" i="2"/>
  <c r="E132" i="2"/>
  <c r="F132" i="2"/>
  <c r="D133" i="2"/>
  <c r="E133" i="2"/>
  <c r="F133" i="2"/>
  <c r="D134" i="2"/>
  <c r="E134" i="2"/>
  <c r="F134" i="2"/>
  <c r="D135" i="2"/>
  <c r="E135" i="2"/>
  <c r="F135" i="2"/>
  <c r="D136" i="2"/>
  <c r="E136" i="2"/>
  <c r="F136" i="2"/>
  <c r="D137" i="2"/>
  <c r="E137" i="2"/>
  <c r="F137" i="2"/>
  <c r="D89" i="2"/>
  <c r="E89" i="2"/>
  <c r="F89" i="2"/>
  <c r="D92" i="2"/>
  <c r="E92" i="2"/>
  <c r="F92" i="2"/>
  <c r="D93" i="2"/>
  <c r="E93" i="2"/>
  <c r="F93" i="2"/>
  <c r="D95" i="2"/>
  <c r="E95" i="2"/>
  <c r="F95" i="2"/>
  <c r="D96" i="2"/>
  <c r="E96" i="2"/>
  <c r="F96" i="2"/>
  <c r="D97" i="2"/>
  <c r="E97" i="2"/>
  <c r="F97" i="2"/>
  <c r="D98" i="2"/>
  <c r="E98" i="2"/>
  <c r="F98" i="2"/>
  <c r="D100" i="2"/>
  <c r="E100" i="2"/>
  <c r="F100" i="2"/>
  <c r="D102" i="2"/>
  <c r="E102" i="2"/>
  <c r="F102" i="2"/>
  <c r="D103" i="2"/>
  <c r="E103" i="2"/>
  <c r="F103" i="2"/>
  <c r="D104" i="2"/>
  <c r="D106" i="2"/>
  <c r="E106" i="2"/>
  <c r="F106" i="2"/>
  <c r="D107" i="2"/>
  <c r="E107" i="2"/>
  <c r="F107" i="2"/>
  <c r="D108" i="2"/>
  <c r="E108" i="2"/>
  <c r="F108" i="2"/>
  <c r="D109" i="2"/>
  <c r="E109" i="2"/>
  <c r="F109" i="2"/>
  <c r="D110" i="2"/>
  <c r="E110" i="2"/>
  <c r="F110" i="2"/>
  <c r="D111" i="2"/>
  <c r="E111" i="2"/>
  <c r="F111" i="2"/>
  <c r="D113" i="2"/>
  <c r="E113" i="2"/>
  <c r="F113" i="2"/>
  <c r="D114" i="2"/>
  <c r="E114" i="2"/>
  <c r="F114" i="2"/>
  <c r="D115" i="2"/>
  <c r="E115" i="2"/>
  <c r="F115" i="2"/>
  <c r="D116" i="2"/>
  <c r="E116" i="2"/>
  <c r="F116" i="2"/>
  <c r="D117" i="2"/>
  <c r="E117" i="2"/>
  <c r="F117" i="2"/>
  <c r="D119" i="2"/>
  <c r="E119" i="2"/>
  <c r="F119" i="2"/>
  <c r="D121" i="2"/>
  <c r="E121" i="2"/>
  <c r="F121" i="2"/>
  <c r="D122" i="2"/>
  <c r="E122" i="2"/>
  <c r="F122" i="2"/>
  <c r="D123" i="2"/>
  <c r="E123" i="2"/>
  <c r="F123" i="2"/>
  <c r="D56" i="2"/>
  <c r="E56" i="2"/>
  <c r="F56" i="2"/>
  <c r="D57" i="2"/>
  <c r="E57" i="2"/>
  <c r="F57" i="2"/>
  <c r="D59" i="2"/>
  <c r="E59" i="2"/>
  <c r="F59" i="2"/>
  <c r="D60" i="2"/>
  <c r="E60" i="2"/>
  <c r="F60" i="2"/>
  <c r="D62" i="2"/>
  <c r="E62" i="2"/>
  <c r="F62" i="2"/>
  <c r="D67" i="2"/>
  <c r="E67" i="2"/>
  <c r="F67" i="2"/>
  <c r="D68" i="2"/>
  <c r="E68" i="2"/>
  <c r="F68" i="2"/>
  <c r="D70" i="2"/>
  <c r="E70" i="2"/>
  <c r="F70" i="2"/>
  <c r="D71" i="2"/>
  <c r="E71" i="2"/>
  <c r="F71" i="2"/>
  <c r="D72" i="2"/>
  <c r="E72" i="2"/>
  <c r="F72" i="2"/>
  <c r="D81" i="2"/>
  <c r="E81" i="2"/>
  <c r="F81" i="2"/>
  <c r="D82" i="2"/>
  <c r="E82" i="2"/>
  <c r="F82" i="2"/>
  <c r="D83" i="2"/>
  <c r="E83" i="2"/>
  <c r="F83" i="2"/>
  <c r="D84" i="2"/>
  <c r="E84" i="2"/>
  <c r="F84" i="2"/>
  <c r="D86" i="2"/>
  <c r="E86" i="2"/>
  <c r="F86" i="2"/>
  <c r="D32" i="2"/>
  <c r="E32" i="2"/>
  <c r="F32" i="2"/>
  <c r="D33" i="2"/>
  <c r="E33" i="2"/>
  <c r="F33" i="2"/>
  <c r="D37" i="2"/>
  <c r="E37" i="2"/>
  <c r="F37" i="2"/>
  <c r="D39" i="2"/>
  <c r="E39" i="2"/>
  <c r="F39" i="2"/>
  <c r="D40" i="2"/>
  <c r="E40" i="2"/>
  <c r="F40" i="2"/>
  <c r="D43" i="2"/>
  <c r="E43" i="2"/>
  <c r="F43" i="2"/>
  <c r="D44" i="2"/>
  <c r="E44" i="2"/>
  <c r="F44" i="2"/>
  <c r="D46" i="2"/>
  <c r="E46" i="2"/>
  <c r="F46" i="2"/>
  <c r="D47" i="2"/>
  <c r="E47" i="2"/>
  <c r="F47" i="2"/>
  <c r="D48" i="2"/>
  <c r="E48" i="2"/>
  <c r="F48" i="2"/>
  <c r="D49" i="2"/>
  <c r="E49" i="2"/>
  <c r="F49" i="2"/>
  <c r="D50" i="2"/>
  <c r="E50" i="2"/>
  <c r="F50" i="2"/>
  <c r="D54" i="2"/>
  <c r="E54" i="2"/>
  <c r="F54" i="2"/>
  <c r="E31" i="2"/>
  <c r="F31" i="2"/>
  <c r="Q3" i="11"/>
  <c r="G63" i="2" s="1"/>
  <c r="Q4" i="11"/>
  <c r="G78" i="2" s="1"/>
  <c r="Q5" i="11"/>
  <c r="G129" i="2" s="1"/>
  <c r="Q6" i="11"/>
  <c r="Q7" i="11"/>
  <c r="G128" i="2" s="1"/>
  <c r="Q8" i="11"/>
  <c r="Q9" i="11"/>
  <c r="G69" i="2" s="1"/>
  <c r="Q10" i="11"/>
  <c r="G51" i="2" s="1"/>
  <c r="Q11" i="11"/>
  <c r="G53" i="2" s="1"/>
  <c r="Q12" i="11"/>
  <c r="G120" i="2" s="1"/>
  <c r="Q13" i="11"/>
  <c r="G85" i="2" s="1"/>
  <c r="Q14" i="11"/>
  <c r="G42" i="2" s="1"/>
  <c r="Q15" i="11"/>
  <c r="G94" i="2" s="1"/>
  <c r="Q16" i="11"/>
  <c r="G64" i="2" s="1"/>
  <c r="Q17" i="11"/>
  <c r="G91" i="2" s="1"/>
  <c r="Q18" i="11"/>
  <c r="G138" i="2" s="1"/>
  <c r="Q19" i="11"/>
  <c r="G112" i="2" s="1"/>
  <c r="Q20" i="11"/>
  <c r="G45" i="2" s="1"/>
  <c r="Q21" i="11"/>
  <c r="G127" i="2" s="1"/>
  <c r="Q22" i="11"/>
  <c r="Q23" i="11"/>
  <c r="G74" i="2" s="1"/>
  <c r="Q24" i="11"/>
  <c r="Q25" i="11"/>
  <c r="Q26" i="11"/>
  <c r="G79" i="2" s="1"/>
  <c r="Q27" i="11"/>
  <c r="G38" i="2" s="1"/>
  <c r="Q28" i="11"/>
  <c r="Q29" i="11"/>
  <c r="Q30" i="11"/>
  <c r="G66" i="2" s="1"/>
  <c r="Q31" i="11"/>
  <c r="G55" i="2" s="1"/>
  <c r="Q32" i="11"/>
  <c r="G104" i="2" s="1"/>
  <c r="Q33" i="11"/>
  <c r="G36" i="2" s="1"/>
  <c r="Q34" i="11"/>
  <c r="G52" i="2" s="1"/>
  <c r="Q35" i="11"/>
  <c r="G34" i="2" s="1"/>
  <c r="Q36" i="11"/>
  <c r="G88" i="2" s="1"/>
  <c r="Q37" i="11"/>
  <c r="G87" i="2" s="1"/>
  <c r="Q38" i="11"/>
  <c r="G73" i="2" s="1"/>
  <c r="Q39" i="11"/>
  <c r="G118" i="2" s="1"/>
  <c r="Q40" i="11"/>
  <c r="G41" i="2" s="1"/>
  <c r="Q41" i="11"/>
  <c r="G65" i="2" s="1"/>
  <c r="Q42" i="11"/>
  <c r="G131" i="2" s="1"/>
  <c r="Q43" i="11"/>
  <c r="G139" i="2" s="1"/>
  <c r="Q44" i="11"/>
  <c r="G80" i="2" s="1"/>
  <c r="Q45" i="11"/>
  <c r="G99" i="2" s="1"/>
  <c r="Q46" i="11"/>
  <c r="G101" i="2" s="1"/>
  <c r="Q47" i="11"/>
  <c r="G75" i="2" s="1"/>
  <c r="Q48" i="11"/>
  <c r="Q49" i="11"/>
  <c r="G105" i="2" s="1"/>
  <c r="Q50" i="11"/>
  <c r="G61" i="2" s="1"/>
  <c r="Q51" i="11"/>
  <c r="G90" i="2" s="1"/>
  <c r="G35" i="2"/>
  <c r="P3" i="11"/>
  <c r="F63" i="2" s="1"/>
  <c r="P4" i="11"/>
  <c r="P5" i="11"/>
  <c r="F129" i="2" s="1"/>
  <c r="P6" i="11"/>
  <c r="P7" i="11"/>
  <c r="F128" i="2" s="1"/>
  <c r="P8" i="11"/>
  <c r="P9" i="11"/>
  <c r="F69" i="2" s="1"/>
  <c r="P10" i="11"/>
  <c r="F51" i="2" s="1"/>
  <c r="P11" i="11"/>
  <c r="F53" i="2" s="1"/>
  <c r="P12" i="11"/>
  <c r="F120" i="2" s="1"/>
  <c r="P13" i="11"/>
  <c r="F85" i="2" s="1"/>
  <c r="P14" i="11"/>
  <c r="F42" i="2" s="1"/>
  <c r="P15" i="11"/>
  <c r="F94" i="2" s="1"/>
  <c r="P16" i="11"/>
  <c r="F64" i="2" s="1"/>
  <c r="P17" i="11"/>
  <c r="F91" i="2" s="1"/>
  <c r="P18" i="11"/>
  <c r="F138" i="2" s="1"/>
  <c r="P19" i="11"/>
  <c r="F112" i="2" s="1"/>
  <c r="P20" i="11"/>
  <c r="F45" i="2" s="1"/>
  <c r="P21" i="11"/>
  <c r="F127" i="2" s="1"/>
  <c r="P22" i="11"/>
  <c r="P23" i="11"/>
  <c r="F74" i="2" s="1"/>
  <c r="P24" i="11"/>
  <c r="P25" i="11"/>
  <c r="P26" i="11"/>
  <c r="P27" i="11"/>
  <c r="F38" i="2" s="1"/>
  <c r="P28" i="11"/>
  <c r="P29" i="11"/>
  <c r="P30" i="11"/>
  <c r="F66" i="2" s="1"/>
  <c r="P31" i="11"/>
  <c r="F55" i="2" s="1"/>
  <c r="P32" i="11"/>
  <c r="F104" i="2" s="1"/>
  <c r="P33" i="11"/>
  <c r="F36" i="2" s="1"/>
  <c r="P34" i="11"/>
  <c r="F52" i="2" s="1"/>
  <c r="P35" i="11"/>
  <c r="F34" i="2" s="1"/>
  <c r="P36" i="11"/>
  <c r="F88" i="2" s="1"/>
  <c r="P37" i="11"/>
  <c r="F87" i="2" s="1"/>
  <c r="P38" i="11"/>
  <c r="F73" i="2" s="1"/>
  <c r="P39" i="11"/>
  <c r="F118" i="2" s="1"/>
  <c r="P40" i="11"/>
  <c r="F41" i="2" s="1"/>
  <c r="P41" i="11"/>
  <c r="F65" i="2" s="1"/>
  <c r="P42" i="11"/>
  <c r="F131" i="2" s="1"/>
  <c r="P43" i="11"/>
  <c r="F139" i="2" s="1"/>
  <c r="P44" i="11"/>
  <c r="F80" i="2" s="1"/>
  <c r="P45" i="11"/>
  <c r="F99" i="2" s="1"/>
  <c r="P46" i="11"/>
  <c r="F101" i="2" s="1"/>
  <c r="P47" i="11"/>
  <c r="F75" i="2" s="1"/>
  <c r="P48" i="11"/>
  <c r="P49" i="11"/>
  <c r="F105" i="2" s="1"/>
  <c r="P50" i="11"/>
  <c r="F61" i="2" s="1"/>
  <c r="P51" i="11"/>
  <c r="F90" i="2" s="1"/>
  <c r="F35" i="2"/>
  <c r="O3" i="11"/>
  <c r="E63" i="2" s="1"/>
  <c r="O4" i="11"/>
  <c r="O5" i="11"/>
  <c r="E129" i="2" s="1"/>
  <c r="O6" i="11"/>
  <c r="O7" i="11"/>
  <c r="E128" i="2" s="1"/>
  <c r="O8" i="11"/>
  <c r="O9" i="11"/>
  <c r="E69" i="2" s="1"/>
  <c r="O10" i="11"/>
  <c r="E51" i="2" s="1"/>
  <c r="O11" i="11"/>
  <c r="E53" i="2" s="1"/>
  <c r="O12" i="11"/>
  <c r="E120" i="2" s="1"/>
  <c r="O13" i="11"/>
  <c r="E85" i="2" s="1"/>
  <c r="O14" i="11"/>
  <c r="E42" i="2" s="1"/>
  <c r="O15" i="11"/>
  <c r="E94" i="2" s="1"/>
  <c r="O16" i="11"/>
  <c r="E64" i="2" s="1"/>
  <c r="O17" i="11"/>
  <c r="E91" i="2" s="1"/>
  <c r="O18" i="11"/>
  <c r="E138" i="2" s="1"/>
  <c r="O19" i="11"/>
  <c r="E112" i="2" s="1"/>
  <c r="O20" i="11"/>
  <c r="E45" i="2" s="1"/>
  <c r="O21" i="11"/>
  <c r="E127" i="2" s="1"/>
  <c r="O22" i="11"/>
  <c r="E35" i="2" s="1"/>
  <c r="O23" i="11"/>
  <c r="E74" i="2" s="1"/>
  <c r="O24" i="11"/>
  <c r="O25" i="11"/>
  <c r="O26" i="11"/>
  <c r="O27" i="11"/>
  <c r="E38" i="2" s="1"/>
  <c r="O28" i="11"/>
  <c r="O29" i="11"/>
  <c r="O30" i="11"/>
  <c r="E66" i="2" s="1"/>
  <c r="O31" i="11"/>
  <c r="E55" i="2" s="1"/>
  <c r="O32" i="11"/>
  <c r="E104" i="2" s="1"/>
  <c r="O33" i="11"/>
  <c r="E36" i="2" s="1"/>
  <c r="O34" i="11"/>
  <c r="E52" i="2" s="1"/>
  <c r="O35" i="11"/>
  <c r="E34" i="2" s="1"/>
  <c r="O36" i="11"/>
  <c r="E88" i="2" s="1"/>
  <c r="O37" i="11"/>
  <c r="E87" i="2" s="1"/>
  <c r="O38" i="11"/>
  <c r="E73" i="2" s="1"/>
  <c r="O39" i="11"/>
  <c r="E118" i="2" s="1"/>
  <c r="O40" i="11"/>
  <c r="E41" i="2" s="1"/>
  <c r="O41" i="11"/>
  <c r="E65" i="2" s="1"/>
  <c r="O42" i="11"/>
  <c r="E131" i="2" s="1"/>
  <c r="O43" i="11"/>
  <c r="E139" i="2" s="1"/>
  <c r="O44" i="11"/>
  <c r="E80" i="2" s="1"/>
  <c r="O45" i="11"/>
  <c r="E99" i="2" s="1"/>
  <c r="O46" i="11"/>
  <c r="E101" i="2" s="1"/>
  <c r="O47" i="11"/>
  <c r="E75" i="2" s="1"/>
  <c r="O48" i="11"/>
  <c r="O49" i="11"/>
  <c r="E105" i="2" s="1"/>
  <c r="O50" i="11"/>
  <c r="E61" i="2" s="1"/>
  <c r="O51" i="11"/>
  <c r="E90" i="2" s="1"/>
  <c r="N3" i="11"/>
  <c r="D63" i="2" s="1"/>
  <c r="N4" i="11"/>
  <c r="N5" i="11"/>
  <c r="D129" i="2" s="1"/>
  <c r="N6" i="11"/>
  <c r="N7" i="11"/>
  <c r="D128" i="2" s="1"/>
  <c r="N8" i="11"/>
  <c r="N9" i="11"/>
  <c r="D69" i="2" s="1"/>
  <c r="N10" i="11"/>
  <c r="D51" i="2" s="1"/>
  <c r="N11" i="11"/>
  <c r="D53" i="2" s="1"/>
  <c r="N12" i="11"/>
  <c r="D120" i="2" s="1"/>
  <c r="N13" i="11"/>
  <c r="D85" i="2" s="1"/>
  <c r="N14" i="11"/>
  <c r="D42" i="2" s="1"/>
  <c r="N15" i="11"/>
  <c r="D94" i="2" s="1"/>
  <c r="N16" i="11"/>
  <c r="D64" i="2" s="1"/>
  <c r="N17" i="11"/>
  <c r="D91" i="2" s="1"/>
  <c r="N18" i="11"/>
  <c r="D138" i="2" s="1"/>
  <c r="N19" i="11"/>
  <c r="D112" i="2" s="1"/>
  <c r="N20" i="11"/>
  <c r="D45" i="2" s="1"/>
  <c r="N21" i="11"/>
  <c r="D127" i="2" s="1"/>
  <c r="N22" i="11"/>
  <c r="D35" i="2" s="1"/>
  <c r="N23" i="11"/>
  <c r="D74" i="2" s="1"/>
  <c r="N24" i="11"/>
  <c r="N25" i="11"/>
  <c r="N26" i="11"/>
  <c r="N27" i="11"/>
  <c r="D38" i="2" s="1"/>
  <c r="N28" i="11"/>
  <c r="N29" i="11"/>
  <c r="N30" i="11"/>
  <c r="D66" i="2" s="1"/>
  <c r="N31" i="11"/>
  <c r="D55" i="2" s="1"/>
  <c r="N33" i="11"/>
  <c r="D36" i="2" s="1"/>
  <c r="N34" i="11"/>
  <c r="D52" i="2" s="1"/>
  <c r="N35" i="11"/>
  <c r="D34" i="2" s="1"/>
  <c r="P34" i="2" s="1"/>
  <c r="N36" i="11"/>
  <c r="D88" i="2" s="1"/>
  <c r="N37" i="11"/>
  <c r="D87" i="2" s="1"/>
  <c r="N38" i="11"/>
  <c r="D73" i="2" s="1"/>
  <c r="N39" i="11"/>
  <c r="D118" i="2" s="1"/>
  <c r="N40" i="11"/>
  <c r="D41" i="2" s="1"/>
  <c r="N41" i="11"/>
  <c r="D65" i="2" s="1"/>
  <c r="N42" i="11"/>
  <c r="D131" i="2" s="1"/>
  <c r="N43" i="11"/>
  <c r="D139" i="2" s="1"/>
  <c r="N44" i="11"/>
  <c r="D80" i="2" s="1"/>
  <c r="N45" i="11"/>
  <c r="D99" i="2" s="1"/>
  <c r="N46" i="11"/>
  <c r="D101" i="2" s="1"/>
  <c r="N47" i="11"/>
  <c r="N48" i="11"/>
  <c r="N49" i="11"/>
  <c r="D105" i="2" s="1"/>
  <c r="N50" i="11"/>
  <c r="D61" i="2" s="1"/>
  <c r="D90" i="2"/>
  <c r="D75" i="2" l="1"/>
  <c r="K5" i="4"/>
  <c r="U6" i="8"/>
  <c r="U24" i="8" s="1"/>
  <c r="U2" i="8"/>
  <c r="U3" i="8" s="1"/>
  <c r="AH19" i="1"/>
  <c r="AJ24" i="1" s="1"/>
  <c r="AI24" i="1" s="1"/>
  <c r="AK24" i="1" s="1"/>
  <c r="AH8" i="1"/>
  <c r="AJ10" i="1" s="1"/>
  <c r="Z3" i="8"/>
  <c r="Z2" i="8"/>
  <c r="N369" i="8"/>
  <c r="M369" i="8"/>
  <c r="L369" i="8"/>
  <c r="G368" i="8"/>
  <c r="H368" i="8" s="1"/>
  <c r="F368" i="8"/>
  <c r="D368" i="8"/>
  <c r="B368" i="8"/>
  <c r="G367" i="8"/>
  <c r="H367" i="8" s="1"/>
  <c r="F367" i="8"/>
  <c r="D367" i="8"/>
  <c r="B367" i="8"/>
  <c r="G366" i="8"/>
  <c r="H366" i="8" s="1"/>
  <c r="F366" i="8"/>
  <c r="D366" i="8"/>
  <c r="B366" i="8"/>
  <c r="G365" i="8"/>
  <c r="H365" i="8" s="1"/>
  <c r="F365" i="8"/>
  <c r="D365" i="8"/>
  <c r="B365" i="8"/>
  <c r="G364" i="8"/>
  <c r="H364" i="8" s="1"/>
  <c r="F364" i="8"/>
  <c r="D364" i="8"/>
  <c r="B364" i="8"/>
  <c r="G363" i="8"/>
  <c r="H363" i="8" s="1"/>
  <c r="F363" i="8"/>
  <c r="D363" i="8"/>
  <c r="B363" i="8"/>
  <c r="G362" i="8"/>
  <c r="H362" i="8" s="1"/>
  <c r="F362" i="8"/>
  <c r="D362" i="8"/>
  <c r="B362" i="8"/>
  <c r="G361" i="8"/>
  <c r="H361" i="8" s="1"/>
  <c r="F361" i="8"/>
  <c r="D361" i="8"/>
  <c r="B361" i="8"/>
  <c r="G360" i="8"/>
  <c r="H360" i="8" s="1"/>
  <c r="F360" i="8"/>
  <c r="D360" i="8"/>
  <c r="B360" i="8"/>
  <c r="G359" i="8"/>
  <c r="H359" i="8" s="1"/>
  <c r="F359" i="8"/>
  <c r="D359" i="8"/>
  <c r="B359" i="8"/>
  <c r="G358" i="8"/>
  <c r="H358" i="8" s="1"/>
  <c r="F358" i="8"/>
  <c r="D358" i="8"/>
  <c r="B358" i="8"/>
  <c r="G357" i="8"/>
  <c r="H357" i="8" s="1"/>
  <c r="F357" i="8"/>
  <c r="D357" i="8"/>
  <c r="B357" i="8"/>
  <c r="G356" i="8"/>
  <c r="H356" i="8" s="1"/>
  <c r="F356" i="8"/>
  <c r="D356" i="8"/>
  <c r="B356" i="8"/>
  <c r="G355" i="8"/>
  <c r="H355" i="8" s="1"/>
  <c r="F355" i="8"/>
  <c r="D355" i="8"/>
  <c r="B355" i="8"/>
  <c r="G354" i="8"/>
  <c r="H354" i="8" s="1"/>
  <c r="F354" i="8"/>
  <c r="D354" i="8"/>
  <c r="B354" i="8"/>
  <c r="G353" i="8"/>
  <c r="H353" i="8" s="1"/>
  <c r="F353" i="8"/>
  <c r="D353" i="8"/>
  <c r="B353" i="8"/>
  <c r="G352" i="8"/>
  <c r="H352" i="8" s="1"/>
  <c r="F352" i="8"/>
  <c r="D352" i="8"/>
  <c r="B352" i="8"/>
  <c r="G351" i="8"/>
  <c r="H351" i="8" s="1"/>
  <c r="F351" i="8"/>
  <c r="D351" i="8"/>
  <c r="B351" i="8"/>
  <c r="G350" i="8"/>
  <c r="H350" i="8" s="1"/>
  <c r="F350" i="8"/>
  <c r="D350" i="8"/>
  <c r="B350" i="8"/>
  <c r="G349" i="8"/>
  <c r="H349" i="8" s="1"/>
  <c r="F349" i="8"/>
  <c r="D349" i="8"/>
  <c r="B349" i="8"/>
  <c r="G348" i="8"/>
  <c r="H348" i="8" s="1"/>
  <c r="F348" i="8"/>
  <c r="D348" i="8"/>
  <c r="B348" i="8"/>
  <c r="G347" i="8"/>
  <c r="H347" i="8" s="1"/>
  <c r="F347" i="8"/>
  <c r="D347" i="8"/>
  <c r="B347" i="8"/>
  <c r="G346" i="8"/>
  <c r="H346" i="8" s="1"/>
  <c r="F346" i="8"/>
  <c r="D346" i="8"/>
  <c r="B346" i="8"/>
  <c r="G345" i="8"/>
  <c r="H345" i="8" s="1"/>
  <c r="F345" i="8"/>
  <c r="D345" i="8"/>
  <c r="B345" i="8"/>
  <c r="G344" i="8"/>
  <c r="H344" i="8" s="1"/>
  <c r="F344" i="8"/>
  <c r="D344" i="8"/>
  <c r="B344" i="8"/>
  <c r="G343" i="8"/>
  <c r="H343" i="8" s="1"/>
  <c r="F343" i="8"/>
  <c r="D343" i="8"/>
  <c r="B343" i="8"/>
  <c r="G342" i="8"/>
  <c r="H342" i="8" s="1"/>
  <c r="F342" i="8"/>
  <c r="D342" i="8"/>
  <c r="B342" i="8"/>
  <c r="G341" i="8"/>
  <c r="H341" i="8" s="1"/>
  <c r="F341" i="8"/>
  <c r="D341" i="8"/>
  <c r="B341" i="8"/>
  <c r="G340" i="8"/>
  <c r="H340" i="8" s="1"/>
  <c r="F340" i="8"/>
  <c r="D340" i="8"/>
  <c r="B340" i="8"/>
  <c r="G339" i="8"/>
  <c r="H339" i="8" s="1"/>
  <c r="F339" i="8"/>
  <c r="D339" i="8"/>
  <c r="B339" i="8"/>
  <c r="G338" i="8"/>
  <c r="H338" i="8" s="1"/>
  <c r="F338" i="8"/>
  <c r="D338" i="8"/>
  <c r="B338" i="8"/>
  <c r="G337" i="8"/>
  <c r="H337" i="8" s="1"/>
  <c r="F337" i="8"/>
  <c r="D337" i="8"/>
  <c r="B337" i="8"/>
  <c r="G336" i="8"/>
  <c r="H336" i="8" s="1"/>
  <c r="F336" i="8"/>
  <c r="D336" i="8"/>
  <c r="B336" i="8"/>
  <c r="G335" i="8"/>
  <c r="H335" i="8" s="1"/>
  <c r="F335" i="8"/>
  <c r="D335" i="8"/>
  <c r="B335" i="8"/>
  <c r="G334" i="8"/>
  <c r="H334" i="8" s="1"/>
  <c r="F334" i="8"/>
  <c r="D334" i="8"/>
  <c r="B334" i="8"/>
  <c r="G333" i="8"/>
  <c r="H333" i="8" s="1"/>
  <c r="F333" i="8"/>
  <c r="D333" i="8"/>
  <c r="B333" i="8"/>
  <c r="H332" i="8"/>
  <c r="G332" i="8"/>
  <c r="F332" i="8"/>
  <c r="D332" i="8"/>
  <c r="B332" i="8"/>
  <c r="G331" i="8"/>
  <c r="H331" i="8" s="1"/>
  <c r="F331" i="8"/>
  <c r="D331" i="8"/>
  <c r="B331" i="8"/>
  <c r="G330" i="8"/>
  <c r="H330" i="8" s="1"/>
  <c r="F330" i="8"/>
  <c r="D330" i="8"/>
  <c r="B330" i="8"/>
  <c r="G329" i="8"/>
  <c r="H329" i="8" s="1"/>
  <c r="F329" i="8"/>
  <c r="D329" i="8"/>
  <c r="B329" i="8"/>
  <c r="G328" i="8"/>
  <c r="H328" i="8" s="1"/>
  <c r="F328" i="8"/>
  <c r="D328" i="8"/>
  <c r="B328" i="8"/>
  <c r="G327" i="8"/>
  <c r="H327" i="8" s="1"/>
  <c r="F327" i="8"/>
  <c r="D327" i="8"/>
  <c r="B327" i="8"/>
  <c r="G326" i="8"/>
  <c r="H326" i="8" s="1"/>
  <c r="F326" i="8"/>
  <c r="D326" i="8"/>
  <c r="B326" i="8"/>
  <c r="G325" i="8"/>
  <c r="H325" i="8" s="1"/>
  <c r="F325" i="8"/>
  <c r="D325" i="8"/>
  <c r="B325" i="8"/>
  <c r="G324" i="8"/>
  <c r="H324" i="8" s="1"/>
  <c r="F324" i="8"/>
  <c r="D324" i="8"/>
  <c r="B324" i="8"/>
  <c r="G323" i="8"/>
  <c r="H323" i="8" s="1"/>
  <c r="F323" i="8"/>
  <c r="D323" i="8"/>
  <c r="B323" i="8"/>
  <c r="G322" i="8"/>
  <c r="H322" i="8" s="1"/>
  <c r="F322" i="8"/>
  <c r="D322" i="8"/>
  <c r="B322" i="8"/>
  <c r="G321" i="8"/>
  <c r="H321" i="8" s="1"/>
  <c r="F321" i="8"/>
  <c r="D321" i="8"/>
  <c r="B321" i="8"/>
  <c r="G320" i="8"/>
  <c r="H320" i="8" s="1"/>
  <c r="F320" i="8"/>
  <c r="D320" i="8"/>
  <c r="B320" i="8"/>
  <c r="G319" i="8"/>
  <c r="H319" i="8" s="1"/>
  <c r="F319" i="8"/>
  <c r="D319" i="8"/>
  <c r="B319" i="8"/>
  <c r="G318" i="8"/>
  <c r="H318" i="8" s="1"/>
  <c r="F318" i="8"/>
  <c r="D318" i="8"/>
  <c r="B318" i="8"/>
  <c r="G317" i="8"/>
  <c r="H317" i="8" s="1"/>
  <c r="F317" i="8"/>
  <c r="D317" i="8"/>
  <c r="B317" i="8"/>
  <c r="H316" i="8"/>
  <c r="G316" i="8"/>
  <c r="F316" i="8"/>
  <c r="D316" i="8"/>
  <c r="B316" i="8"/>
  <c r="G315" i="8"/>
  <c r="H315" i="8" s="1"/>
  <c r="F315" i="8"/>
  <c r="D315" i="8"/>
  <c r="B315" i="8"/>
  <c r="G314" i="8"/>
  <c r="H314" i="8" s="1"/>
  <c r="F314" i="8"/>
  <c r="D314" i="8"/>
  <c r="B314" i="8"/>
  <c r="G313" i="8"/>
  <c r="H313" i="8" s="1"/>
  <c r="F313" i="8"/>
  <c r="D313" i="8"/>
  <c r="B313" i="8"/>
  <c r="G312" i="8"/>
  <c r="H312" i="8" s="1"/>
  <c r="F312" i="8"/>
  <c r="D312" i="8"/>
  <c r="B312" i="8"/>
  <c r="G311" i="8"/>
  <c r="H311" i="8" s="1"/>
  <c r="F311" i="8"/>
  <c r="D311" i="8"/>
  <c r="B311" i="8"/>
  <c r="G310" i="8"/>
  <c r="H310" i="8" s="1"/>
  <c r="F310" i="8"/>
  <c r="D310" i="8"/>
  <c r="B310" i="8"/>
  <c r="G309" i="8"/>
  <c r="H309" i="8" s="1"/>
  <c r="F309" i="8"/>
  <c r="D309" i="8"/>
  <c r="B309" i="8"/>
  <c r="G308" i="8"/>
  <c r="H308" i="8" s="1"/>
  <c r="F308" i="8"/>
  <c r="D308" i="8"/>
  <c r="B308" i="8"/>
  <c r="G307" i="8"/>
  <c r="H307" i="8" s="1"/>
  <c r="F307" i="8"/>
  <c r="D307" i="8"/>
  <c r="B307" i="8"/>
  <c r="G306" i="8"/>
  <c r="H306" i="8" s="1"/>
  <c r="F306" i="8"/>
  <c r="D306" i="8"/>
  <c r="B306" i="8"/>
  <c r="G305" i="8"/>
  <c r="H305" i="8" s="1"/>
  <c r="F305" i="8"/>
  <c r="D305" i="8"/>
  <c r="B305" i="8"/>
  <c r="G304" i="8"/>
  <c r="H304" i="8" s="1"/>
  <c r="F304" i="8"/>
  <c r="D304" i="8"/>
  <c r="B304" i="8"/>
  <c r="G303" i="8"/>
  <c r="H303" i="8" s="1"/>
  <c r="F303" i="8"/>
  <c r="D303" i="8"/>
  <c r="B303" i="8"/>
  <c r="G302" i="8"/>
  <c r="H302" i="8" s="1"/>
  <c r="F302" i="8"/>
  <c r="D302" i="8"/>
  <c r="B302" i="8"/>
  <c r="G301" i="8"/>
  <c r="H301" i="8" s="1"/>
  <c r="F301" i="8"/>
  <c r="D301" i="8"/>
  <c r="B301" i="8"/>
  <c r="G300" i="8"/>
  <c r="H300" i="8" s="1"/>
  <c r="F300" i="8"/>
  <c r="D300" i="8"/>
  <c r="B300" i="8"/>
  <c r="G299" i="8"/>
  <c r="H299" i="8" s="1"/>
  <c r="F299" i="8"/>
  <c r="D299" i="8"/>
  <c r="B299" i="8"/>
  <c r="G298" i="8"/>
  <c r="H298" i="8" s="1"/>
  <c r="F298" i="8"/>
  <c r="D298" i="8"/>
  <c r="B298" i="8"/>
  <c r="G297" i="8"/>
  <c r="H297" i="8" s="1"/>
  <c r="F297" i="8"/>
  <c r="D297" i="8"/>
  <c r="B297" i="8"/>
  <c r="G296" i="8"/>
  <c r="H296" i="8" s="1"/>
  <c r="F296" i="8"/>
  <c r="D296" i="8"/>
  <c r="B296" i="8"/>
  <c r="G295" i="8"/>
  <c r="H295" i="8" s="1"/>
  <c r="F295" i="8"/>
  <c r="D295" i="8"/>
  <c r="B295" i="8"/>
  <c r="G294" i="8"/>
  <c r="H294" i="8" s="1"/>
  <c r="F294" i="8"/>
  <c r="D294" i="8"/>
  <c r="B294" i="8"/>
  <c r="G293" i="8"/>
  <c r="H293" i="8" s="1"/>
  <c r="F293" i="8"/>
  <c r="D293" i="8"/>
  <c r="B293" i="8"/>
  <c r="G292" i="8"/>
  <c r="H292" i="8" s="1"/>
  <c r="F292" i="8"/>
  <c r="D292" i="8"/>
  <c r="B292" i="8"/>
  <c r="G291" i="8"/>
  <c r="H291" i="8" s="1"/>
  <c r="F291" i="8"/>
  <c r="D291" i="8"/>
  <c r="B291" i="8"/>
  <c r="G290" i="8"/>
  <c r="H290" i="8" s="1"/>
  <c r="F290" i="8"/>
  <c r="D290" i="8"/>
  <c r="B290" i="8"/>
  <c r="G289" i="8"/>
  <c r="H289" i="8" s="1"/>
  <c r="F289" i="8"/>
  <c r="D289" i="8"/>
  <c r="B289" i="8"/>
  <c r="G288" i="8"/>
  <c r="H288" i="8" s="1"/>
  <c r="F288" i="8"/>
  <c r="D288" i="8"/>
  <c r="B288" i="8"/>
  <c r="G287" i="8"/>
  <c r="H287" i="8" s="1"/>
  <c r="F287" i="8"/>
  <c r="D287" i="8"/>
  <c r="B287" i="8"/>
  <c r="G286" i="8"/>
  <c r="H286" i="8" s="1"/>
  <c r="F286" i="8"/>
  <c r="D286" i="8"/>
  <c r="B286" i="8"/>
  <c r="G285" i="8"/>
  <c r="H285" i="8" s="1"/>
  <c r="F285" i="8"/>
  <c r="D285" i="8"/>
  <c r="B285" i="8"/>
  <c r="G284" i="8"/>
  <c r="H284" i="8" s="1"/>
  <c r="F284" i="8"/>
  <c r="D284" i="8"/>
  <c r="B284" i="8"/>
  <c r="G283" i="8"/>
  <c r="H283" i="8" s="1"/>
  <c r="F283" i="8"/>
  <c r="D283" i="8"/>
  <c r="B283" i="8"/>
  <c r="G282" i="8"/>
  <c r="H282" i="8" s="1"/>
  <c r="F282" i="8"/>
  <c r="D282" i="8"/>
  <c r="B282" i="8"/>
  <c r="G281" i="8"/>
  <c r="H281" i="8" s="1"/>
  <c r="F281" i="8"/>
  <c r="D281" i="8"/>
  <c r="B281" i="8"/>
  <c r="G280" i="8"/>
  <c r="H280" i="8" s="1"/>
  <c r="F280" i="8"/>
  <c r="D280" i="8"/>
  <c r="B280" i="8"/>
  <c r="G279" i="8"/>
  <c r="H279" i="8" s="1"/>
  <c r="F279" i="8"/>
  <c r="D279" i="8"/>
  <c r="B279" i="8"/>
  <c r="G278" i="8"/>
  <c r="H278" i="8" s="1"/>
  <c r="F278" i="8"/>
  <c r="D278" i="8"/>
  <c r="B278" i="8"/>
  <c r="G277" i="8"/>
  <c r="H277" i="8" s="1"/>
  <c r="F277" i="8"/>
  <c r="D277" i="8"/>
  <c r="B277" i="8"/>
  <c r="G276" i="8"/>
  <c r="H276" i="8" s="1"/>
  <c r="F276" i="8"/>
  <c r="D276" i="8"/>
  <c r="B276" i="8"/>
  <c r="G275" i="8"/>
  <c r="H275" i="8" s="1"/>
  <c r="F275" i="8"/>
  <c r="D275" i="8"/>
  <c r="B275" i="8"/>
  <c r="G274" i="8"/>
  <c r="H274" i="8" s="1"/>
  <c r="F274" i="8"/>
  <c r="D274" i="8"/>
  <c r="B274" i="8"/>
  <c r="G273" i="8"/>
  <c r="H273" i="8" s="1"/>
  <c r="F273" i="8"/>
  <c r="D273" i="8"/>
  <c r="B273" i="8"/>
  <c r="G272" i="8"/>
  <c r="H272" i="8" s="1"/>
  <c r="F272" i="8"/>
  <c r="D272" i="8"/>
  <c r="B272" i="8"/>
  <c r="G271" i="8"/>
  <c r="H271" i="8" s="1"/>
  <c r="F271" i="8"/>
  <c r="D271" i="8"/>
  <c r="B271" i="8"/>
  <c r="G270" i="8"/>
  <c r="H270" i="8" s="1"/>
  <c r="F270" i="8"/>
  <c r="D270" i="8"/>
  <c r="B270" i="8"/>
  <c r="G269" i="8"/>
  <c r="H269" i="8" s="1"/>
  <c r="F269" i="8"/>
  <c r="D269" i="8"/>
  <c r="B269" i="8"/>
  <c r="G268" i="8"/>
  <c r="H268" i="8" s="1"/>
  <c r="F268" i="8"/>
  <c r="D268" i="8"/>
  <c r="B268" i="8"/>
  <c r="G267" i="8"/>
  <c r="H267" i="8" s="1"/>
  <c r="F267" i="8"/>
  <c r="D267" i="8"/>
  <c r="B267" i="8"/>
  <c r="G266" i="8"/>
  <c r="H266" i="8" s="1"/>
  <c r="F266" i="8"/>
  <c r="D266" i="8"/>
  <c r="B266" i="8"/>
  <c r="G265" i="8"/>
  <c r="H265" i="8" s="1"/>
  <c r="F265" i="8"/>
  <c r="D265" i="8"/>
  <c r="B265" i="8"/>
  <c r="G264" i="8"/>
  <c r="H264" i="8" s="1"/>
  <c r="F264" i="8"/>
  <c r="D264" i="8"/>
  <c r="B264" i="8"/>
  <c r="G263" i="8"/>
  <c r="H263" i="8" s="1"/>
  <c r="F263" i="8"/>
  <c r="D263" i="8"/>
  <c r="B263" i="8"/>
  <c r="G262" i="8"/>
  <c r="H262" i="8" s="1"/>
  <c r="F262" i="8"/>
  <c r="D262" i="8"/>
  <c r="B262" i="8"/>
  <c r="G261" i="8"/>
  <c r="H261" i="8" s="1"/>
  <c r="F261" i="8"/>
  <c r="D261" i="8"/>
  <c r="B261" i="8"/>
  <c r="G260" i="8"/>
  <c r="H260" i="8" s="1"/>
  <c r="F260" i="8"/>
  <c r="D260" i="8"/>
  <c r="B260" i="8"/>
  <c r="G259" i="8"/>
  <c r="H259" i="8" s="1"/>
  <c r="F259" i="8"/>
  <c r="D259" i="8"/>
  <c r="B259" i="8"/>
  <c r="G258" i="8"/>
  <c r="H258" i="8" s="1"/>
  <c r="F258" i="8"/>
  <c r="D258" i="8"/>
  <c r="B258" i="8"/>
  <c r="G257" i="8"/>
  <c r="H257" i="8" s="1"/>
  <c r="F257" i="8"/>
  <c r="D257" i="8"/>
  <c r="B257" i="8"/>
  <c r="G256" i="8"/>
  <c r="H256" i="8" s="1"/>
  <c r="F256" i="8"/>
  <c r="D256" i="8"/>
  <c r="B256" i="8"/>
  <c r="G255" i="8"/>
  <c r="H255" i="8" s="1"/>
  <c r="F255" i="8"/>
  <c r="D255" i="8"/>
  <c r="B255" i="8"/>
  <c r="G254" i="8"/>
  <c r="H254" i="8" s="1"/>
  <c r="F254" i="8"/>
  <c r="D254" i="8"/>
  <c r="B254" i="8"/>
  <c r="G253" i="8"/>
  <c r="H253" i="8" s="1"/>
  <c r="F253" i="8"/>
  <c r="D253" i="8"/>
  <c r="B253" i="8"/>
  <c r="G252" i="8"/>
  <c r="H252" i="8" s="1"/>
  <c r="F252" i="8"/>
  <c r="D252" i="8"/>
  <c r="B252" i="8"/>
  <c r="G251" i="8"/>
  <c r="H251" i="8" s="1"/>
  <c r="F251" i="8"/>
  <c r="D251" i="8"/>
  <c r="B251" i="8"/>
  <c r="G250" i="8"/>
  <c r="H250" i="8" s="1"/>
  <c r="F250" i="8"/>
  <c r="D250" i="8"/>
  <c r="B250" i="8"/>
  <c r="G249" i="8"/>
  <c r="H249" i="8" s="1"/>
  <c r="F249" i="8"/>
  <c r="D249" i="8"/>
  <c r="B249" i="8"/>
  <c r="G248" i="8"/>
  <c r="H248" i="8" s="1"/>
  <c r="F248" i="8"/>
  <c r="D248" i="8"/>
  <c r="B248" i="8"/>
  <c r="G247" i="8"/>
  <c r="H247" i="8" s="1"/>
  <c r="F247" i="8"/>
  <c r="D247" i="8"/>
  <c r="B247" i="8"/>
  <c r="G246" i="8"/>
  <c r="H246" i="8" s="1"/>
  <c r="F246" i="8"/>
  <c r="D246" i="8"/>
  <c r="B246" i="8"/>
  <c r="G245" i="8"/>
  <c r="H245" i="8" s="1"/>
  <c r="F245" i="8"/>
  <c r="D245" i="8"/>
  <c r="B245" i="8"/>
  <c r="G244" i="8"/>
  <c r="H244" i="8" s="1"/>
  <c r="F244" i="8"/>
  <c r="D244" i="8"/>
  <c r="B244" i="8"/>
  <c r="G243" i="8"/>
  <c r="H243" i="8" s="1"/>
  <c r="F243" i="8"/>
  <c r="D243" i="8"/>
  <c r="B243" i="8"/>
  <c r="G242" i="8"/>
  <c r="H242" i="8" s="1"/>
  <c r="F242" i="8"/>
  <c r="D242" i="8"/>
  <c r="B242" i="8"/>
  <c r="G241" i="8"/>
  <c r="H241" i="8" s="1"/>
  <c r="F241" i="8"/>
  <c r="D241" i="8"/>
  <c r="B241" i="8"/>
  <c r="G240" i="8"/>
  <c r="H240" i="8" s="1"/>
  <c r="F240" i="8"/>
  <c r="D240" i="8"/>
  <c r="B240" i="8"/>
  <c r="G239" i="8"/>
  <c r="H239" i="8" s="1"/>
  <c r="F239" i="8"/>
  <c r="D239" i="8"/>
  <c r="B239" i="8"/>
  <c r="G238" i="8"/>
  <c r="H238" i="8" s="1"/>
  <c r="F238" i="8"/>
  <c r="D238" i="8"/>
  <c r="B238" i="8"/>
  <c r="G237" i="8"/>
  <c r="H237" i="8" s="1"/>
  <c r="F237" i="8"/>
  <c r="D237" i="8"/>
  <c r="B237" i="8"/>
  <c r="G236" i="8"/>
  <c r="H236" i="8" s="1"/>
  <c r="F236" i="8"/>
  <c r="D236" i="8"/>
  <c r="B236" i="8"/>
  <c r="G235" i="8"/>
  <c r="H235" i="8" s="1"/>
  <c r="F235" i="8"/>
  <c r="D235" i="8"/>
  <c r="B235" i="8"/>
  <c r="G234" i="8"/>
  <c r="H234" i="8" s="1"/>
  <c r="F234" i="8"/>
  <c r="D234" i="8"/>
  <c r="B234" i="8"/>
  <c r="G233" i="8"/>
  <c r="H233" i="8" s="1"/>
  <c r="F233" i="8"/>
  <c r="D233" i="8"/>
  <c r="B233" i="8"/>
  <c r="G232" i="8"/>
  <c r="H232" i="8" s="1"/>
  <c r="F232" i="8"/>
  <c r="D232" i="8"/>
  <c r="B232" i="8"/>
  <c r="G231" i="8"/>
  <c r="H231" i="8" s="1"/>
  <c r="F231" i="8"/>
  <c r="D231" i="8"/>
  <c r="B231" i="8"/>
  <c r="G230" i="8"/>
  <c r="H230" i="8" s="1"/>
  <c r="F230" i="8"/>
  <c r="D230" i="8"/>
  <c r="B230" i="8"/>
  <c r="G229" i="8"/>
  <c r="H229" i="8" s="1"/>
  <c r="F229" i="8"/>
  <c r="D229" i="8"/>
  <c r="B229" i="8"/>
  <c r="G228" i="8"/>
  <c r="H228" i="8" s="1"/>
  <c r="F228" i="8"/>
  <c r="D228" i="8"/>
  <c r="B228" i="8"/>
  <c r="G227" i="8"/>
  <c r="H227" i="8" s="1"/>
  <c r="F227" i="8"/>
  <c r="D227" i="8"/>
  <c r="B227" i="8"/>
  <c r="G226" i="8"/>
  <c r="H226" i="8" s="1"/>
  <c r="F226" i="8"/>
  <c r="D226" i="8"/>
  <c r="B226" i="8"/>
  <c r="G225" i="8"/>
  <c r="H225" i="8" s="1"/>
  <c r="F225" i="8"/>
  <c r="D225" i="8"/>
  <c r="B225" i="8"/>
  <c r="G224" i="8"/>
  <c r="H224" i="8" s="1"/>
  <c r="F224" i="8"/>
  <c r="D224" i="8"/>
  <c r="B224" i="8"/>
  <c r="G223" i="8"/>
  <c r="H223" i="8" s="1"/>
  <c r="F223" i="8"/>
  <c r="D223" i="8"/>
  <c r="B223" i="8"/>
  <c r="G222" i="8"/>
  <c r="H222" i="8" s="1"/>
  <c r="F222" i="8"/>
  <c r="D222" i="8"/>
  <c r="B222" i="8"/>
  <c r="G221" i="8"/>
  <c r="H221" i="8" s="1"/>
  <c r="F221" i="8"/>
  <c r="D221" i="8"/>
  <c r="B221" i="8"/>
  <c r="G220" i="8"/>
  <c r="H220" i="8" s="1"/>
  <c r="F220" i="8"/>
  <c r="D220" i="8"/>
  <c r="B220" i="8"/>
  <c r="G219" i="8"/>
  <c r="H219" i="8" s="1"/>
  <c r="F219" i="8"/>
  <c r="D219" i="8"/>
  <c r="B219" i="8"/>
  <c r="G218" i="8"/>
  <c r="H218" i="8" s="1"/>
  <c r="F218" i="8"/>
  <c r="D218" i="8"/>
  <c r="B218" i="8"/>
  <c r="G217" i="8"/>
  <c r="H217" i="8" s="1"/>
  <c r="F217" i="8"/>
  <c r="D217" i="8"/>
  <c r="B217" i="8"/>
  <c r="G216" i="8"/>
  <c r="H216" i="8" s="1"/>
  <c r="F216" i="8"/>
  <c r="D216" i="8"/>
  <c r="B216" i="8"/>
  <c r="G215" i="8"/>
  <c r="H215" i="8" s="1"/>
  <c r="F215" i="8"/>
  <c r="D215" i="8"/>
  <c r="B215" i="8"/>
  <c r="G214" i="8"/>
  <c r="H214" i="8" s="1"/>
  <c r="F214" i="8"/>
  <c r="D214" i="8"/>
  <c r="B214" i="8"/>
  <c r="G213" i="8"/>
  <c r="H213" i="8" s="1"/>
  <c r="F213" i="8"/>
  <c r="D213" i="8"/>
  <c r="B213" i="8"/>
  <c r="G212" i="8"/>
  <c r="H212" i="8" s="1"/>
  <c r="F212" i="8"/>
  <c r="D212" i="8"/>
  <c r="B212" i="8"/>
  <c r="H211" i="8"/>
  <c r="G211" i="8"/>
  <c r="F211" i="8"/>
  <c r="D211" i="8"/>
  <c r="B211" i="8"/>
  <c r="G210" i="8"/>
  <c r="H210" i="8" s="1"/>
  <c r="F210" i="8"/>
  <c r="D210" i="8"/>
  <c r="B210" i="8"/>
  <c r="G209" i="8"/>
  <c r="H209" i="8" s="1"/>
  <c r="F209" i="8"/>
  <c r="D209" i="8"/>
  <c r="B209" i="8"/>
  <c r="G208" i="8"/>
  <c r="H208" i="8" s="1"/>
  <c r="F208" i="8"/>
  <c r="D208" i="8"/>
  <c r="B208" i="8"/>
  <c r="G207" i="8"/>
  <c r="H207" i="8" s="1"/>
  <c r="F207" i="8"/>
  <c r="D207" i="8"/>
  <c r="B207" i="8"/>
  <c r="G206" i="8"/>
  <c r="H206" i="8" s="1"/>
  <c r="F206" i="8"/>
  <c r="D206" i="8"/>
  <c r="B206" i="8"/>
  <c r="G205" i="8"/>
  <c r="H205" i="8" s="1"/>
  <c r="F205" i="8"/>
  <c r="D205" i="8"/>
  <c r="B205" i="8"/>
  <c r="G204" i="8"/>
  <c r="H204" i="8" s="1"/>
  <c r="F204" i="8"/>
  <c r="D204" i="8"/>
  <c r="B204" i="8"/>
  <c r="G203" i="8"/>
  <c r="H203" i="8" s="1"/>
  <c r="F203" i="8"/>
  <c r="D203" i="8"/>
  <c r="B203" i="8"/>
  <c r="G202" i="8"/>
  <c r="H202" i="8" s="1"/>
  <c r="F202" i="8"/>
  <c r="D202" i="8"/>
  <c r="B202" i="8"/>
  <c r="G201" i="8"/>
  <c r="H201" i="8" s="1"/>
  <c r="F201" i="8"/>
  <c r="D201" i="8"/>
  <c r="B201" i="8"/>
  <c r="G200" i="8"/>
  <c r="H200" i="8" s="1"/>
  <c r="F200" i="8"/>
  <c r="D200" i="8"/>
  <c r="B200" i="8"/>
  <c r="G199" i="8"/>
  <c r="H199" i="8" s="1"/>
  <c r="F199" i="8"/>
  <c r="D199" i="8"/>
  <c r="B199" i="8"/>
  <c r="G198" i="8"/>
  <c r="H198" i="8" s="1"/>
  <c r="F198" i="8"/>
  <c r="D198" i="8"/>
  <c r="B198" i="8"/>
  <c r="G197" i="8"/>
  <c r="H197" i="8" s="1"/>
  <c r="F197" i="8"/>
  <c r="D197" i="8"/>
  <c r="B197" i="8"/>
  <c r="G196" i="8"/>
  <c r="H196" i="8" s="1"/>
  <c r="F196" i="8"/>
  <c r="D196" i="8"/>
  <c r="B196" i="8"/>
  <c r="G195" i="8"/>
  <c r="H195" i="8" s="1"/>
  <c r="F195" i="8"/>
  <c r="D195" i="8"/>
  <c r="B195" i="8"/>
  <c r="G194" i="8"/>
  <c r="H194" i="8" s="1"/>
  <c r="F194" i="8"/>
  <c r="D194" i="8"/>
  <c r="B194" i="8"/>
  <c r="G193" i="8"/>
  <c r="H193" i="8" s="1"/>
  <c r="F193" i="8"/>
  <c r="D193" i="8"/>
  <c r="B193" i="8"/>
  <c r="G192" i="8"/>
  <c r="H192" i="8" s="1"/>
  <c r="F192" i="8"/>
  <c r="D192" i="8"/>
  <c r="B192" i="8"/>
  <c r="G191" i="8"/>
  <c r="H191" i="8" s="1"/>
  <c r="F191" i="8"/>
  <c r="D191" i="8"/>
  <c r="B191" i="8"/>
  <c r="G190" i="8"/>
  <c r="H190" i="8" s="1"/>
  <c r="F190" i="8"/>
  <c r="D190" i="8"/>
  <c r="B190" i="8"/>
  <c r="G189" i="8"/>
  <c r="H189" i="8" s="1"/>
  <c r="F189" i="8"/>
  <c r="D189" i="8"/>
  <c r="B189" i="8"/>
  <c r="G188" i="8"/>
  <c r="H188" i="8" s="1"/>
  <c r="F188" i="8"/>
  <c r="D188" i="8"/>
  <c r="B188" i="8"/>
  <c r="G187" i="8"/>
  <c r="H187" i="8" s="1"/>
  <c r="F187" i="8"/>
  <c r="D187" i="8"/>
  <c r="B187" i="8"/>
  <c r="G186" i="8"/>
  <c r="H186" i="8" s="1"/>
  <c r="F186" i="8"/>
  <c r="D186" i="8"/>
  <c r="B186" i="8"/>
  <c r="G185" i="8"/>
  <c r="H185" i="8" s="1"/>
  <c r="F185" i="8"/>
  <c r="D185" i="8"/>
  <c r="B185" i="8"/>
  <c r="G184" i="8"/>
  <c r="H184" i="8" s="1"/>
  <c r="F184" i="8"/>
  <c r="D184" i="8"/>
  <c r="B184" i="8"/>
  <c r="G183" i="8"/>
  <c r="H183" i="8" s="1"/>
  <c r="F183" i="8"/>
  <c r="D183" i="8"/>
  <c r="B183" i="8"/>
  <c r="G182" i="8"/>
  <c r="H182" i="8" s="1"/>
  <c r="F182" i="8"/>
  <c r="D182" i="8"/>
  <c r="B182" i="8"/>
  <c r="G181" i="8"/>
  <c r="H181" i="8" s="1"/>
  <c r="F181" i="8"/>
  <c r="D181" i="8"/>
  <c r="B181" i="8"/>
  <c r="G180" i="8"/>
  <c r="H180" i="8" s="1"/>
  <c r="F180" i="8"/>
  <c r="D180" i="8"/>
  <c r="B180" i="8"/>
  <c r="G179" i="8"/>
  <c r="H179" i="8" s="1"/>
  <c r="F179" i="8"/>
  <c r="D179" i="8"/>
  <c r="B179" i="8"/>
  <c r="G178" i="8"/>
  <c r="H178" i="8" s="1"/>
  <c r="F178" i="8"/>
  <c r="D178" i="8"/>
  <c r="B178" i="8"/>
  <c r="G177" i="8"/>
  <c r="H177" i="8" s="1"/>
  <c r="F177" i="8"/>
  <c r="D177" i="8"/>
  <c r="B177" i="8"/>
  <c r="G176" i="8"/>
  <c r="H176" i="8" s="1"/>
  <c r="F176" i="8"/>
  <c r="D176" i="8"/>
  <c r="B176" i="8"/>
  <c r="G175" i="8"/>
  <c r="H175" i="8" s="1"/>
  <c r="F175" i="8"/>
  <c r="D175" i="8"/>
  <c r="B175" i="8"/>
  <c r="G174" i="8"/>
  <c r="H174" i="8" s="1"/>
  <c r="F174" i="8"/>
  <c r="D174" i="8"/>
  <c r="B174" i="8"/>
  <c r="G173" i="8"/>
  <c r="H173" i="8" s="1"/>
  <c r="F173" i="8"/>
  <c r="D173" i="8"/>
  <c r="B173" i="8"/>
  <c r="G172" i="8"/>
  <c r="H172" i="8" s="1"/>
  <c r="F172" i="8"/>
  <c r="D172" i="8"/>
  <c r="B172" i="8"/>
  <c r="G171" i="8"/>
  <c r="H171" i="8" s="1"/>
  <c r="F171" i="8"/>
  <c r="D171" i="8"/>
  <c r="B171" i="8"/>
  <c r="G170" i="8"/>
  <c r="H170" i="8" s="1"/>
  <c r="F170" i="8"/>
  <c r="D170" i="8"/>
  <c r="B170" i="8"/>
  <c r="G169" i="8"/>
  <c r="H169" i="8" s="1"/>
  <c r="F169" i="8"/>
  <c r="D169" i="8"/>
  <c r="B169" i="8"/>
  <c r="G168" i="8"/>
  <c r="H168" i="8" s="1"/>
  <c r="F168" i="8"/>
  <c r="D168" i="8"/>
  <c r="B168" i="8"/>
  <c r="G167" i="8"/>
  <c r="H167" i="8" s="1"/>
  <c r="F167" i="8"/>
  <c r="D167" i="8"/>
  <c r="B167" i="8"/>
  <c r="G166" i="8"/>
  <c r="H166" i="8" s="1"/>
  <c r="F166" i="8"/>
  <c r="D166" i="8"/>
  <c r="B166" i="8"/>
  <c r="G165" i="8"/>
  <c r="H165" i="8" s="1"/>
  <c r="F165" i="8"/>
  <c r="D165" i="8"/>
  <c r="B165" i="8"/>
  <c r="H164" i="8"/>
  <c r="G164" i="8"/>
  <c r="F164" i="8"/>
  <c r="D164" i="8"/>
  <c r="B164" i="8"/>
  <c r="G163" i="8"/>
  <c r="H163" i="8" s="1"/>
  <c r="F163" i="8"/>
  <c r="D163" i="8"/>
  <c r="B163" i="8"/>
  <c r="G162" i="8"/>
  <c r="H162" i="8" s="1"/>
  <c r="F162" i="8"/>
  <c r="D162" i="8"/>
  <c r="B162" i="8"/>
  <c r="G161" i="8"/>
  <c r="H161" i="8" s="1"/>
  <c r="F161" i="8"/>
  <c r="D161" i="8"/>
  <c r="B161" i="8"/>
  <c r="G160" i="8"/>
  <c r="H160" i="8" s="1"/>
  <c r="F160" i="8"/>
  <c r="D160" i="8"/>
  <c r="B160" i="8"/>
  <c r="G159" i="8"/>
  <c r="H159" i="8" s="1"/>
  <c r="F159" i="8"/>
  <c r="D159" i="8"/>
  <c r="B159" i="8"/>
  <c r="G158" i="8"/>
  <c r="H158" i="8" s="1"/>
  <c r="F158" i="8"/>
  <c r="D158" i="8"/>
  <c r="B158" i="8"/>
  <c r="G157" i="8"/>
  <c r="H157" i="8" s="1"/>
  <c r="F157" i="8"/>
  <c r="D157" i="8"/>
  <c r="B157" i="8"/>
  <c r="G156" i="8"/>
  <c r="H156" i="8" s="1"/>
  <c r="F156" i="8"/>
  <c r="D156" i="8"/>
  <c r="B156" i="8"/>
  <c r="G155" i="8"/>
  <c r="H155" i="8" s="1"/>
  <c r="F155" i="8"/>
  <c r="D155" i="8"/>
  <c r="B155" i="8"/>
  <c r="G154" i="8"/>
  <c r="H154" i="8" s="1"/>
  <c r="F154" i="8"/>
  <c r="D154" i="8"/>
  <c r="B154" i="8"/>
  <c r="G153" i="8"/>
  <c r="H153" i="8" s="1"/>
  <c r="F153" i="8"/>
  <c r="D153" i="8"/>
  <c r="B153" i="8"/>
  <c r="G152" i="8"/>
  <c r="H152" i="8" s="1"/>
  <c r="F152" i="8"/>
  <c r="D152" i="8"/>
  <c r="B152" i="8"/>
  <c r="G151" i="8"/>
  <c r="H151" i="8" s="1"/>
  <c r="F151" i="8"/>
  <c r="D151" i="8"/>
  <c r="B151" i="8"/>
  <c r="G150" i="8"/>
  <c r="H150" i="8" s="1"/>
  <c r="F150" i="8"/>
  <c r="D150" i="8"/>
  <c r="B150" i="8"/>
  <c r="G149" i="8"/>
  <c r="H149" i="8" s="1"/>
  <c r="F149" i="8"/>
  <c r="D149" i="8"/>
  <c r="B149" i="8"/>
  <c r="G148" i="8"/>
  <c r="H148" i="8" s="1"/>
  <c r="F148" i="8"/>
  <c r="D148" i="8"/>
  <c r="B148" i="8"/>
  <c r="G147" i="8"/>
  <c r="H147" i="8" s="1"/>
  <c r="F147" i="8"/>
  <c r="D147" i="8"/>
  <c r="B147" i="8"/>
  <c r="G146" i="8"/>
  <c r="H146" i="8" s="1"/>
  <c r="F146" i="8"/>
  <c r="D146" i="8"/>
  <c r="B146" i="8"/>
  <c r="G145" i="8"/>
  <c r="H145" i="8" s="1"/>
  <c r="F145" i="8"/>
  <c r="D145" i="8"/>
  <c r="B145" i="8"/>
  <c r="G144" i="8"/>
  <c r="H144" i="8" s="1"/>
  <c r="F144" i="8"/>
  <c r="D144" i="8"/>
  <c r="B144" i="8"/>
  <c r="G143" i="8"/>
  <c r="H143" i="8" s="1"/>
  <c r="F143" i="8"/>
  <c r="D143" i="8"/>
  <c r="B143" i="8"/>
  <c r="G142" i="8"/>
  <c r="H142" i="8" s="1"/>
  <c r="F142" i="8"/>
  <c r="D142" i="8"/>
  <c r="B142" i="8"/>
  <c r="G141" i="8"/>
  <c r="H141" i="8" s="1"/>
  <c r="F141" i="8"/>
  <c r="D141" i="8"/>
  <c r="B141" i="8"/>
  <c r="G140" i="8"/>
  <c r="H140" i="8" s="1"/>
  <c r="F140" i="8"/>
  <c r="D140" i="8"/>
  <c r="B140" i="8"/>
  <c r="G139" i="8"/>
  <c r="H139" i="8" s="1"/>
  <c r="F139" i="8"/>
  <c r="D139" i="8"/>
  <c r="B139" i="8"/>
  <c r="G138" i="8"/>
  <c r="H138" i="8" s="1"/>
  <c r="F138" i="8"/>
  <c r="D138" i="8"/>
  <c r="B138" i="8"/>
  <c r="G137" i="8"/>
  <c r="H137" i="8" s="1"/>
  <c r="F137" i="8"/>
  <c r="D137" i="8"/>
  <c r="B137" i="8"/>
  <c r="G136" i="8"/>
  <c r="H136" i="8" s="1"/>
  <c r="F136" i="8"/>
  <c r="D136" i="8"/>
  <c r="B136" i="8"/>
  <c r="G135" i="8"/>
  <c r="H135" i="8" s="1"/>
  <c r="F135" i="8"/>
  <c r="D135" i="8"/>
  <c r="B135" i="8"/>
  <c r="G134" i="8"/>
  <c r="H134" i="8" s="1"/>
  <c r="F134" i="8"/>
  <c r="D134" i="8"/>
  <c r="B134" i="8"/>
  <c r="G133" i="8"/>
  <c r="H133" i="8" s="1"/>
  <c r="F133" i="8"/>
  <c r="D133" i="8"/>
  <c r="B133" i="8"/>
  <c r="G132" i="8"/>
  <c r="H132" i="8" s="1"/>
  <c r="F132" i="8"/>
  <c r="D132" i="8"/>
  <c r="B132" i="8"/>
  <c r="G131" i="8"/>
  <c r="H131" i="8" s="1"/>
  <c r="F131" i="8"/>
  <c r="D131" i="8"/>
  <c r="B131" i="8"/>
  <c r="G130" i="8"/>
  <c r="H130" i="8" s="1"/>
  <c r="F130" i="8"/>
  <c r="D130" i="8"/>
  <c r="B130" i="8"/>
  <c r="G129" i="8"/>
  <c r="H129" i="8" s="1"/>
  <c r="F129" i="8"/>
  <c r="D129" i="8"/>
  <c r="B129" i="8"/>
  <c r="G128" i="8"/>
  <c r="H128" i="8" s="1"/>
  <c r="F128" i="8"/>
  <c r="D128" i="8"/>
  <c r="B128" i="8"/>
  <c r="G127" i="8"/>
  <c r="H127" i="8" s="1"/>
  <c r="F127" i="8"/>
  <c r="D127" i="8"/>
  <c r="B127" i="8"/>
  <c r="G126" i="8"/>
  <c r="H126" i="8" s="1"/>
  <c r="F126" i="8"/>
  <c r="D126" i="8"/>
  <c r="B126" i="8"/>
  <c r="G125" i="8"/>
  <c r="H125" i="8" s="1"/>
  <c r="F125" i="8"/>
  <c r="D125" i="8"/>
  <c r="B125" i="8"/>
  <c r="G124" i="8"/>
  <c r="H124" i="8" s="1"/>
  <c r="F124" i="8"/>
  <c r="D124" i="8"/>
  <c r="B124" i="8"/>
  <c r="G123" i="8"/>
  <c r="H123" i="8" s="1"/>
  <c r="F123" i="8"/>
  <c r="D123" i="8"/>
  <c r="B123" i="8"/>
  <c r="G122" i="8"/>
  <c r="H122" i="8" s="1"/>
  <c r="F122" i="8"/>
  <c r="D122" i="8"/>
  <c r="B122" i="8"/>
  <c r="G121" i="8"/>
  <c r="H121" i="8" s="1"/>
  <c r="F121" i="8"/>
  <c r="D121" i="8"/>
  <c r="B121" i="8"/>
  <c r="G120" i="8"/>
  <c r="H120" i="8" s="1"/>
  <c r="F120" i="8"/>
  <c r="D120" i="8"/>
  <c r="B120" i="8"/>
  <c r="G119" i="8"/>
  <c r="H119" i="8" s="1"/>
  <c r="F119" i="8"/>
  <c r="D119" i="8"/>
  <c r="B119" i="8"/>
  <c r="G118" i="8"/>
  <c r="H118" i="8" s="1"/>
  <c r="F118" i="8"/>
  <c r="D118" i="8"/>
  <c r="B118" i="8"/>
  <c r="G117" i="8"/>
  <c r="H117" i="8" s="1"/>
  <c r="F117" i="8"/>
  <c r="D117" i="8"/>
  <c r="B117" i="8"/>
  <c r="G116" i="8"/>
  <c r="H116" i="8" s="1"/>
  <c r="F116" i="8"/>
  <c r="D116" i="8"/>
  <c r="B116" i="8"/>
  <c r="G115" i="8"/>
  <c r="H115" i="8" s="1"/>
  <c r="F115" i="8"/>
  <c r="D115" i="8"/>
  <c r="B115" i="8"/>
  <c r="G114" i="8"/>
  <c r="H114" i="8" s="1"/>
  <c r="F114" i="8"/>
  <c r="D114" i="8"/>
  <c r="B114" i="8"/>
  <c r="G113" i="8"/>
  <c r="H113" i="8" s="1"/>
  <c r="F113" i="8"/>
  <c r="D113" i="8"/>
  <c r="B113" i="8"/>
  <c r="H112" i="8"/>
  <c r="G112" i="8"/>
  <c r="F112" i="8"/>
  <c r="D112" i="8"/>
  <c r="B112" i="8"/>
  <c r="G111" i="8"/>
  <c r="H111" i="8" s="1"/>
  <c r="F111" i="8"/>
  <c r="D111" i="8"/>
  <c r="B111" i="8"/>
  <c r="G110" i="8"/>
  <c r="H110" i="8" s="1"/>
  <c r="F110" i="8"/>
  <c r="D110" i="8"/>
  <c r="B110" i="8"/>
  <c r="G109" i="8"/>
  <c r="H109" i="8" s="1"/>
  <c r="F109" i="8"/>
  <c r="D109" i="8"/>
  <c r="B109" i="8"/>
  <c r="G108" i="8"/>
  <c r="H108" i="8" s="1"/>
  <c r="F108" i="8"/>
  <c r="D108" i="8"/>
  <c r="B108" i="8"/>
  <c r="G107" i="8"/>
  <c r="H107" i="8" s="1"/>
  <c r="F107" i="8"/>
  <c r="D107" i="8"/>
  <c r="B107" i="8"/>
  <c r="G106" i="8"/>
  <c r="H106" i="8" s="1"/>
  <c r="F106" i="8"/>
  <c r="D106" i="8"/>
  <c r="B106" i="8"/>
  <c r="G105" i="8"/>
  <c r="H105" i="8" s="1"/>
  <c r="F105" i="8"/>
  <c r="D105" i="8"/>
  <c r="B105" i="8"/>
  <c r="G104" i="8"/>
  <c r="H104" i="8" s="1"/>
  <c r="F104" i="8"/>
  <c r="D104" i="8"/>
  <c r="B104" i="8"/>
  <c r="G103" i="8"/>
  <c r="H103" i="8" s="1"/>
  <c r="F103" i="8"/>
  <c r="D103" i="8"/>
  <c r="B103" i="8"/>
  <c r="G102" i="8"/>
  <c r="H102" i="8" s="1"/>
  <c r="F102" i="8"/>
  <c r="D102" i="8"/>
  <c r="B102" i="8"/>
  <c r="G101" i="8"/>
  <c r="H101" i="8" s="1"/>
  <c r="F101" i="8"/>
  <c r="D101" i="8"/>
  <c r="B101" i="8"/>
  <c r="G100" i="8"/>
  <c r="H100" i="8" s="1"/>
  <c r="F100" i="8"/>
  <c r="D100" i="8"/>
  <c r="B100" i="8"/>
  <c r="G99" i="8"/>
  <c r="H99" i="8" s="1"/>
  <c r="F99" i="8"/>
  <c r="D99" i="8"/>
  <c r="B99" i="8"/>
  <c r="G98" i="8"/>
  <c r="H98" i="8" s="1"/>
  <c r="F98" i="8"/>
  <c r="D98" i="8"/>
  <c r="B98" i="8"/>
  <c r="G97" i="8"/>
  <c r="H97" i="8" s="1"/>
  <c r="F97" i="8"/>
  <c r="D97" i="8"/>
  <c r="B97" i="8"/>
  <c r="G96" i="8"/>
  <c r="H96" i="8" s="1"/>
  <c r="F96" i="8"/>
  <c r="D96" i="8"/>
  <c r="B96" i="8"/>
  <c r="G95" i="8"/>
  <c r="H95" i="8" s="1"/>
  <c r="F95" i="8"/>
  <c r="D95" i="8"/>
  <c r="B95" i="8"/>
  <c r="G94" i="8"/>
  <c r="H94" i="8" s="1"/>
  <c r="F94" i="8"/>
  <c r="D94" i="8"/>
  <c r="B94" i="8"/>
  <c r="G93" i="8"/>
  <c r="H93" i="8" s="1"/>
  <c r="F93" i="8"/>
  <c r="D93" i="8"/>
  <c r="B93" i="8"/>
  <c r="G92" i="8"/>
  <c r="H92" i="8" s="1"/>
  <c r="F92" i="8"/>
  <c r="D92" i="8"/>
  <c r="B92" i="8"/>
  <c r="G91" i="8"/>
  <c r="H91" i="8" s="1"/>
  <c r="F91" i="8"/>
  <c r="D91" i="8"/>
  <c r="B91" i="8"/>
  <c r="G90" i="8"/>
  <c r="H90" i="8" s="1"/>
  <c r="F90" i="8"/>
  <c r="D90" i="8"/>
  <c r="B90" i="8"/>
  <c r="G89" i="8"/>
  <c r="H89" i="8" s="1"/>
  <c r="F89" i="8"/>
  <c r="D89" i="8"/>
  <c r="B89" i="8"/>
  <c r="G88" i="8"/>
  <c r="H88" i="8" s="1"/>
  <c r="F88" i="8"/>
  <c r="D88" i="8"/>
  <c r="B88" i="8"/>
  <c r="G87" i="8"/>
  <c r="H87" i="8" s="1"/>
  <c r="F87" i="8"/>
  <c r="D87" i="8"/>
  <c r="B87" i="8"/>
  <c r="G86" i="8"/>
  <c r="H86" i="8" s="1"/>
  <c r="F86" i="8"/>
  <c r="D86" i="8"/>
  <c r="B86" i="8"/>
  <c r="G85" i="8"/>
  <c r="H85" i="8" s="1"/>
  <c r="F85" i="8"/>
  <c r="D85" i="8"/>
  <c r="B85" i="8"/>
  <c r="G84" i="8"/>
  <c r="H84" i="8" s="1"/>
  <c r="F84" i="8"/>
  <c r="D84" i="8"/>
  <c r="B84" i="8"/>
  <c r="G83" i="8"/>
  <c r="H83" i="8" s="1"/>
  <c r="F83" i="8"/>
  <c r="D83" i="8"/>
  <c r="B83" i="8"/>
  <c r="G82" i="8"/>
  <c r="H82" i="8" s="1"/>
  <c r="F82" i="8"/>
  <c r="D82" i="8"/>
  <c r="B82" i="8"/>
  <c r="H81" i="8"/>
  <c r="G81" i="8"/>
  <c r="F81" i="8"/>
  <c r="D81" i="8"/>
  <c r="B81" i="8"/>
  <c r="G80" i="8"/>
  <c r="H80" i="8" s="1"/>
  <c r="F80" i="8"/>
  <c r="D80" i="8"/>
  <c r="B80" i="8"/>
  <c r="G79" i="8"/>
  <c r="H79" i="8" s="1"/>
  <c r="F79" i="8"/>
  <c r="D79" i="8"/>
  <c r="B79" i="8"/>
  <c r="G78" i="8"/>
  <c r="H78" i="8" s="1"/>
  <c r="F78" i="8"/>
  <c r="D78" i="8"/>
  <c r="B78" i="8"/>
  <c r="G77" i="8"/>
  <c r="H77" i="8" s="1"/>
  <c r="F77" i="8"/>
  <c r="D77" i="8"/>
  <c r="B77" i="8"/>
  <c r="G76" i="8"/>
  <c r="H76" i="8" s="1"/>
  <c r="F76" i="8"/>
  <c r="D76" i="8"/>
  <c r="B76" i="8"/>
  <c r="G75" i="8"/>
  <c r="H75" i="8" s="1"/>
  <c r="F75" i="8"/>
  <c r="D75" i="8"/>
  <c r="B75" i="8"/>
  <c r="G74" i="8"/>
  <c r="H74" i="8" s="1"/>
  <c r="F74" i="8"/>
  <c r="D74" i="8"/>
  <c r="B74" i="8"/>
  <c r="G73" i="8"/>
  <c r="H73" i="8" s="1"/>
  <c r="F73" i="8"/>
  <c r="D73" i="8"/>
  <c r="B73" i="8"/>
  <c r="G72" i="8"/>
  <c r="H72" i="8" s="1"/>
  <c r="F72" i="8"/>
  <c r="D72" i="8"/>
  <c r="B72" i="8"/>
  <c r="G71" i="8"/>
  <c r="H71" i="8" s="1"/>
  <c r="F71" i="8"/>
  <c r="D71" i="8"/>
  <c r="B71" i="8"/>
  <c r="G70" i="8"/>
  <c r="H70" i="8" s="1"/>
  <c r="F70" i="8"/>
  <c r="D70" i="8"/>
  <c r="B70" i="8"/>
  <c r="G69" i="8"/>
  <c r="H69" i="8" s="1"/>
  <c r="F69" i="8"/>
  <c r="D69" i="8"/>
  <c r="B69" i="8"/>
  <c r="G68" i="8"/>
  <c r="H68" i="8" s="1"/>
  <c r="F68" i="8"/>
  <c r="D68" i="8"/>
  <c r="B68" i="8"/>
  <c r="G67" i="8"/>
  <c r="H67" i="8" s="1"/>
  <c r="F67" i="8"/>
  <c r="D67" i="8"/>
  <c r="B67" i="8"/>
  <c r="G66" i="8"/>
  <c r="H66" i="8" s="1"/>
  <c r="F66" i="8"/>
  <c r="D66" i="8"/>
  <c r="B66" i="8"/>
  <c r="G65" i="8"/>
  <c r="H65" i="8" s="1"/>
  <c r="F65" i="8"/>
  <c r="D65" i="8"/>
  <c r="B65" i="8"/>
  <c r="G64" i="8"/>
  <c r="H64" i="8" s="1"/>
  <c r="F64" i="8"/>
  <c r="D64" i="8"/>
  <c r="B64" i="8"/>
  <c r="G63" i="8"/>
  <c r="H63" i="8" s="1"/>
  <c r="F63" i="8"/>
  <c r="D63" i="8"/>
  <c r="B63" i="8"/>
  <c r="G62" i="8"/>
  <c r="H62" i="8" s="1"/>
  <c r="F62" i="8"/>
  <c r="D62" i="8"/>
  <c r="B62" i="8"/>
  <c r="G61" i="8"/>
  <c r="H61" i="8" s="1"/>
  <c r="F61" i="8"/>
  <c r="D61" i="8"/>
  <c r="B61" i="8"/>
  <c r="G60" i="8"/>
  <c r="H60" i="8" s="1"/>
  <c r="F60" i="8"/>
  <c r="D60" i="8"/>
  <c r="B60" i="8"/>
  <c r="G59" i="8"/>
  <c r="H59" i="8" s="1"/>
  <c r="F59" i="8"/>
  <c r="D59" i="8"/>
  <c r="B59" i="8"/>
  <c r="G58" i="8"/>
  <c r="H58" i="8" s="1"/>
  <c r="F58" i="8"/>
  <c r="D58" i="8"/>
  <c r="B58" i="8"/>
  <c r="G57" i="8"/>
  <c r="H57" i="8" s="1"/>
  <c r="F57" i="8"/>
  <c r="D57" i="8"/>
  <c r="B57" i="8"/>
  <c r="G56" i="8"/>
  <c r="H56" i="8" s="1"/>
  <c r="F56" i="8"/>
  <c r="D56" i="8"/>
  <c r="B56" i="8"/>
  <c r="G55" i="8"/>
  <c r="H55" i="8" s="1"/>
  <c r="F55" i="8"/>
  <c r="D55" i="8"/>
  <c r="B55" i="8"/>
  <c r="G54" i="8"/>
  <c r="H54" i="8" s="1"/>
  <c r="F54" i="8"/>
  <c r="D54" i="8"/>
  <c r="B54" i="8"/>
  <c r="G53" i="8"/>
  <c r="H53" i="8" s="1"/>
  <c r="F53" i="8"/>
  <c r="D53" i="8"/>
  <c r="B53" i="8"/>
  <c r="G52" i="8"/>
  <c r="H52" i="8" s="1"/>
  <c r="F52" i="8"/>
  <c r="D52" i="8"/>
  <c r="B52" i="8"/>
  <c r="G51" i="8"/>
  <c r="H51" i="8" s="1"/>
  <c r="F51" i="8"/>
  <c r="D51" i="8"/>
  <c r="B51" i="8"/>
  <c r="G50" i="8"/>
  <c r="H50" i="8" s="1"/>
  <c r="F50" i="8"/>
  <c r="D50" i="8"/>
  <c r="B50" i="8"/>
  <c r="G49" i="8"/>
  <c r="H49" i="8" s="1"/>
  <c r="F49" i="8"/>
  <c r="D49" i="8"/>
  <c r="B49" i="8"/>
  <c r="G48" i="8"/>
  <c r="H48" i="8" s="1"/>
  <c r="F48" i="8"/>
  <c r="D48" i="8"/>
  <c r="B48" i="8"/>
  <c r="G47" i="8"/>
  <c r="H47" i="8" s="1"/>
  <c r="F47" i="8"/>
  <c r="D47" i="8"/>
  <c r="B47" i="8"/>
  <c r="G46" i="8"/>
  <c r="H46" i="8" s="1"/>
  <c r="F46" i="8"/>
  <c r="D46" i="8"/>
  <c r="B46" i="8"/>
  <c r="G45" i="8"/>
  <c r="H45" i="8" s="1"/>
  <c r="F45" i="8"/>
  <c r="D45" i="8"/>
  <c r="B45" i="8"/>
  <c r="G44" i="8"/>
  <c r="H44" i="8" s="1"/>
  <c r="F44" i="8"/>
  <c r="D44" i="8"/>
  <c r="B44" i="8"/>
  <c r="G43" i="8"/>
  <c r="H43" i="8" s="1"/>
  <c r="F43" i="8"/>
  <c r="D43" i="8"/>
  <c r="B43" i="8"/>
  <c r="G42" i="8"/>
  <c r="H42" i="8" s="1"/>
  <c r="F42" i="8"/>
  <c r="D42" i="8"/>
  <c r="B42" i="8"/>
  <c r="G41" i="8"/>
  <c r="H41" i="8" s="1"/>
  <c r="F41" i="8"/>
  <c r="D41" i="8"/>
  <c r="B41" i="8"/>
  <c r="G40" i="8"/>
  <c r="H40" i="8" s="1"/>
  <c r="F40" i="8"/>
  <c r="D40" i="8"/>
  <c r="B40" i="8"/>
  <c r="G39" i="8"/>
  <c r="H39" i="8" s="1"/>
  <c r="F39" i="8"/>
  <c r="D39" i="8"/>
  <c r="B39" i="8"/>
  <c r="G38" i="8"/>
  <c r="H38" i="8" s="1"/>
  <c r="F38" i="8"/>
  <c r="D38" i="8"/>
  <c r="B38" i="8"/>
  <c r="G37" i="8"/>
  <c r="H37" i="8" s="1"/>
  <c r="F37" i="8"/>
  <c r="D37" i="8"/>
  <c r="B37" i="8"/>
  <c r="G36" i="8"/>
  <c r="H36" i="8" s="1"/>
  <c r="F36" i="8"/>
  <c r="D36" i="8"/>
  <c r="B36" i="8"/>
  <c r="G35" i="8"/>
  <c r="H35" i="8" s="1"/>
  <c r="F35" i="8"/>
  <c r="D35" i="8"/>
  <c r="B35" i="8"/>
  <c r="G34" i="8"/>
  <c r="H34" i="8" s="1"/>
  <c r="F34" i="8"/>
  <c r="D34" i="8"/>
  <c r="B34" i="8"/>
  <c r="G33" i="8"/>
  <c r="H33" i="8" s="1"/>
  <c r="F33" i="8"/>
  <c r="D33" i="8"/>
  <c r="B33" i="8"/>
  <c r="V32" i="8"/>
  <c r="G32" i="8"/>
  <c r="H32" i="8" s="1"/>
  <c r="F32" i="8"/>
  <c r="D32" i="8"/>
  <c r="B32" i="8"/>
  <c r="G31" i="8"/>
  <c r="H31" i="8" s="1"/>
  <c r="F31" i="8"/>
  <c r="D31" i="8"/>
  <c r="B31" i="8"/>
  <c r="G30" i="8"/>
  <c r="H30" i="8" s="1"/>
  <c r="F30" i="8"/>
  <c r="D30" i="8"/>
  <c r="B30" i="8"/>
  <c r="AH29" i="8"/>
  <c r="G29" i="8"/>
  <c r="H29" i="8" s="1"/>
  <c r="F29" i="8"/>
  <c r="D29" i="8"/>
  <c r="B29" i="8"/>
  <c r="G28" i="8"/>
  <c r="H28" i="8" s="1"/>
  <c r="F28" i="8"/>
  <c r="D28" i="8"/>
  <c r="B28" i="8"/>
  <c r="AH27" i="8"/>
  <c r="AH26" i="8" s="1"/>
  <c r="G27" i="8"/>
  <c r="H27" i="8" s="1"/>
  <c r="F27" i="8"/>
  <c r="D27" i="8"/>
  <c r="B27" i="8"/>
  <c r="G26" i="8"/>
  <c r="H26" i="8" s="1"/>
  <c r="F26" i="8"/>
  <c r="D26" i="8"/>
  <c r="B26" i="8"/>
  <c r="G25" i="8"/>
  <c r="H25" i="8" s="1"/>
  <c r="F25" i="8"/>
  <c r="D25" i="8"/>
  <c r="B25" i="8"/>
  <c r="AK24" i="8"/>
  <c r="AI24" i="8"/>
  <c r="G24" i="8"/>
  <c r="H24" i="8" s="1"/>
  <c r="F24" i="8"/>
  <c r="D24" i="8"/>
  <c r="B24" i="8"/>
  <c r="AK23" i="8"/>
  <c r="AI23" i="8"/>
  <c r="G23" i="8"/>
  <c r="H23" i="8" s="1"/>
  <c r="F23" i="8"/>
  <c r="D23" i="8"/>
  <c r="B23" i="8"/>
  <c r="AK22" i="8"/>
  <c r="AI22" i="8"/>
  <c r="G22" i="8"/>
  <c r="H22" i="8" s="1"/>
  <c r="F22" i="8"/>
  <c r="D22" i="8"/>
  <c r="B22" i="8"/>
  <c r="AK21" i="8"/>
  <c r="AI21" i="8"/>
  <c r="G21" i="8"/>
  <c r="H21" i="8" s="1"/>
  <c r="F21" i="8"/>
  <c r="D21" i="8"/>
  <c r="B21" i="8"/>
  <c r="AK20" i="8"/>
  <c r="AI20" i="8"/>
  <c r="G20" i="8"/>
  <c r="H20" i="8" s="1"/>
  <c r="F20" i="8"/>
  <c r="D20" i="8"/>
  <c r="B20" i="8"/>
  <c r="Y19" i="8"/>
  <c r="G19" i="8"/>
  <c r="H19" i="8" s="1"/>
  <c r="F19" i="8"/>
  <c r="D19" i="8"/>
  <c r="B19" i="8"/>
  <c r="G18" i="8"/>
  <c r="H18" i="8" s="1"/>
  <c r="F18" i="8"/>
  <c r="D18" i="8"/>
  <c r="B18" i="8"/>
  <c r="G17" i="8"/>
  <c r="H17" i="8" s="1"/>
  <c r="F17" i="8"/>
  <c r="D17" i="8"/>
  <c r="B17" i="8"/>
  <c r="U16" i="8"/>
  <c r="G16" i="8"/>
  <c r="H16" i="8" s="1"/>
  <c r="F16" i="8"/>
  <c r="D16" i="8"/>
  <c r="B16" i="8"/>
  <c r="V15" i="8"/>
  <c r="W15" i="8" s="1"/>
  <c r="G15" i="8"/>
  <c r="H15" i="8" s="1"/>
  <c r="F15" i="8"/>
  <c r="D15" i="8"/>
  <c r="B15" i="8"/>
  <c r="AE14" i="8"/>
  <c r="G14" i="8"/>
  <c r="H14" i="8" s="1"/>
  <c r="F14" i="8"/>
  <c r="D14" i="8"/>
  <c r="B14" i="8"/>
  <c r="G13" i="8"/>
  <c r="H13" i="8" s="1"/>
  <c r="F13" i="8"/>
  <c r="D13" i="8"/>
  <c r="B13" i="8"/>
  <c r="G12" i="8"/>
  <c r="H12" i="8" s="1"/>
  <c r="F12" i="8"/>
  <c r="D12" i="8"/>
  <c r="B12" i="8"/>
  <c r="AE11" i="8"/>
  <c r="G11" i="8"/>
  <c r="H11" i="8" s="1"/>
  <c r="F11" i="8"/>
  <c r="D11" i="8"/>
  <c r="B11" i="8"/>
  <c r="G10" i="8"/>
  <c r="H10" i="8" s="1"/>
  <c r="F10" i="8"/>
  <c r="D10" i="8"/>
  <c r="B10" i="8"/>
  <c r="G9" i="8"/>
  <c r="H9" i="8" s="1"/>
  <c r="F9" i="8"/>
  <c r="D9" i="8"/>
  <c r="B9" i="8"/>
  <c r="AH8" i="8"/>
  <c r="G8" i="8"/>
  <c r="H8" i="8" s="1"/>
  <c r="F8" i="8"/>
  <c r="D8" i="8"/>
  <c r="B8" i="8"/>
  <c r="G7" i="8"/>
  <c r="H7" i="8" s="1"/>
  <c r="F7" i="8"/>
  <c r="D7" i="8"/>
  <c r="B7" i="8"/>
  <c r="G6" i="8"/>
  <c r="H6" i="8" s="1"/>
  <c r="F6" i="8"/>
  <c r="D6" i="8"/>
  <c r="B6" i="8"/>
  <c r="G5" i="8"/>
  <c r="H5" i="8" s="1"/>
  <c r="F5" i="8"/>
  <c r="D5" i="8"/>
  <c r="B5" i="8"/>
  <c r="G4" i="8"/>
  <c r="H4" i="8" s="1"/>
  <c r="F4" i="8"/>
  <c r="D4" i="8"/>
  <c r="B4" i="8"/>
  <c r="G3" i="8"/>
  <c r="H3" i="8" s="1"/>
  <c r="F3" i="8"/>
  <c r="D3" i="8"/>
  <c r="B3" i="8"/>
  <c r="AI34" i="1"/>
  <c r="AI32" i="1"/>
  <c r="AI31" i="1" s="1"/>
  <c r="AK29" i="1"/>
  <c r="AI29" i="1"/>
  <c r="AK28" i="1"/>
  <c r="AI28" i="1"/>
  <c r="AK27" i="1"/>
  <c r="AI27" i="1"/>
  <c r="AK26" i="1"/>
  <c r="AI26" i="1"/>
  <c r="AI25" i="1"/>
  <c r="AK25" i="1" s="1"/>
  <c r="I311" i="8" l="1"/>
  <c r="I198" i="8"/>
  <c r="I206" i="8"/>
  <c r="I210" i="8"/>
  <c r="I339" i="8"/>
  <c r="I347" i="8"/>
  <c r="I349" i="8"/>
  <c r="N349" i="8" s="1"/>
  <c r="I355" i="8"/>
  <c r="L355" i="8" s="1"/>
  <c r="I357" i="8"/>
  <c r="N357" i="8" s="1"/>
  <c r="I65" i="8"/>
  <c r="N65" i="8" s="1"/>
  <c r="I316" i="8"/>
  <c r="I185" i="8"/>
  <c r="L185" i="8" s="1"/>
  <c r="I279" i="8"/>
  <c r="I234" i="8"/>
  <c r="I360" i="8"/>
  <c r="L360" i="8" s="1"/>
  <c r="I26" i="8"/>
  <c r="N26" i="8" s="1"/>
  <c r="I158" i="8"/>
  <c r="L158" i="8" s="1"/>
  <c r="I278" i="8"/>
  <c r="M278" i="8" s="1"/>
  <c r="I27" i="8"/>
  <c r="I57" i="8"/>
  <c r="N57" i="8" s="1"/>
  <c r="I73" i="8"/>
  <c r="I110" i="8"/>
  <c r="M110" i="8" s="1"/>
  <c r="I217" i="8"/>
  <c r="N217" i="8" s="1"/>
  <c r="I321" i="8"/>
  <c r="L321" i="8" s="1"/>
  <c r="I107" i="8"/>
  <c r="M107" i="8" s="1"/>
  <c r="I194" i="8"/>
  <c r="N194" i="8" s="1"/>
  <c r="I256" i="8"/>
  <c r="I39" i="8"/>
  <c r="N39" i="8" s="1"/>
  <c r="I331" i="8"/>
  <c r="AN10" i="1"/>
  <c r="AH13" i="1" s="1"/>
  <c r="T9" i="8"/>
  <c r="U9" i="8" s="1"/>
  <c r="AC16" i="8" s="1"/>
  <c r="AH14" i="8"/>
  <c r="AJ19" i="8" s="1"/>
  <c r="AI19" i="8" s="1"/>
  <c r="AK19" i="8" s="1"/>
  <c r="AH3" i="8"/>
  <c r="AJ5" i="8" s="1"/>
  <c r="T8" i="8"/>
  <c r="V8" i="8" s="1"/>
  <c r="I33" i="8"/>
  <c r="I41" i="8"/>
  <c r="L41" i="8" s="1"/>
  <c r="I49" i="8"/>
  <c r="I82" i="8"/>
  <c r="I102" i="8"/>
  <c r="M102" i="8" s="1"/>
  <c r="I123" i="8"/>
  <c r="M123" i="8" s="1"/>
  <c r="I190" i="8"/>
  <c r="N190" i="8" s="1"/>
  <c r="I364" i="8"/>
  <c r="M364" i="8" s="1"/>
  <c r="I101" i="8"/>
  <c r="I139" i="8"/>
  <c r="M139" i="8" s="1"/>
  <c r="I129" i="8"/>
  <c r="I221" i="8"/>
  <c r="N221" i="8" s="1"/>
  <c r="I244" i="8"/>
  <c r="M244" i="8" s="1"/>
  <c r="I323" i="8"/>
  <c r="N323" i="8" s="1"/>
  <c r="I6" i="8"/>
  <c r="N6" i="8" s="1"/>
  <c r="I16" i="8"/>
  <c r="N16" i="8" s="1"/>
  <c r="I34" i="8"/>
  <c r="I40" i="8"/>
  <c r="N40" i="8" s="1"/>
  <c r="I42" i="8"/>
  <c r="N42" i="8" s="1"/>
  <c r="I48" i="8"/>
  <c r="I81" i="8"/>
  <c r="N81" i="8" s="1"/>
  <c r="I137" i="8"/>
  <c r="N137" i="8" s="1"/>
  <c r="I156" i="8"/>
  <c r="M156" i="8" s="1"/>
  <c r="I218" i="8"/>
  <c r="N218" i="8" s="1"/>
  <c r="I283" i="8"/>
  <c r="I287" i="8"/>
  <c r="M287" i="8" s="1"/>
  <c r="I295" i="8"/>
  <c r="L295" i="8" s="1"/>
  <c r="I326" i="8"/>
  <c r="I363" i="8"/>
  <c r="N363" i="8" s="1"/>
  <c r="I365" i="8"/>
  <c r="N365" i="8" s="1"/>
  <c r="I99" i="8"/>
  <c r="L99" i="8" s="1"/>
  <c r="I50" i="8"/>
  <c r="N50" i="8" s="1"/>
  <c r="I56" i="8"/>
  <c r="I145" i="8"/>
  <c r="L145" i="8" s="1"/>
  <c r="I214" i="8"/>
  <c r="L214" i="8" s="1"/>
  <c r="I243" i="8"/>
  <c r="I303" i="8"/>
  <c r="M303" i="8" s="1"/>
  <c r="I307" i="8"/>
  <c r="L307" i="8" s="1"/>
  <c r="I324" i="8"/>
  <c r="N324" i="8" s="1"/>
  <c r="I24" i="8"/>
  <c r="N24" i="8" s="1"/>
  <c r="I58" i="8"/>
  <c r="I103" i="8"/>
  <c r="L103" i="8" s="1"/>
  <c r="I115" i="8"/>
  <c r="M115" i="8" s="1"/>
  <c r="I174" i="8"/>
  <c r="I222" i="8"/>
  <c r="L222" i="8" s="1"/>
  <c r="I226" i="8"/>
  <c r="N226" i="8" s="1"/>
  <c r="I255" i="8"/>
  <c r="M255" i="8" s="1"/>
  <c r="I315" i="8"/>
  <c r="N315" i="8" s="1"/>
  <c r="I64" i="8"/>
  <c r="I66" i="8"/>
  <c r="N66" i="8" s="1"/>
  <c r="I72" i="8"/>
  <c r="N72" i="8" s="1"/>
  <c r="I74" i="8"/>
  <c r="I80" i="8"/>
  <c r="N80" i="8" s="1"/>
  <c r="I111" i="8"/>
  <c r="N111" i="8" s="1"/>
  <c r="I153" i="8"/>
  <c r="M153" i="8" s="1"/>
  <c r="I230" i="8"/>
  <c r="L230" i="8" s="1"/>
  <c r="I236" i="8"/>
  <c r="I332" i="8"/>
  <c r="M332" i="8" s="1"/>
  <c r="I340" i="8"/>
  <c r="M340" i="8" s="1"/>
  <c r="I348" i="8"/>
  <c r="I356" i="8"/>
  <c r="N356" i="8" s="1"/>
  <c r="I19" i="8"/>
  <c r="N19" i="8" s="1"/>
  <c r="I67" i="8"/>
  <c r="N67" i="8" s="1"/>
  <c r="I133" i="8"/>
  <c r="M133" i="8" s="1"/>
  <c r="I177" i="8"/>
  <c r="L177" i="8" s="1"/>
  <c r="I342" i="8"/>
  <c r="L342" i="8" s="1"/>
  <c r="I248" i="8"/>
  <c r="N248" i="8" s="1"/>
  <c r="I89" i="8"/>
  <c r="M89" i="8" s="1"/>
  <c r="I117" i="8"/>
  <c r="N117" i="8" s="1"/>
  <c r="I215" i="8"/>
  <c r="M215" i="8" s="1"/>
  <c r="I260" i="8"/>
  <c r="N260" i="8" s="1"/>
  <c r="I130" i="8"/>
  <c r="L130" i="8" s="1"/>
  <c r="I181" i="8"/>
  <c r="I358" i="8"/>
  <c r="N358" i="8" s="1"/>
  <c r="I233" i="8"/>
  <c r="N233" i="8" s="1"/>
  <c r="I285" i="8"/>
  <c r="I7" i="8"/>
  <c r="N7" i="8" s="1"/>
  <c r="I90" i="8"/>
  <c r="L90" i="8" s="1"/>
  <c r="I143" i="8"/>
  <c r="M143" i="8" s="1"/>
  <c r="I169" i="8"/>
  <c r="L169" i="8" s="1"/>
  <c r="I329" i="8"/>
  <c r="I142" i="8"/>
  <c r="M142" i="8" s="1"/>
  <c r="I4" i="8"/>
  <c r="M4" i="8" s="1"/>
  <c r="I54" i="8"/>
  <c r="N54" i="8" s="1"/>
  <c r="I94" i="8"/>
  <c r="M94" i="8" s="1"/>
  <c r="L221" i="8"/>
  <c r="I229" i="8"/>
  <c r="N229" i="8" s="1"/>
  <c r="I239" i="8"/>
  <c r="I280" i="8"/>
  <c r="M280" i="8" s="1"/>
  <c r="N56" i="8"/>
  <c r="M56" i="8"/>
  <c r="I13" i="8"/>
  <c r="M13" i="8" s="1"/>
  <c r="I105" i="8"/>
  <c r="N105" i="8" s="1"/>
  <c r="I114" i="8"/>
  <c r="L114" i="8" s="1"/>
  <c r="I125" i="8"/>
  <c r="N125" i="8" s="1"/>
  <c r="I135" i="8"/>
  <c r="N135" i="8" s="1"/>
  <c r="I165" i="8"/>
  <c r="N165" i="8" s="1"/>
  <c r="I182" i="8"/>
  <c r="N182" i="8" s="1"/>
  <c r="I195" i="8"/>
  <c r="N195" i="8" s="1"/>
  <c r="I205" i="8"/>
  <c r="M205" i="8" s="1"/>
  <c r="I207" i="8"/>
  <c r="L207" i="8" s="1"/>
  <c r="I235" i="8"/>
  <c r="N235" i="8" s="1"/>
  <c r="I362" i="8"/>
  <c r="L362" i="8" s="1"/>
  <c r="I22" i="8"/>
  <c r="N22" i="8" s="1"/>
  <c r="I62" i="8"/>
  <c r="N62" i="8" s="1"/>
  <c r="I98" i="8"/>
  <c r="N98" i="8" s="1"/>
  <c r="I109" i="8"/>
  <c r="L109" i="8" s="1"/>
  <c r="I124" i="8"/>
  <c r="I127" i="8"/>
  <c r="M127" i="8" s="1"/>
  <c r="I147" i="8"/>
  <c r="N147" i="8" s="1"/>
  <c r="I167" i="8"/>
  <c r="N167" i="8" s="1"/>
  <c r="I223" i="8"/>
  <c r="M223" i="8" s="1"/>
  <c r="I247" i="8"/>
  <c r="L247" i="8" s="1"/>
  <c r="I252" i="8"/>
  <c r="M252" i="8" s="1"/>
  <c r="I267" i="8"/>
  <c r="L267" i="8" s="1"/>
  <c r="I272" i="8"/>
  <c r="I277" i="8"/>
  <c r="N277" i="8" s="1"/>
  <c r="I284" i="8"/>
  <c r="N284" i="8" s="1"/>
  <c r="I296" i="8"/>
  <c r="M296" i="8" s="1"/>
  <c r="I308" i="8"/>
  <c r="N308" i="8" s="1"/>
  <c r="I18" i="8"/>
  <c r="M18" i="8" s="1"/>
  <c r="I44" i="8"/>
  <c r="N44" i="8" s="1"/>
  <c r="I60" i="8"/>
  <c r="L60" i="8" s="1"/>
  <c r="I83" i="8"/>
  <c r="N83" i="8" s="1"/>
  <c r="I134" i="8"/>
  <c r="M134" i="8" s="1"/>
  <c r="I144" i="8"/>
  <c r="M144" i="8" s="1"/>
  <c r="I152" i="8"/>
  <c r="M152" i="8" s="1"/>
  <c r="I202" i="8"/>
  <c r="N202" i="8" s="1"/>
  <c r="I211" i="8"/>
  <c r="N211" i="8" s="1"/>
  <c r="I262" i="8"/>
  <c r="I291" i="8"/>
  <c r="N291" i="8" s="1"/>
  <c r="I294" i="8"/>
  <c r="I9" i="8"/>
  <c r="N9" i="8" s="1"/>
  <c r="I12" i="8"/>
  <c r="N12" i="8" s="1"/>
  <c r="I108" i="8"/>
  <c r="M108" i="8" s="1"/>
  <c r="I119" i="8"/>
  <c r="N119" i="8" s="1"/>
  <c r="I227" i="8"/>
  <c r="M227" i="8" s="1"/>
  <c r="I276" i="8"/>
  <c r="N276" i="8" s="1"/>
  <c r="I300" i="8"/>
  <c r="N300" i="8" s="1"/>
  <c r="I361" i="8"/>
  <c r="N361" i="8" s="1"/>
  <c r="I299" i="8"/>
  <c r="M299" i="8" s="1"/>
  <c r="I8" i="8"/>
  <c r="M8" i="8" s="1"/>
  <c r="I14" i="8"/>
  <c r="N14" i="8" s="1"/>
  <c r="I52" i="8"/>
  <c r="M52" i="8" s="1"/>
  <c r="I86" i="8"/>
  <c r="M86" i="8" s="1"/>
  <c r="I93" i="8"/>
  <c r="M93" i="8" s="1"/>
  <c r="I118" i="8"/>
  <c r="L118" i="8" s="1"/>
  <c r="I148" i="8"/>
  <c r="I159" i="8"/>
  <c r="M159" i="8" s="1"/>
  <c r="I162" i="8"/>
  <c r="N162" i="8" s="1"/>
  <c r="I259" i="8"/>
  <c r="N259" i="8" s="1"/>
  <c r="I288" i="8"/>
  <c r="M288" i="8" s="1"/>
  <c r="I312" i="8"/>
  <c r="M312" i="8" s="1"/>
  <c r="I368" i="8"/>
  <c r="I275" i="8"/>
  <c r="M275" i="8" s="1"/>
  <c r="I3" i="8"/>
  <c r="L3" i="8" s="1"/>
  <c r="I25" i="8"/>
  <c r="M25" i="8" s="1"/>
  <c r="I45" i="8"/>
  <c r="L45" i="8" s="1"/>
  <c r="I84" i="8"/>
  <c r="M84" i="8" s="1"/>
  <c r="I97" i="8"/>
  <c r="M97" i="8" s="1"/>
  <c r="I121" i="8"/>
  <c r="N121" i="8" s="1"/>
  <c r="I126" i="8"/>
  <c r="I131" i="8"/>
  <c r="N131" i="8" s="1"/>
  <c r="I150" i="8"/>
  <c r="I151" i="8"/>
  <c r="M151" i="8" s="1"/>
  <c r="I161" i="8"/>
  <c r="L161" i="8" s="1"/>
  <c r="I175" i="8"/>
  <c r="N175" i="8" s="1"/>
  <c r="I197" i="8"/>
  <c r="N197" i="8" s="1"/>
  <c r="I199" i="8"/>
  <c r="M199" i="8" s="1"/>
  <c r="I201" i="8"/>
  <c r="I254" i="8"/>
  <c r="M254" i="8" s="1"/>
  <c r="I271" i="8"/>
  <c r="M271" i="8" s="1"/>
  <c r="I286" i="8"/>
  <c r="N286" i="8" s="1"/>
  <c r="I304" i="8"/>
  <c r="M304" i="8" s="1"/>
  <c r="I310" i="8"/>
  <c r="L310" i="8" s="1"/>
  <c r="I337" i="8"/>
  <c r="I345" i="8"/>
  <c r="I353" i="8"/>
  <c r="M353" i="8" s="1"/>
  <c r="I366" i="8"/>
  <c r="N366" i="8" s="1"/>
  <c r="I5" i="8"/>
  <c r="L5" i="8" s="1"/>
  <c r="I113" i="8"/>
  <c r="N113" i="8" s="1"/>
  <c r="I166" i="8"/>
  <c r="N166" i="8" s="1"/>
  <c r="I178" i="8"/>
  <c r="N178" i="8" s="1"/>
  <c r="I189" i="8"/>
  <c r="I191" i="8"/>
  <c r="I219" i="8"/>
  <c r="M219" i="8" s="1"/>
  <c r="I253" i="8"/>
  <c r="M253" i="8" s="1"/>
  <c r="I268" i="8"/>
  <c r="M268" i="8" s="1"/>
  <c r="I292" i="8"/>
  <c r="N292" i="8" s="1"/>
  <c r="I302" i="8"/>
  <c r="N302" i="8" s="1"/>
  <c r="I319" i="8"/>
  <c r="L319" i="8" s="1"/>
  <c r="N33" i="8"/>
  <c r="L33" i="8"/>
  <c r="M33" i="8"/>
  <c r="M42" i="8"/>
  <c r="L42" i="8"/>
  <c r="N48" i="8"/>
  <c r="L48" i="8"/>
  <c r="M48" i="8"/>
  <c r="N58" i="8"/>
  <c r="M58" i="8"/>
  <c r="L58" i="8"/>
  <c r="L40" i="8"/>
  <c r="I11" i="8"/>
  <c r="M27" i="8"/>
  <c r="L27" i="8"/>
  <c r="N27" i="8"/>
  <c r="L57" i="8"/>
  <c r="I17" i="8"/>
  <c r="I10" i="8"/>
  <c r="I15" i="8"/>
  <c r="N34" i="8"/>
  <c r="M34" i="8"/>
  <c r="L34" i="8"/>
  <c r="N49" i="8"/>
  <c r="M49" i="8"/>
  <c r="L49" i="8"/>
  <c r="N4" i="8"/>
  <c r="L4" i="8"/>
  <c r="I51" i="8"/>
  <c r="I37" i="8"/>
  <c r="I43" i="8"/>
  <c r="I77" i="8"/>
  <c r="M83" i="8"/>
  <c r="L127" i="8"/>
  <c r="N127" i="8"/>
  <c r="L312" i="8"/>
  <c r="I29" i="8"/>
  <c r="I20" i="8"/>
  <c r="I28" i="8"/>
  <c r="I35" i="8"/>
  <c r="I55" i="8"/>
  <c r="I63" i="8"/>
  <c r="I69" i="8"/>
  <c r="I87" i="8"/>
  <c r="I95" i="8"/>
  <c r="N145" i="8"/>
  <c r="N74" i="8"/>
  <c r="M74" i="8"/>
  <c r="L74" i="8"/>
  <c r="L135" i="8"/>
  <c r="I23" i="8"/>
  <c r="I32" i="8"/>
  <c r="I47" i="8"/>
  <c r="I75" i="8"/>
  <c r="I79" i="8"/>
  <c r="N97" i="8"/>
  <c r="L97" i="8"/>
  <c r="M118" i="8"/>
  <c r="I31" i="8"/>
  <c r="L111" i="8"/>
  <c r="M148" i="8"/>
  <c r="L148" i="8"/>
  <c r="N148" i="8"/>
  <c r="N275" i="8"/>
  <c r="L275" i="8"/>
  <c r="N73" i="8"/>
  <c r="M73" i="8"/>
  <c r="L73" i="8"/>
  <c r="N101" i="8"/>
  <c r="M101" i="8"/>
  <c r="L101" i="8"/>
  <c r="L44" i="8"/>
  <c r="I46" i="8"/>
  <c r="N64" i="8"/>
  <c r="M64" i="8"/>
  <c r="I71" i="8"/>
  <c r="M80" i="8"/>
  <c r="L80" i="8"/>
  <c r="N89" i="8"/>
  <c r="L89" i="8"/>
  <c r="M126" i="8"/>
  <c r="N126" i="8"/>
  <c r="L126" i="8"/>
  <c r="N129" i="8"/>
  <c r="L129" i="8"/>
  <c r="M129" i="8"/>
  <c r="L131" i="8"/>
  <c r="L252" i="8"/>
  <c r="N252" i="8"/>
  <c r="I59" i="8"/>
  <c r="I36" i="8"/>
  <c r="I38" i="8"/>
  <c r="L64" i="8"/>
  <c r="I76" i="8"/>
  <c r="I78" i="8"/>
  <c r="N82" i="8"/>
  <c r="M82" i="8"/>
  <c r="L82" i="8"/>
  <c r="I96" i="8"/>
  <c r="N214" i="8"/>
  <c r="M214" i="8"/>
  <c r="I21" i="8"/>
  <c r="I30" i="8"/>
  <c r="I53" i="8"/>
  <c r="L56" i="8"/>
  <c r="I61" i="8"/>
  <c r="I68" i="8"/>
  <c r="I70" i="8"/>
  <c r="L72" i="8"/>
  <c r="I85" i="8"/>
  <c r="I91" i="8"/>
  <c r="M98" i="8"/>
  <c r="M178" i="8"/>
  <c r="L178" i="8"/>
  <c r="I92" i="8"/>
  <c r="I120" i="8"/>
  <c r="N198" i="8"/>
  <c r="M198" i="8"/>
  <c r="L198" i="8"/>
  <c r="M207" i="8"/>
  <c r="M233" i="8"/>
  <c r="L233" i="8"/>
  <c r="N285" i="8"/>
  <c r="L285" i="8"/>
  <c r="M285" i="8"/>
  <c r="M368" i="8"/>
  <c r="L368" i="8"/>
  <c r="N368" i="8"/>
  <c r="I88" i="8"/>
  <c r="L165" i="8"/>
  <c r="N174" i="8"/>
  <c r="M174" i="8"/>
  <c r="L174" i="8"/>
  <c r="N283" i="8"/>
  <c r="M283" i="8"/>
  <c r="L283" i="8"/>
  <c r="N299" i="8"/>
  <c r="L357" i="8"/>
  <c r="L110" i="8"/>
  <c r="M191" i="8"/>
  <c r="L191" i="8"/>
  <c r="N191" i="8"/>
  <c r="N210" i="8"/>
  <c r="M210" i="8"/>
  <c r="L210" i="8"/>
  <c r="N219" i="8"/>
  <c r="M236" i="8"/>
  <c r="L236" i="8"/>
  <c r="N236" i="8"/>
  <c r="N331" i="8"/>
  <c r="M331" i="8"/>
  <c r="L331" i="8"/>
  <c r="I106" i="8"/>
  <c r="N110" i="8"/>
  <c r="I112" i="8"/>
  <c r="N161" i="8"/>
  <c r="I170" i="8"/>
  <c r="I186" i="8"/>
  <c r="M211" i="8"/>
  <c r="M259" i="8"/>
  <c r="M360" i="8"/>
  <c r="I116" i="8"/>
  <c r="I138" i="8"/>
  <c r="I155" i="8"/>
  <c r="N177" i="8"/>
  <c r="M177" i="8"/>
  <c r="N181" i="8"/>
  <c r="M181" i="8"/>
  <c r="L181" i="8"/>
  <c r="I183" i="8"/>
  <c r="N201" i="8"/>
  <c r="M201" i="8"/>
  <c r="L201" i="8"/>
  <c r="I203" i="8"/>
  <c r="N215" i="8"/>
  <c r="N234" i="8"/>
  <c r="M234" i="8"/>
  <c r="L234" i="8"/>
  <c r="M256" i="8"/>
  <c r="L256" i="8"/>
  <c r="N256" i="8"/>
  <c r="M291" i="8"/>
  <c r="L291" i="8"/>
  <c r="I104" i="8"/>
  <c r="I122" i="8"/>
  <c r="I128" i="8"/>
  <c r="I132" i="8"/>
  <c r="I141" i="8"/>
  <c r="I146" i="8"/>
  <c r="I163" i="8"/>
  <c r="L195" i="8"/>
  <c r="I100" i="8"/>
  <c r="M124" i="8"/>
  <c r="I136" i="8"/>
  <c r="I140" i="8"/>
  <c r="I149" i="8"/>
  <c r="I154" i="8"/>
  <c r="I171" i="8"/>
  <c r="I179" i="8"/>
  <c r="N185" i="8"/>
  <c r="M185" i="8"/>
  <c r="I187" i="8"/>
  <c r="N223" i="8"/>
  <c r="I231" i="8"/>
  <c r="N303" i="8"/>
  <c r="I164" i="8"/>
  <c r="I180" i="8"/>
  <c r="I196" i="8"/>
  <c r="I212" i="8"/>
  <c r="I213" i="8"/>
  <c r="M221" i="8"/>
  <c r="I228" i="8"/>
  <c r="I249" i="8"/>
  <c r="I263" i="8"/>
  <c r="N294" i="8"/>
  <c r="M294" i="8"/>
  <c r="L294" i="8"/>
  <c r="N311" i="8"/>
  <c r="M311" i="8"/>
  <c r="L311" i="8"/>
  <c r="L349" i="8"/>
  <c r="I168" i="8"/>
  <c r="I184" i="8"/>
  <c r="I200" i="8"/>
  <c r="I216" i="8"/>
  <c r="I232" i="8"/>
  <c r="M276" i="8"/>
  <c r="I293" i="8"/>
  <c r="N310" i="8"/>
  <c r="M310" i="8"/>
  <c r="I173" i="8"/>
  <c r="I237" i="8"/>
  <c r="I238" i="8"/>
  <c r="N243" i="8"/>
  <c r="M243" i="8"/>
  <c r="L243" i="8"/>
  <c r="M248" i="8"/>
  <c r="I264" i="8"/>
  <c r="I301" i="8"/>
  <c r="I350" i="8"/>
  <c r="M363" i="8"/>
  <c r="L363" i="8"/>
  <c r="I157" i="8"/>
  <c r="I172" i="8"/>
  <c r="I188" i="8"/>
  <c r="I204" i="8"/>
  <c r="I220" i="8"/>
  <c r="I242" i="8"/>
  <c r="I251" i="8"/>
  <c r="I270" i="8"/>
  <c r="M272" i="8"/>
  <c r="L272" i="8"/>
  <c r="N272" i="8"/>
  <c r="N279" i="8"/>
  <c r="M279" i="8"/>
  <c r="L279" i="8"/>
  <c r="M307" i="8"/>
  <c r="I309" i="8"/>
  <c r="I334" i="8"/>
  <c r="N340" i="8"/>
  <c r="L340" i="8"/>
  <c r="M342" i="8"/>
  <c r="N348" i="8"/>
  <c r="M348" i="8"/>
  <c r="L348" i="8"/>
  <c r="I193" i="8"/>
  <c r="N206" i="8"/>
  <c r="M206" i="8"/>
  <c r="I209" i="8"/>
  <c r="I225" i="8"/>
  <c r="L254" i="8"/>
  <c r="I269" i="8"/>
  <c r="N278" i="8"/>
  <c r="N280" i="8"/>
  <c r="N287" i="8"/>
  <c r="L287" i="8"/>
  <c r="I317" i="8"/>
  <c r="N326" i="8"/>
  <c r="M326" i="8"/>
  <c r="L326" i="8"/>
  <c r="N332" i="8"/>
  <c r="I160" i="8"/>
  <c r="I176" i="8"/>
  <c r="I192" i="8"/>
  <c r="L206" i="8"/>
  <c r="I208" i="8"/>
  <c r="I224" i="8"/>
  <c r="I240" i="8"/>
  <c r="N295" i="8"/>
  <c r="M295" i="8"/>
  <c r="N319" i="8"/>
  <c r="M319" i="8"/>
  <c r="I333" i="8"/>
  <c r="N347" i="8"/>
  <c r="M347" i="8"/>
  <c r="L347" i="8"/>
  <c r="L361" i="8"/>
  <c r="M361" i="8"/>
  <c r="I257" i="8"/>
  <c r="I322" i="8"/>
  <c r="I328" i="8"/>
  <c r="I335" i="8"/>
  <c r="I338" i="8"/>
  <c r="I344" i="8"/>
  <c r="I351" i="8"/>
  <c r="I245" i="8"/>
  <c r="I246" i="8"/>
  <c r="I258" i="8"/>
  <c r="I354" i="8"/>
  <c r="I367" i="8"/>
  <c r="I261" i="8"/>
  <c r="I290" i="8"/>
  <c r="I298" i="8"/>
  <c r="I306" i="8"/>
  <c r="I314" i="8"/>
  <c r="I325" i="8"/>
  <c r="N339" i="8"/>
  <c r="M339" i="8"/>
  <c r="I341" i="8"/>
  <c r="M358" i="8"/>
  <c r="L358" i="8"/>
  <c r="I241" i="8"/>
  <c r="I250" i="8"/>
  <c r="I265" i="8"/>
  <c r="I266" i="8"/>
  <c r="I320" i="8"/>
  <c r="I327" i="8"/>
  <c r="I330" i="8"/>
  <c r="I336" i="8"/>
  <c r="L339" i="8"/>
  <c r="I343" i="8"/>
  <c r="I346" i="8"/>
  <c r="M355" i="8"/>
  <c r="I273" i="8"/>
  <c r="I274" i="8"/>
  <c r="I281" i="8"/>
  <c r="I282" i="8"/>
  <c r="I289" i="8"/>
  <c r="I297" i="8"/>
  <c r="I305" i="8"/>
  <c r="I313" i="8"/>
  <c r="N316" i="8"/>
  <c r="M316" i="8"/>
  <c r="L316" i="8"/>
  <c r="I318" i="8"/>
  <c r="I352" i="8"/>
  <c r="I359" i="8"/>
  <c r="AK31" i="1"/>
  <c r="AI33" i="1" s="1"/>
  <c r="AI35" i="1" s="1"/>
  <c r="AD8" i="1" s="1"/>
  <c r="AJ20" i="1"/>
  <c r="AJ29" i="1"/>
  <c r="AJ28" i="1"/>
  <c r="AJ27" i="1"/>
  <c r="AJ26" i="1"/>
  <c r="AJ23" i="1"/>
  <c r="AI23" i="1" s="1"/>
  <c r="AK23" i="1" s="1"/>
  <c r="AJ25" i="1"/>
  <c r="L226" i="8" l="1"/>
  <c r="N355" i="8"/>
  <c r="N253" i="8"/>
  <c r="M222" i="8"/>
  <c r="M349" i="8"/>
  <c r="M277" i="8"/>
  <c r="N244" i="8"/>
  <c r="M226" i="8"/>
  <c r="L102" i="8"/>
  <c r="L19" i="8"/>
  <c r="M26" i="8"/>
  <c r="L365" i="8"/>
  <c r="N222" i="8"/>
  <c r="L356" i="8"/>
  <c r="L277" i="8"/>
  <c r="L134" i="8"/>
  <c r="L244" i="8"/>
  <c r="L217" i="8"/>
  <c r="L94" i="8"/>
  <c r="M137" i="8"/>
  <c r="N123" i="8"/>
  <c r="N102" i="8"/>
  <c r="M19" i="8"/>
  <c r="L26" i="8"/>
  <c r="L323" i="8"/>
  <c r="M365" i="8"/>
  <c r="M356" i="8"/>
  <c r="N134" i="8"/>
  <c r="M217" i="8"/>
  <c r="L215" i="8"/>
  <c r="N94" i="8"/>
  <c r="L137" i="8"/>
  <c r="L123" i="8"/>
  <c r="L81" i="8"/>
  <c r="M321" i="8"/>
  <c r="M323" i="8"/>
  <c r="M105" i="8"/>
  <c r="M81" i="8"/>
  <c r="L9" i="8"/>
  <c r="N321" i="8"/>
  <c r="L303" i="8"/>
  <c r="N360" i="8"/>
  <c r="L299" i="8"/>
  <c r="N207" i="8"/>
  <c r="L105" i="8"/>
  <c r="M111" i="8"/>
  <c r="N307" i="8"/>
  <c r="N52" i="8"/>
  <c r="M135" i="8"/>
  <c r="L276" i="8"/>
  <c r="L259" i="8"/>
  <c r="M145" i="8"/>
  <c r="M41" i="8"/>
  <c r="L223" i="8"/>
  <c r="N199" i="8"/>
  <c r="M195" i="8"/>
  <c r="L197" i="8"/>
  <c r="M357" i="8"/>
  <c r="L202" i="8"/>
  <c r="M72" i="8"/>
  <c r="M119" i="8"/>
  <c r="N115" i="8"/>
  <c r="M44" i="8"/>
  <c r="L65" i="8"/>
  <c r="L139" i="8"/>
  <c r="L119" i="8"/>
  <c r="L182" i="8"/>
  <c r="L300" i="8"/>
  <c r="L142" i="8"/>
  <c r="M169" i="8"/>
  <c r="M197" i="8"/>
  <c r="M202" i="8"/>
  <c r="M109" i="8"/>
  <c r="M60" i="8"/>
  <c r="L115" i="8"/>
  <c r="M65" i="8"/>
  <c r="N139" i="8"/>
  <c r="M182" i="8"/>
  <c r="M300" i="8"/>
  <c r="L248" i="8"/>
  <c r="N304" i="8"/>
  <c r="N169" i="8"/>
  <c r="L364" i="8"/>
  <c r="L98" i="8"/>
  <c r="L52" i="8"/>
  <c r="N118" i="8"/>
  <c r="L93" i="8"/>
  <c r="N142" i="8"/>
  <c r="M45" i="8"/>
  <c r="N93" i="8"/>
  <c r="L190" i="8"/>
  <c r="M158" i="8"/>
  <c r="N158" i="8"/>
  <c r="N255" i="8"/>
  <c r="M5" i="8"/>
  <c r="M190" i="8"/>
  <c r="N143" i="8"/>
  <c r="L253" i="8"/>
  <c r="N342" i="8"/>
  <c r="N271" i="8"/>
  <c r="L211" i="8"/>
  <c r="L86" i="8"/>
  <c r="M39" i="8"/>
  <c r="N41" i="8"/>
  <c r="L280" i="8"/>
  <c r="L194" i="8"/>
  <c r="M103" i="8"/>
  <c r="N107" i="8"/>
  <c r="L66" i="8"/>
  <c r="M57" i="8"/>
  <c r="M40" i="8"/>
  <c r="L39" i="8"/>
  <c r="L218" i="8"/>
  <c r="L162" i="8"/>
  <c r="M315" i="8"/>
  <c r="M247" i="8"/>
  <c r="M194" i="8"/>
  <c r="M167" i="8"/>
  <c r="L302" i="8"/>
  <c r="M114" i="8"/>
  <c r="N103" i="8"/>
  <c r="L107" i="8"/>
  <c r="L84" i="8"/>
  <c r="M90" i="8"/>
  <c r="M66" i="8"/>
  <c r="L332" i="8"/>
  <c r="L278" i="8"/>
  <c r="N247" i="8"/>
  <c r="L175" i="8"/>
  <c r="M302" i="8"/>
  <c r="N114" i="8"/>
  <c r="L67" i="8"/>
  <c r="N84" i="8"/>
  <c r="L153" i="8"/>
  <c r="N18" i="8"/>
  <c r="L284" i="8"/>
  <c r="M175" i="8"/>
  <c r="L166" i="8"/>
  <c r="N153" i="8"/>
  <c r="M9" i="8"/>
  <c r="L18" i="8"/>
  <c r="AJ18" i="8"/>
  <c r="AI18" i="8" s="1"/>
  <c r="AK18" i="8" s="1"/>
  <c r="AJ21" i="8"/>
  <c r="V9" i="8"/>
  <c r="AJ23" i="8"/>
  <c r="AJ15" i="8"/>
  <c r="AJ24" i="8"/>
  <c r="AJ26" i="8"/>
  <c r="AH28" i="8" s="1"/>
  <c r="AH30" i="8" s="1"/>
  <c r="AD20" i="8" s="1"/>
  <c r="AJ20" i="8"/>
  <c r="AJ22" i="8"/>
  <c r="U8" i="8"/>
  <c r="M218" i="8"/>
  <c r="L315" i="8"/>
  <c r="N362" i="8"/>
  <c r="L229" i="8"/>
  <c r="M230" i="8"/>
  <c r="N296" i="8"/>
  <c r="M130" i="8"/>
  <c r="N364" i="8"/>
  <c r="L235" i="8"/>
  <c r="M67" i="8"/>
  <c r="L16" i="8"/>
  <c r="L24" i="8"/>
  <c r="M229" i="8"/>
  <c r="N230" i="8"/>
  <c r="L296" i="8"/>
  <c r="N130" i="8"/>
  <c r="M235" i="8"/>
  <c r="M99" i="8"/>
  <c r="N108" i="8"/>
  <c r="L12" i="8"/>
  <c r="M3" i="8"/>
  <c r="M24" i="8"/>
  <c r="N8" i="8"/>
  <c r="M362" i="8"/>
  <c r="M162" i="8"/>
  <c r="L324" i="8"/>
  <c r="L286" i="8"/>
  <c r="L133" i="8"/>
  <c r="N99" i="8"/>
  <c r="M12" i="8"/>
  <c r="N3" i="8"/>
  <c r="L143" i="8"/>
  <c r="M324" i="8"/>
  <c r="L366" i="8"/>
  <c r="N268" i="8"/>
  <c r="M286" i="8"/>
  <c r="N133" i="8"/>
  <c r="N151" i="8"/>
  <c r="L144" i="8"/>
  <c r="M14" i="8"/>
  <c r="L50" i="8"/>
  <c r="L6" i="8"/>
  <c r="L25" i="8"/>
  <c r="L260" i="8"/>
  <c r="L255" i="8"/>
  <c r="M366" i="8"/>
  <c r="L268" i="8"/>
  <c r="L271" i="8"/>
  <c r="N156" i="8"/>
  <c r="L151" i="8"/>
  <c r="N144" i="8"/>
  <c r="M50" i="8"/>
  <c r="M6" i="8"/>
  <c r="M260" i="8"/>
  <c r="L156" i="8"/>
  <c r="L167" i="8"/>
  <c r="N90" i="8"/>
  <c r="M16" i="8"/>
  <c r="M147" i="8"/>
  <c r="N288" i="8"/>
  <c r="M267" i="8"/>
  <c r="L304" i="8"/>
  <c r="N109" i="8"/>
  <c r="N60" i="8"/>
  <c r="L288" i="8"/>
  <c r="N267" i="8"/>
  <c r="N227" i="8"/>
  <c r="M117" i="8"/>
  <c r="M113" i="8"/>
  <c r="L113" i="8"/>
  <c r="L329" i="8"/>
  <c r="M329" i="8"/>
  <c r="L227" i="8"/>
  <c r="L13" i="8"/>
  <c r="M239" i="8"/>
  <c r="L239" i="8"/>
  <c r="N45" i="8"/>
  <c r="M166" i="8"/>
  <c r="N13" i="8"/>
  <c r="L7" i="8"/>
  <c r="N5" i="8"/>
  <c r="N25" i="8"/>
  <c r="N329" i="8"/>
  <c r="N239" i="8"/>
  <c r="L54" i="8"/>
  <c r="M54" i="8"/>
  <c r="L292" i="8"/>
  <c r="L83" i="8"/>
  <c r="M7" i="8"/>
  <c r="L117" i="8"/>
  <c r="M292" i="8"/>
  <c r="M161" i="8"/>
  <c r="N86" i="8"/>
  <c r="N254" i="8"/>
  <c r="N159" i="8"/>
  <c r="L147" i="8"/>
  <c r="L108" i="8"/>
  <c r="L14" i="8"/>
  <c r="L345" i="8"/>
  <c r="N345" i="8"/>
  <c r="M345" i="8"/>
  <c r="N353" i="8"/>
  <c r="M284" i="8"/>
  <c r="N152" i="8"/>
  <c r="M125" i="8"/>
  <c r="L219" i="8"/>
  <c r="L199" i="8"/>
  <c r="M165" i="8"/>
  <c r="M131" i="8"/>
  <c r="M121" i="8"/>
  <c r="N312" i="8"/>
  <c r="L8" i="8"/>
  <c r="L337" i="8"/>
  <c r="N337" i="8"/>
  <c r="M337" i="8"/>
  <c r="L121" i="8"/>
  <c r="L22" i="8"/>
  <c r="L124" i="8"/>
  <c r="N124" i="8"/>
  <c r="N189" i="8"/>
  <c r="L189" i="8"/>
  <c r="L308" i="8"/>
  <c r="L152" i="8"/>
  <c r="L125" i="8"/>
  <c r="L159" i="8"/>
  <c r="M22" i="8"/>
  <c r="N262" i="8"/>
  <c r="M262" i="8"/>
  <c r="L262" i="8"/>
  <c r="N205" i="8"/>
  <c r="L205" i="8"/>
  <c r="L353" i="8"/>
  <c r="M308" i="8"/>
  <c r="M189" i="8"/>
  <c r="M150" i="8"/>
  <c r="N150" i="8"/>
  <c r="L150" i="8"/>
  <c r="L62" i="8"/>
  <c r="M62" i="8"/>
  <c r="N68" i="8"/>
  <c r="M68" i="8"/>
  <c r="L68" i="8"/>
  <c r="N31" i="8"/>
  <c r="M31" i="8"/>
  <c r="L31" i="8"/>
  <c r="L20" i="8"/>
  <c r="M20" i="8"/>
  <c r="N20" i="8"/>
  <c r="M15" i="8"/>
  <c r="L15" i="8"/>
  <c r="N15" i="8"/>
  <c r="N359" i="8"/>
  <c r="M359" i="8"/>
  <c r="L359" i="8"/>
  <c r="L305" i="8"/>
  <c r="M305" i="8"/>
  <c r="N305" i="8"/>
  <c r="M320" i="8"/>
  <c r="L320" i="8"/>
  <c r="N320" i="8"/>
  <c r="N341" i="8"/>
  <c r="M341" i="8"/>
  <c r="L341" i="8"/>
  <c r="N298" i="8"/>
  <c r="M298" i="8"/>
  <c r="L298" i="8"/>
  <c r="N351" i="8"/>
  <c r="M351" i="8"/>
  <c r="L351" i="8"/>
  <c r="L240" i="8"/>
  <c r="N240" i="8"/>
  <c r="M240" i="8"/>
  <c r="L160" i="8"/>
  <c r="N160" i="8"/>
  <c r="M160" i="8"/>
  <c r="N251" i="8"/>
  <c r="M251" i="8"/>
  <c r="L251" i="8"/>
  <c r="N301" i="8"/>
  <c r="L301" i="8"/>
  <c r="M301" i="8"/>
  <c r="L168" i="8"/>
  <c r="N168" i="8"/>
  <c r="M168" i="8"/>
  <c r="L228" i="8"/>
  <c r="N228" i="8"/>
  <c r="M228" i="8"/>
  <c r="L164" i="8"/>
  <c r="N164" i="8"/>
  <c r="M164" i="8"/>
  <c r="M132" i="8"/>
  <c r="L132" i="8"/>
  <c r="N132" i="8"/>
  <c r="M155" i="8"/>
  <c r="N155" i="8"/>
  <c r="L155" i="8"/>
  <c r="M61" i="8"/>
  <c r="L61" i="8"/>
  <c r="N61" i="8"/>
  <c r="N96" i="8"/>
  <c r="M96" i="8"/>
  <c r="L96" i="8"/>
  <c r="L38" i="8"/>
  <c r="N38" i="8"/>
  <c r="M38" i="8"/>
  <c r="N79" i="8"/>
  <c r="M79" i="8"/>
  <c r="L79" i="8"/>
  <c r="M37" i="8"/>
  <c r="L37" i="8"/>
  <c r="N37" i="8"/>
  <c r="N10" i="8"/>
  <c r="M10" i="8"/>
  <c r="L10" i="8"/>
  <c r="L11" i="8"/>
  <c r="M11" i="8"/>
  <c r="N11" i="8"/>
  <c r="L313" i="8"/>
  <c r="M313" i="8"/>
  <c r="N313" i="8"/>
  <c r="N333" i="8"/>
  <c r="M333" i="8"/>
  <c r="L333" i="8"/>
  <c r="N193" i="8"/>
  <c r="M193" i="8"/>
  <c r="L193" i="8"/>
  <c r="M171" i="8"/>
  <c r="L171" i="8"/>
  <c r="N171" i="8"/>
  <c r="L297" i="8"/>
  <c r="M297" i="8"/>
  <c r="N297" i="8"/>
  <c r="N154" i="8"/>
  <c r="M154" i="8"/>
  <c r="L154" i="8"/>
  <c r="L91" i="8"/>
  <c r="M91" i="8"/>
  <c r="N91" i="8"/>
  <c r="N36" i="8"/>
  <c r="M36" i="8"/>
  <c r="L36" i="8"/>
  <c r="N75" i="8"/>
  <c r="M75" i="8"/>
  <c r="L75" i="8"/>
  <c r="N306" i="8"/>
  <c r="M306" i="8"/>
  <c r="L306" i="8"/>
  <c r="N350" i="8"/>
  <c r="M350" i="8"/>
  <c r="L350" i="8"/>
  <c r="N290" i="8"/>
  <c r="M290" i="8"/>
  <c r="L290" i="8"/>
  <c r="M231" i="8"/>
  <c r="L231" i="8"/>
  <c r="N231" i="8"/>
  <c r="N138" i="8"/>
  <c r="M138" i="8"/>
  <c r="L138" i="8"/>
  <c r="M120" i="8"/>
  <c r="N120" i="8"/>
  <c r="L120" i="8"/>
  <c r="M69" i="8"/>
  <c r="L69" i="8"/>
  <c r="N69" i="8"/>
  <c r="M352" i="8"/>
  <c r="L352" i="8"/>
  <c r="N352" i="8"/>
  <c r="L289" i="8"/>
  <c r="M289" i="8"/>
  <c r="N289" i="8"/>
  <c r="N343" i="8"/>
  <c r="M343" i="8"/>
  <c r="L343" i="8"/>
  <c r="L265" i="8"/>
  <c r="N265" i="8"/>
  <c r="M265" i="8"/>
  <c r="L261" i="8"/>
  <c r="N261" i="8"/>
  <c r="M261" i="8"/>
  <c r="N338" i="8"/>
  <c r="M338" i="8"/>
  <c r="L338" i="8"/>
  <c r="L220" i="8"/>
  <c r="N220" i="8"/>
  <c r="M220" i="8"/>
  <c r="N213" i="8"/>
  <c r="M213" i="8"/>
  <c r="L213" i="8"/>
  <c r="M187" i="8"/>
  <c r="L187" i="8"/>
  <c r="N187" i="8"/>
  <c r="M183" i="8"/>
  <c r="L183" i="8"/>
  <c r="N183" i="8"/>
  <c r="M85" i="8"/>
  <c r="L85" i="8"/>
  <c r="N85" i="8"/>
  <c r="M53" i="8"/>
  <c r="L53" i="8"/>
  <c r="N53" i="8"/>
  <c r="L47" i="8"/>
  <c r="M47" i="8"/>
  <c r="N47" i="8"/>
  <c r="N63" i="8"/>
  <c r="M63" i="8"/>
  <c r="L63" i="8"/>
  <c r="M29" i="8"/>
  <c r="L29" i="8"/>
  <c r="N29" i="8"/>
  <c r="N51" i="8"/>
  <c r="M51" i="8"/>
  <c r="L51" i="8"/>
  <c r="I370" i="8"/>
  <c r="N270" i="8"/>
  <c r="M270" i="8"/>
  <c r="L270" i="8"/>
  <c r="L249" i="8"/>
  <c r="N249" i="8"/>
  <c r="M249" i="8"/>
  <c r="M128" i="8"/>
  <c r="N128" i="8"/>
  <c r="L128" i="8"/>
  <c r="L95" i="8"/>
  <c r="N95" i="8"/>
  <c r="M95" i="8"/>
  <c r="N318" i="8"/>
  <c r="M318" i="8"/>
  <c r="L318" i="8"/>
  <c r="N282" i="8"/>
  <c r="M282" i="8"/>
  <c r="L282" i="8"/>
  <c r="N250" i="8"/>
  <c r="M250" i="8"/>
  <c r="L250" i="8"/>
  <c r="N325" i="8"/>
  <c r="M325" i="8"/>
  <c r="L325" i="8"/>
  <c r="N367" i="8"/>
  <c r="M367" i="8"/>
  <c r="L367" i="8"/>
  <c r="N335" i="8"/>
  <c r="M335" i="8"/>
  <c r="L335" i="8"/>
  <c r="L208" i="8"/>
  <c r="N208" i="8"/>
  <c r="M208" i="8"/>
  <c r="N269" i="8"/>
  <c r="L269" i="8"/>
  <c r="M269" i="8"/>
  <c r="N334" i="8"/>
  <c r="M334" i="8"/>
  <c r="L334" i="8"/>
  <c r="L204" i="8"/>
  <c r="N204" i="8"/>
  <c r="M204" i="8"/>
  <c r="N238" i="8"/>
  <c r="L238" i="8"/>
  <c r="M238" i="8"/>
  <c r="L212" i="8"/>
  <c r="N212" i="8"/>
  <c r="M212" i="8"/>
  <c r="N149" i="8"/>
  <c r="L149" i="8"/>
  <c r="M149" i="8"/>
  <c r="N122" i="8"/>
  <c r="M122" i="8"/>
  <c r="L122" i="8"/>
  <c r="M203" i="8"/>
  <c r="L203" i="8"/>
  <c r="N203" i="8"/>
  <c r="M30" i="8"/>
  <c r="N30" i="8"/>
  <c r="L30" i="8"/>
  <c r="M32" i="8"/>
  <c r="L32" i="8"/>
  <c r="N32" i="8"/>
  <c r="M55" i="8"/>
  <c r="L55" i="8"/>
  <c r="N55" i="8"/>
  <c r="M77" i="8"/>
  <c r="L77" i="8"/>
  <c r="N77" i="8"/>
  <c r="L176" i="8"/>
  <c r="N176" i="8"/>
  <c r="M176" i="8"/>
  <c r="N266" i="8"/>
  <c r="L266" i="8"/>
  <c r="M266" i="8"/>
  <c r="L224" i="8"/>
  <c r="N224" i="8"/>
  <c r="M224" i="8"/>
  <c r="N242" i="8"/>
  <c r="L242" i="8"/>
  <c r="M242" i="8"/>
  <c r="M336" i="8"/>
  <c r="L336" i="8"/>
  <c r="N336" i="8"/>
  <c r="N354" i="8"/>
  <c r="L354" i="8"/>
  <c r="M354" i="8"/>
  <c r="N309" i="8"/>
  <c r="L309" i="8"/>
  <c r="M309" i="8"/>
  <c r="L232" i="8"/>
  <c r="N232" i="8"/>
  <c r="M232" i="8"/>
  <c r="N21" i="8"/>
  <c r="M21" i="8"/>
  <c r="L21" i="8"/>
  <c r="N59" i="8"/>
  <c r="M59" i="8"/>
  <c r="L59" i="8"/>
  <c r="N71" i="8"/>
  <c r="M71" i="8"/>
  <c r="L71" i="8"/>
  <c r="L23" i="8"/>
  <c r="N23" i="8"/>
  <c r="M23" i="8"/>
  <c r="N35" i="8"/>
  <c r="M35" i="8"/>
  <c r="L35" i="8"/>
  <c r="N17" i="8"/>
  <c r="M17" i="8"/>
  <c r="L17" i="8"/>
  <c r="L245" i="8"/>
  <c r="M245" i="8"/>
  <c r="N245" i="8"/>
  <c r="L180" i="8"/>
  <c r="N180" i="8"/>
  <c r="M180" i="8"/>
  <c r="N346" i="8"/>
  <c r="M346" i="8"/>
  <c r="L346" i="8"/>
  <c r="N225" i="8"/>
  <c r="M225" i="8"/>
  <c r="L225" i="8"/>
  <c r="N293" i="8"/>
  <c r="L293" i="8"/>
  <c r="M293" i="8"/>
  <c r="M163" i="8"/>
  <c r="L163" i="8"/>
  <c r="N163" i="8"/>
  <c r="L241" i="8"/>
  <c r="M241" i="8"/>
  <c r="N241" i="8"/>
  <c r="M328" i="8"/>
  <c r="L328" i="8"/>
  <c r="N328" i="8"/>
  <c r="M112" i="8"/>
  <c r="N112" i="8"/>
  <c r="L112" i="8"/>
  <c r="N274" i="8"/>
  <c r="M274" i="8"/>
  <c r="L274" i="8"/>
  <c r="N330" i="8"/>
  <c r="M330" i="8"/>
  <c r="L330" i="8"/>
  <c r="N258" i="8"/>
  <c r="M258" i="8"/>
  <c r="L258" i="8"/>
  <c r="N322" i="8"/>
  <c r="M322" i="8"/>
  <c r="L322" i="8"/>
  <c r="L192" i="8"/>
  <c r="N192" i="8"/>
  <c r="M192" i="8"/>
  <c r="N317" i="8"/>
  <c r="M317" i="8"/>
  <c r="L317" i="8"/>
  <c r="L172" i="8"/>
  <c r="N172" i="8"/>
  <c r="M172" i="8"/>
  <c r="M264" i="8"/>
  <c r="L264" i="8"/>
  <c r="N264" i="8"/>
  <c r="N173" i="8"/>
  <c r="M173" i="8"/>
  <c r="L173" i="8"/>
  <c r="L216" i="8"/>
  <c r="N216" i="8"/>
  <c r="M216" i="8"/>
  <c r="L196" i="8"/>
  <c r="N196" i="8"/>
  <c r="M196" i="8"/>
  <c r="M140" i="8"/>
  <c r="L140" i="8"/>
  <c r="N140" i="8"/>
  <c r="N146" i="8"/>
  <c r="M146" i="8"/>
  <c r="L146" i="8"/>
  <c r="N104" i="8"/>
  <c r="M104" i="8"/>
  <c r="L104" i="8"/>
  <c r="L116" i="8"/>
  <c r="N116" i="8"/>
  <c r="M116" i="8"/>
  <c r="N170" i="8"/>
  <c r="M170" i="8"/>
  <c r="L170" i="8"/>
  <c r="L78" i="8"/>
  <c r="N78" i="8"/>
  <c r="M78" i="8"/>
  <c r="L87" i="8"/>
  <c r="N87" i="8"/>
  <c r="M87" i="8"/>
  <c r="L28" i="8"/>
  <c r="N28" i="8"/>
  <c r="M28" i="8"/>
  <c r="L184" i="8"/>
  <c r="N184" i="8"/>
  <c r="M184" i="8"/>
  <c r="L46" i="8"/>
  <c r="N46" i="8"/>
  <c r="M46" i="8"/>
  <c r="M344" i="8"/>
  <c r="L344" i="8"/>
  <c r="N344" i="8"/>
  <c r="N100" i="8"/>
  <c r="M100" i="8"/>
  <c r="L100" i="8"/>
  <c r="L281" i="8"/>
  <c r="M281" i="8"/>
  <c r="N281" i="8"/>
  <c r="N209" i="8"/>
  <c r="M209" i="8"/>
  <c r="L209" i="8"/>
  <c r="L188" i="8"/>
  <c r="N188" i="8"/>
  <c r="M188" i="8"/>
  <c r="L237" i="8"/>
  <c r="M237" i="8"/>
  <c r="N237" i="8"/>
  <c r="N186" i="8"/>
  <c r="M186" i="8"/>
  <c r="L186" i="8"/>
  <c r="M92" i="8"/>
  <c r="L92" i="8"/>
  <c r="N92" i="8"/>
  <c r="L273" i="8"/>
  <c r="M273" i="8"/>
  <c r="N273" i="8"/>
  <c r="N327" i="8"/>
  <c r="M327" i="8"/>
  <c r="L327" i="8"/>
  <c r="N314" i="8"/>
  <c r="M314" i="8"/>
  <c r="L314" i="8"/>
  <c r="N246" i="8"/>
  <c r="M246" i="8"/>
  <c r="L246" i="8"/>
  <c r="L257" i="8"/>
  <c r="M257" i="8"/>
  <c r="N257" i="8"/>
  <c r="N157" i="8"/>
  <c r="M157" i="8"/>
  <c r="L157" i="8"/>
  <c r="L200" i="8"/>
  <c r="N200" i="8"/>
  <c r="M200" i="8"/>
  <c r="N263" i="8"/>
  <c r="M263" i="8"/>
  <c r="L263" i="8"/>
  <c r="M179" i="8"/>
  <c r="L179" i="8"/>
  <c r="N179" i="8"/>
  <c r="M136" i="8"/>
  <c r="N136" i="8"/>
  <c r="L136" i="8"/>
  <c r="N141" i="8"/>
  <c r="L141" i="8"/>
  <c r="M141" i="8"/>
  <c r="N106" i="8"/>
  <c r="M106" i="8"/>
  <c r="L106" i="8"/>
  <c r="L88" i="8"/>
  <c r="N88" i="8"/>
  <c r="M88" i="8"/>
  <c r="L70" i="8"/>
  <c r="N70" i="8"/>
  <c r="M70" i="8"/>
  <c r="N76" i="8"/>
  <c r="M76" i="8"/>
  <c r="L76" i="8"/>
  <c r="N43" i="8"/>
  <c r="M43" i="8"/>
  <c r="L43" i="8"/>
  <c r="W31" i="8" l="1"/>
  <c r="W30" i="8"/>
  <c r="M370" i="8"/>
  <c r="W27" i="8" s="1"/>
  <c r="N370" i="8"/>
  <c r="W28" i="8" s="1"/>
  <c r="L370" i="8"/>
  <c r="W26" i="8" s="1"/>
  <c r="W22" i="8"/>
  <c r="U20" i="8"/>
  <c r="U21" i="8" s="1"/>
  <c r="W34" i="8" l="1"/>
  <c r="X26" i="8"/>
  <c r="U26" i="8" s="1"/>
  <c r="U22" i="8"/>
  <c r="Y26" i="8" l="1"/>
  <c r="X27" i="8" s="1"/>
  <c r="U27" i="8" s="1"/>
  <c r="Y27" i="8" l="1"/>
  <c r="X28" i="8" l="1"/>
  <c r="U28" i="8" s="1"/>
  <c r="V28" i="8" l="1"/>
  <c r="Y28" i="8"/>
  <c r="V38" i="1" l="1"/>
  <c r="V21" i="1"/>
  <c r="W21" i="1" s="1"/>
  <c r="L371" i="1"/>
  <c r="AE20" i="1"/>
  <c r="AE17"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 i="1"/>
  <c r="M371" i="1"/>
  <c r="N371" i="1"/>
  <c r="P32" i="2"/>
  <c r="Q32" i="2"/>
  <c r="R32" i="2"/>
  <c r="S32" i="2"/>
  <c r="P33" i="2"/>
  <c r="Q33" i="2"/>
  <c r="R33" i="2"/>
  <c r="S33" i="2"/>
  <c r="Q34" i="2"/>
  <c r="R34" i="2"/>
  <c r="S34" i="2"/>
  <c r="P35" i="2"/>
  <c r="Q35" i="2"/>
  <c r="R35" i="2"/>
  <c r="S35" i="2"/>
  <c r="P36" i="2"/>
  <c r="Q36" i="2"/>
  <c r="R36" i="2"/>
  <c r="S36" i="2"/>
  <c r="P37" i="2"/>
  <c r="Q37" i="2"/>
  <c r="R37" i="2"/>
  <c r="S37" i="2"/>
  <c r="P38" i="2"/>
  <c r="Q38" i="2"/>
  <c r="R38" i="2"/>
  <c r="S38" i="2"/>
  <c r="P39" i="2"/>
  <c r="Q39" i="2"/>
  <c r="R39" i="2"/>
  <c r="S39" i="2"/>
  <c r="P40" i="2"/>
  <c r="Q40" i="2"/>
  <c r="R40" i="2"/>
  <c r="S40" i="2"/>
  <c r="P41" i="2"/>
  <c r="Q41" i="2"/>
  <c r="R41" i="2"/>
  <c r="S41" i="2"/>
  <c r="P42" i="2"/>
  <c r="Q42" i="2"/>
  <c r="R42" i="2"/>
  <c r="S42" i="2"/>
  <c r="P43" i="2"/>
  <c r="Q43" i="2"/>
  <c r="R43" i="2"/>
  <c r="S43" i="2"/>
  <c r="P44" i="2"/>
  <c r="Q44" i="2"/>
  <c r="R44" i="2"/>
  <c r="S44" i="2"/>
  <c r="P45" i="2"/>
  <c r="Q45" i="2"/>
  <c r="R45" i="2"/>
  <c r="S45" i="2"/>
  <c r="P46" i="2"/>
  <c r="Q46" i="2"/>
  <c r="R46" i="2"/>
  <c r="S46" i="2"/>
  <c r="P47" i="2"/>
  <c r="Q47" i="2"/>
  <c r="R47" i="2"/>
  <c r="S47" i="2"/>
  <c r="P48" i="2"/>
  <c r="Q48" i="2"/>
  <c r="R48" i="2"/>
  <c r="S48" i="2"/>
  <c r="P49" i="2"/>
  <c r="Q49" i="2"/>
  <c r="R49" i="2"/>
  <c r="S49" i="2"/>
  <c r="P50" i="2"/>
  <c r="Q50" i="2"/>
  <c r="R50" i="2"/>
  <c r="S50" i="2"/>
  <c r="P51" i="2"/>
  <c r="Q51" i="2"/>
  <c r="R51" i="2"/>
  <c r="S51" i="2"/>
  <c r="P52" i="2"/>
  <c r="Q52" i="2"/>
  <c r="R52" i="2"/>
  <c r="S52" i="2"/>
  <c r="P53" i="2"/>
  <c r="Q53" i="2"/>
  <c r="R53" i="2"/>
  <c r="S53" i="2"/>
  <c r="P54" i="2"/>
  <c r="Q54" i="2"/>
  <c r="R54" i="2"/>
  <c r="S54" i="2"/>
  <c r="P55" i="2"/>
  <c r="Q55" i="2"/>
  <c r="R55" i="2"/>
  <c r="S55" i="2"/>
  <c r="P56" i="2"/>
  <c r="Q56" i="2"/>
  <c r="R56" i="2"/>
  <c r="S56" i="2"/>
  <c r="P57" i="2"/>
  <c r="Q57" i="2"/>
  <c r="R57" i="2"/>
  <c r="S57" i="2"/>
  <c r="P58" i="2"/>
  <c r="Q58" i="2"/>
  <c r="R58" i="2"/>
  <c r="S58" i="2"/>
  <c r="P59" i="2"/>
  <c r="Q59" i="2"/>
  <c r="R59" i="2"/>
  <c r="S59" i="2"/>
  <c r="P60" i="2"/>
  <c r="Q60" i="2"/>
  <c r="R60" i="2"/>
  <c r="S60" i="2"/>
  <c r="P61" i="2"/>
  <c r="Q61" i="2"/>
  <c r="R61" i="2"/>
  <c r="S61" i="2"/>
  <c r="P62" i="2"/>
  <c r="Q62" i="2"/>
  <c r="R62" i="2"/>
  <c r="S62" i="2"/>
  <c r="P63" i="2"/>
  <c r="Q63" i="2"/>
  <c r="R63" i="2"/>
  <c r="S63" i="2"/>
  <c r="P64" i="2"/>
  <c r="Q64" i="2"/>
  <c r="R64" i="2"/>
  <c r="S64" i="2"/>
  <c r="P65" i="2"/>
  <c r="Q65" i="2"/>
  <c r="R65" i="2"/>
  <c r="S65" i="2"/>
  <c r="P66" i="2"/>
  <c r="Q66" i="2"/>
  <c r="R66" i="2"/>
  <c r="S66" i="2"/>
  <c r="P67" i="2"/>
  <c r="Q67" i="2"/>
  <c r="R67" i="2"/>
  <c r="S67" i="2"/>
  <c r="P68" i="2"/>
  <c r="Q68" i="2"/>
  <c r="R68" i="2"/>
  <c r="S68" i="2"/>
  <c r="P69" i="2"/>
  <c r="Q69" i="2"/>
  <c r="R69" i="2"/>
  <c r="S69" i="2"/>
  <c r="P70" i="2"/>
  <c r="Q70" i="2"/>
  <c r="R70" i="2"/>
  <c r="S70" i="2"/>
  <c r="P71" i="2"/>
  <c r="Q71" i="2"/>
  <c r="R71" i="2"/>
  <c r="S71" i="2"/>
  <c r="P72" i="2"/>
  <c r="Q72" i="2"/>
  <c r="R72" i="2"/>
  <c r="S72" i="2"/>
  <c r="P73" i="2"/>
  <c r="Q73" i="2"/>
  <c r="R73" i="2"/>
  <c r="S73" i="2"/>
  <c r="P74" i="2"/>
  <c r="Q74" i="2"/>
  <c r="R74" i="2"/>
  <c r="S74" i="2"/>
  <c r="P75" i="2"/>
  <c r="Q75" i="2"/>
  <c r="R75" i="2"/>
  <c r="S75" i="2"/>
  <c r="P76" i="2"/>
  <c r="Q76" i="2"/>
  <c r="R76" i="2"/>
  <c r="S76" i="2"/>
  <c r="P78" i="2"/>
  <c r="Q78" i="2"/>
  <c r="R78" i="2"/>
  <c r="S78" i="2"/>
  <c r="P79" i="2"/>
  <c r="Q79" i="2"/>
  <c r="R79" i="2"/>
  <c r="S79" i="2"/>
  <c r="P80" i="2"/>
  <c r="Q80" i="2"/>
  <c r="R80" i="2"/>
  <c r="S80" i="2"/>
  <c r="P81" i="2"/>
  <c r="Q81" i="2"/>
  <c r="R81" i="2"/>
  <c r="S81" i="2"/>
  <c r="P82" i="2"/>
  <c r="Q82" i="2"/>
  <c r="R82" i="2"/>
  <c r="S82" i="2"/>
  <c r="P83" i="2"/>
  <c r="Q83" i="2"/>
  <c r="R83" i="2"/>
  <c r="S83" i="2"/>
  <c r="P84" i="2"/>
  <c r="Q84" i="2"/>
  <c r="R84" i="2"/>
  <c r="S84" i="2"/>
  <c r="P85" i="2"/>
  <c r="Q85" i="2"/>
  <c r="R85" i="2"/>
  <c r="S85" i="2"/>
  <c r="P86" i="2"/>
  <c r="Q86" i="2"/>
  <c r="R86" i="2"/>
  <c r="S86" i="2"/>
  <c r="P87" i="2"/>
  <c r="Q87" i="2"/>
  <c r="R87" i="2"/>
  <c r="S87" i="2"/>
  <c r="P88" i="2"/>
  <c r="Q88" i="2"/>
  <c r="R88" i="2"/>
  <c r="S88" i="2"/>
  <c r="P89" i="2"/>
  <c r="Q89" i="2"/>
  <c r="R89" i="2"/>
  <c r="S89" i="2"/>
  <c r="P90" i="2"/>
  <c r="Q90" i="2"/>
  <c r="R90" i="2"/>
  <c r="S90" i="2"/>
  <c r="P91" i="2"/>
  <c r="Q91" i="2"/>
  <c r="R91" i="2"/>
  <c r="S91" i="2"/>
  <c r="P92" i="2"/>
  <c r="Q92" i="2"/>
  <c r="R92" i="2"/>
  <c r="S92" i="2"/>
  <c r="P93" i="2"/>
  <c r="Q93" i="2"/>
  <c r="R93" i="2"/>
  <c r="S93" i="2"/>
  <c r="P94" i="2"/>
  <c r="Q94" i="2"/>
  <c r="R94" i="2"/>
  <c r="S94" i="2"/>
  <c r="P95" i="2"/>
  <c r="Q95" i="2"/>
  <c r="R95" i="2"/>
  <c r="S95" i="2"/>
  <c r="P96" i="2"/>
  <c r="Q96" i="2"/>
  <c r="R96" i="2"/>
  <c r="S96" i="2"/>
  <c r="P97" i="2"/>
  <c r="Q97" i="2"/>
  <c r="R97" i="2"/>
  <c r="S97" i="2"/>
  <c r="P98" i="2"/>
  <c r="Q98" i="2"/>
  <c r="R98" i="2"/>
  <c r="S98" i="2"/>
  <c r="P99" i="2"/>
  <c r="Q99" i="2"/>
  <c r="R99" i="2"/>
  <c r="S99" i="2"/>
  <c r="P100" i="2"/>
  <c r="Q100" i="2"/>
  <c r="R100" i="2"/>
  <c r="S100" i="2"/>
  <c r="P101" i="2"/>
  <c r="Q101" i="2"/>
  <c r="R101" i="2"/>
  <c r="S101" i="2"/>
  <c r="P102" i="2"/>
  <c r="Q102" i="2"/>
  <c r="R102" i="2"/>
  <c r="S102" i="2"/>
  <c r="P103" i="2"/>
  <c r="Q103" i="2"/>
  <c r="R103" i="2"/>
  <c r="S103" i="2"/>
  <c r="P104" i="2"/>
  <c r="Q104" i="2"/>
  <c r="R104" i="2"/>
  <c r="S104" i="2"/>
  <c r="P105" i="2"/>
  <c r="Q105" i="2"/>
  <c r="R105" i="2"/>
  <c r="S105" i="2"/>
  <c r="P106" i="2"/>
  <c r="Q106" i="2"/>
  <c r="R106" i="2"/>
  <c r="S106" i="2"/>
  <c r="P107" i="2"/>
  <c r="Q107" i="2"/>
  <c r="R107" i="2"/>
  <c r="S107" i="2"/>
  <c r="P108" i="2"/>
  <c r="Q108" i="2"/>
  <c r="R108" i="2"/>
  <c r="S108" i="2"/>
  <c r="P109" i="2"/>
  <c r="Q109" i="2"/>
  <c r="R109" i="2"/>
  <c r="S109" i="2"/>
  <c r="P110" i="2"/>
  <c r="Q110" i="2"/>
  <c r="R110" i="2"/>
  <c r="S110" i="2"/>
  <c r="P111" i="2"/>
  <c r="Q111" i="2"/>
  <c r="R111" i="2"/>
  <c r="S111" i="2"/>
  <c r="P112" i="2"/>
  <c r="Q112" i="2"/>
  <c r="R112" i="2"/>
  <c r="S112" i="2"/>
  <c r="P113" i="2"/>
  <c r="Q113" i="2"/>
  <c r="R113" i="2"/>
  <c r="S113" i="2"/>
  <c r="P114" i="2"/>
  <c r="Q114" i="2"/>
  <c r="R114" i="2"/>
  <c r="S114" i="2"/>
  <c r="P115" i="2"/>
  <c r="Q115" i="2"/>
  <c r="R115" i="2"/>
  <c r="S115" i="2"/>
  <c r="P116" i="2"/>
  <c r="Q116" i="2"/>
  <c r="R116" i="2"/>
  <c r="S116" i="2"/>
  <c r="P117" i="2"/>
  <c r="Q117" i="2"/>
  <c r="R117" i="2"/>
  <c r="S117" i="2"/>
  <c r="P118" i="2"/>
  <c r="Q118" i="2"/>
  <c r="R118" i="2"/>
  <c r="S118" i="2"/>
  <c r="P119" i="2"/>
  <c r="Q119" i="2"/>
  <c r="R119" i="2"/>
  <c r="S119" i="2"/>
  <c r="P120" i="2"/>
  <c r="Q120" i="2"/>
  <c r="R120" i="2"/>
  <c r="S120" i="2"/>
  <c r="P121" i="2"/>
  <c r="Q121" i="2"/>
  <c r="R121" i="2"/>
  <c r="S121" i="2"/>
  <c r="P122" i="2"/>
  <c r="Q122" i="2"/>
  <c r="R122" i="2"/>
  <c r="S122" i="2"/>
  <c r="P123" i="2"/>
  <c r="Q123" i="2"/>
  <c r="R123" i="2"/>
  <c r="S123" i="2"/>
  <c r="P124" i="2"/>
  <c r="Q124" i="2"/>
  <c r="R124" i="2"/>
  <c r="S124" i="2"/>
  <c r="P125" i="2"/>
  <c r="Q125" i="2"/>
  <c r="R125" i="2"/>
  <c r="S125" i="2"/>
  <c r="P126" i="2"/>
  <c r="Q126" i="2"/>
  <c r="R126" i="2"/>
  <c r="S126" i="2"/>
  <c r="P127" i="2"/>
  <c r="Q127" i="2"/>
  <c r="R127" i="2"/>
  <c r="S127" i="2"/>
  <c r="P128" i="2"/>
  <c r="Q128" i="2"/>
  <c r="R128" i="2"/>
  <c r="S128" i="2"/>
  <c r="P129" i="2"/>
  <c r="Q129" i="2"/>
  <c r="R129" i="2"/>
  <c r="S129" i="2"/>
  <c r="P130" i="2"/>
  <c r="Q130" i="2"/>
  <c r="R130" i="2"/>
  <c r="S130" i="2"/>
  <c r="P131" i="2"/>
  <c r="Q131" i="2"/>
  <c r="R131" i="2"/>
  <c r="S131" i="2"/>
  <c r="P132" i="2"/>
  <c r="Q132" i="2"/>
  <c r="R132" i="2"/>
  <c r="S132" i="2"/>
  <c r="P133" i="2"/>
  <c r="Q133" i="2"/>
  <c r="R133" i="2"/>
  <c r="S133" i="2"/>
  <c r="P134" i="2"/>
  <c r="Q134" i="2"/>
  <c r="R134" i="2"/>
  <c r="S134" i="2"/>
  <c r="P135" i="2"/>
  <c r="Q135" i="2"/>
  <c r="R135" i="2"/>
  <c r="S135" i="2"/>
  <c r="P136" i="2"/>
  <c r="Q136" i="2"/>
  <c r="R136" i="2"/>
  <c r="S136" i="2"/>
  <c r="P137" i="2"/>
  <c r="Q137" i="2"/>
  <c r="R137" i="2"/>
  <c r="S137" i="2"/>
  <c r="P138" i="2"/>
  <c r="Q138" i="2"/>
  <c r="R138" i="2"/>
  <c r="S138" i="2"/>
  <c r="P139" i="2"/>
  <c r="Q139" i="2"/>
  <c r="R139" i="2"/>
  <c r="S139" i="2"/>
  <c r="S31" i="2"/>
  <c r="L32" i="2"/>
  <c r="M32" i="2"/>
  <c r="N32" i="2"/>
  <c r="O32" i="2"/>
  <c r="L33" i="2"/>
  <c r="M33" i="2"/>
  <c r="N33" i="2"/>
  <c r="O33" i="2"/>
  <c r="N34" i="2"/>
  <c r="O34" i="2"/>
  <c r="L35" i="2"/>
  <c r="M35" i="2"/>
  <c r="N35" i="2"/>
  <c r="O35" i="2"/>
  <c r="L36" i="2"/>
  <c r="M36" i="2"/>
  <c r="N36" i="2"/>
  <c r="O36" i="2"/>
  <c r="L37" i="2"/>
  <c r="M37" i="2"/>
  <c r="N37" i="2"/>
  <c r="O37" i="2"/>
  <c r="L38" i="2"/>
  <c r="M38" i="2"/>
  <c r="N38" i="2"/>
  <c r="O38" i="2"/>
  <c r="L39" i="2"/>
  <c r="M39" i="2"/>
  <c r="N39" i="2"/>
  <c r="O39" i="2"/>
  <c r="L40" i="2"/>
  <c r="M40" i="2"/>
  <c r="N40" i="2"/>
  <c r="O40" i="2"/>
  <c r="L41" i="2"/>
  <c r="M41" i="2"/>
  <c r="N41" i="2"/>
  <c r="O41" i="2"/>
  <c r="L42" i="2"/>
  <c r="M42" i="2"/>
  <c r="N42" i="2"/>
  <c r="O42" i="2"/>
  <c r="L43" i="2"/>
  <c r="M43" i="2"/>
  <c r="N43" i="2"/>
  <c r="O43" i="2"/>
  <c r="L44" i="2"/>
  <c r="M44" i="2"/>
  <c r="N44" i="2"/>
  <c r="O44" i="2"/>
  <c r="L45" i="2"/>
  <c r="M45" i="2"/>
  <c r="N45" i="2"/>
  <c r="O45" i="2"/>
  <c r="L46" i="2"/>
  <c r="M46" i="2"/>
  <c r="N46" i="2"/>
  <c r="O46" i="2"/>
  <c r="L47" i="2"/>
  <c r="M47" i="2"/>
  <c r="N47" i="2"/>
  <c r="O47" i="2"/>
  <c r="L48" i="2"/>
  <c r="M48" i="2"/>
  <c r="N48" i="2"/>
  <c r="O48" i="2"/>
  <c r="L49" i="2"/>
  <c r="M49" i="2"/>
  <c r="N49" i="2"/>
  <c r="O49" i="2"/>
  <c r="L50" i="2"/>
  <c r="M50" i="2"/>
  <c r="N50" i="2"/>
  <c r="O50" i="2"/>
  <c r="L51" i="2"/>
  <c r="M51" i="2"/>
  <c r="N51" i="2"/>
  <c r="O51" i="2"/>
  <c r="L52" i="2"/>
  <c r="M52" i="2"/>
  <c r="N52" i="2"/>
  <c r="O52" i="2"/>
  <c r="L53" i="2"/>
  <c r="M53" i="2"/>
  <c r="N53" i="2"/>
  <c r="O53" i="2"/>
  <c r="L54" i="2"/>
  <c r="M54" i="2"/>
  <c r="N54" i="2"/>
  <c r="O54" i="2"/>
  <c r="L55" i="2"/>
  <c r="M55" i="2"/>
  <c r="N55" i="2"/>
  <c r="O55" i="2"/>
  <c r="L56" i="2"/>
  <c r="M56" i="2"/>
  <c r="N56" i="2"/>
  <c r="O56" i="2"/>
  <c r="L57" i="2"/>
  <c r="M57" i="2"/>
  <c r="N57" i="2"/>
  <c r="O57" i="2"/>
  <c r="L58" i="2"/>
  <c r="M58" i="2"/>
  <c r="N58" i="2"/>
  <c r="O58" i="2"/>
  <c r="L59" i="2"/>
  <c r="M59" i="2"/>
  <c r="N59" i="2"/>
  <c r="O59" i="2"/>
  <c r="L60" i="2"/>
  <c r="M60" i="2"/>
  <c r="N60" i="2"/>
  <c r="O60" i="2"/>
  <c r="L61" i="2"/>
  <c r="M61" i="2"/>
  <c r="N61" i="2"/>
  <c r="O61" i="2"/>
  <c r="L62" i="2"/>
  <c r="M62" i="2"/>
  <c r="N62" i="2"/>
  <c r="O62" i="2"/>
  <c r="L63" i="2"/>
  <c r="M63" i="2"/>
  <c r="N63" i="2"/>
  <c r="O63" i="2"/>
  <c r="L64" i="2"/>
  <c r="M64" i="2"/>
  <c r="N64" i="2"/>
  <c r="O64" i="2"/>
  <c r="L65" i="2"/>
  <c r="M65" i="2"/>
  <c r="N65" i="2"/>
  <c r="O65" i="2"/>
  <c r="L66" i="2"/>
  <c r="M66" i="2"/>
  <c r="N66" i="2"/>
  <c r="O66" i="2"/>
  <c r="L67" i="2"/>
  <c r="M67" i="2"/>
  <c r="N67" i="2"/>
  <c r="O67" i="2"/>
  <c r="L68" i="2"/>
  <c r="M68" i="2"/>
  <c r="N68" i="2"/>
  <c r="O68" i="2"/>
  <c r="L69" i="2"/>
  <c r="M69" i="2"/>
  <c r="N69" i="2"/>
  <c r="O69" i="2"/>
  <c r="L70" i="2"/>
  <c r="M70" i="2"/>
  <c r="N70" i="2"/>
  <c r="O70" i="2"/>
  <c r="L71" i="2"/>
  <c r="M71" i="2"/>
  <c r="N71" i="2"/>
  <c r="O71" i="2"/>
  <c r="L72" i="2"/>
  <c r="M72" i="2"/>
  <c r="N72" i="2"/>
  <c r="O72" i="2"/>
  <c r="L73" i="2"/>
  <c r="M73" i="2"/>
  <c r="N73" i="2"/>
  <c r="O73" i="2"/>
  <c r="L74" i="2"/>
  <c r="M74" i="2"/>
  <c r="N74" i="2"/>
  <c r="O74" i="2"/>
  <c r="L75" i="2"/>
  <c r="M75" i="2"/>
  <c r="N75" i="2"/>
  <c r="O75" i="2"/>
  <c r="L76" i="2"/>
  <c r="M76" i="2"/>
  <c r="N76" i="2"/>
  <c r="O76" i="2"/>
  <c r="L78" i="2"/>
  <c r="M78" i="2"/>
  <c r="N78" i="2"/>
  <c r="O78" i="2"/>
  <c r="L79" i="2"/>
  <c r="M79" i="2"/>
  <c r="N79" i="2"/>
  <c r="O79" i="2"/>
  <c r="L80" i="2"/>
  <c r="M80" i="2"/>
  <c r="N80" i="2"/>
  <c r="O80" i="2"/>
  <c r="L81" i="2"/>
  <c r="M81" i="2"/>
  <c r="N81" i="2"/>
  <c r="O81" i="2"/>
  <c r="L82" i="2"/>
  <c r="M82" i="2"/>
  <c r="N82" i="2"/>
  <c r="O82" i="2"/>
  <c r="L83" i="2"/>
  <c r="M83" i="2"/>
  <c r="N83" i="2"/>
  <c r="O83" i="2"/>
  <c r="L84" i="2"/>
  <c r="M84" i="2"/>
  <c r="N84" i="2"/>
  <c r="O84" i="2"/>
  <c r="L85" i="2"/>
  <c r="M85" i="2"/>
  <c r="N85" i="2"/>
  <c r="O85" i="2"/>
  <c r="L86" i="2"/>
  <c r="M86" i="2"/>
  <c r="N86" i="2"/>
  <c r="O86" i="2"/>
  <c r="L87" i="2"/>
  <c r="M87" i="2"/>
  <c r="N87" i="2"/>
  <c r="O87" i="2"/>
  <c r="L88" i="2"/>
  <c r="M88" i="2"/>
  <c r="N88" i="2"/>
  <c r="O88" i="2"/>
  <c r="L89" i="2"/>
  <c r="M89" i="2"/>
  <c r="N89" i="2"/>
  <c r="O89" i="2"/>
  <c r="L90" i="2"/>
  <c r="M90" i="2"/>
  <c r="N90" i="2"/>
  <c r="O90" i="2"/>
  <c r="L91" i="2"/>
  <c r="M91" i="2"/>
  <c r="N91" i="2"/>
  <c r="O91" i="2"/>
  <c r="L92" i="2"/>
  <c r="M92" i="2"/>
  <c r="N92" i="2"/>
  <c r="O92" i="2"/>
  <c r="L93" i="2"/>
  <c r="M93" i="2"/>
  <c r="N93" i="2"/>
  <c r="O93" i="2"/>
  <c r="L94" i="2"/>
  <c r="M94" i="2"/>
  <c r="N94" i="2"/>
  <c r="O94" i="2"/>
  <c r="L95" i="2"/>
  <c r="M95" i="2"/>
  <c r="N95" i="2"/>
  <c r="O95" i="2"/>
  <c r="L96" i="2"/>
  <c r="M96" i="2"/>
  <c r="N96" i="2"/>
  <c r="O96" i="2"/>
  <c r="L97" i="2"/>
  <c r="M97" i="2"/>
  <c r="N97" i="2"/>
  <c r="O97" i="2"/>
  <c r="L98" i="2"/>
  <c r="M98" i="2"/>
  <c r="N98" i="2"/>
  <c r="O98" i="2"/>
  <c r="L99" i="2"/>
  <c r="M99" i="2"/>
  <c r="N99" i="2"/>
  <c r="O99" i="2"/>
  <c r="L100" i="2"/>
  <c r="M100" i="2"/>
  <c r="N100" i="2"/>
  <c r="O100" i="2"/>
  <c r="L101" i="2"/>
  <c r="M101" i="2"/>
  <c r="N101" i="2"/>
  <c r="O101" i="2"/>
  <c r="L102" i="2"/>
  <c r="M102" i="2"/>
  <c r="N102" i="2"/>
  <c r="O102" i="2"/>
  <c r="L103" i="2"/>
  <c r="M103" i="2"/>
  <c r="N103" i="2"/>
  <c r="O103" i="2"/>
  <c r="L104" i="2"/>
  <c r="M104" i="2"/>
  <c r="N104" i="2"/>
  <c r="O104" i="2"/>
  <c r="L105" i="2"/>
  <c r="M105" i="2"/>
  <c r="N105" i="2"/>
  <c r="O105" i="2"/>
  <c r="L106" i="2"/>
  <c r="M106" i="2"/>
  <c r="N106" i="2"/>
  <c r="O106" i="2"/>
  <c r="L107" i="2"/>
  <c r="M107" i="2"/>
  <c r="N107" i="2"/>
  <c r="O107" i="2"/>
  <c r="L108" i="2"/>
  <c r="M108" i="2"/>
  <c r="N108" i="2"/>
  <c r="O108" i="2"/>
  <c r="L109" i="2"/>
  <c r="M109" i="2"/>
  <c r="N109" i="2"/>
  <c r="O109" i="2"/>
  <c r="L110" i="2"/>
  <c r="M110" i="2"/>
  <c r="N110" i="2"/>
  <c r="O110" i="2"/>
  <c r="L111" i="2"/>
  <c r="M111" i="2"/>
  <c r="N111" i="2"/>
  <c r="O111" i="2"/>
  <c r="L112" i="2"/>
  <c r="M112" i="2"/>
  <c r="N112" i="2"/>
  <c r="O112" i="2"/>
  <c r="L113" i="2"/>
  <c r="M113" i="2"/>
  <c r="N113" i="2"/>
  <c r="O113" i="2"/>
  <c r="L114" i="2"/>
  <c r="M114" i="2"/>
  <c r="N114" i="2"/>
  <c r="O114" i="2"/>
  <c r="L115" i="2"/>
  <c r="M115" i="2"/>
  <c r="N115" i="2"/>
  <c r="O115" i="2"/>
  <c r="L116" i="2"/>
  <c r="M116" i="2"/>
  <c r="N116" i="2"/>
  <c r="O116" i="2"/>
  <c r="L117" i="2"/>
  <c r="M117" i="2"/>
  <c r="N117" i="2"/>
  <c r="O117" i="2"/>
  <c r="L118" i="2"/>
  <c r="M118" i="2"/>
  <c r="N118" i="2"/>
  <c r="O118" i="2"/>
  <c r="L119" i="2"/>
  <c r="M119" i="2"/>
  <c r="N119" i="2"/>
  <c r="O119" i="2"/>
  <c r="L120" i="2"/>
  <c r="M120" i="2"/>
  <c r="N120" i="2"/>
  <c r="O120" i="2"/>
  <c r="L121" i="2"/>
  <c r="M121" i="2"/>
  <c r="N121" i="2"/>
  <c r="O121" i="2"/>
  <c r="L122" i="2"/>
  <c r="M122" i="2"/>
  <c r="N122" i="2"/>
  <c r="O122" i="2"/>
  <c r="L123" i="2"/>
  <c r="M123" i="2"/>
  <c r="N123" i="2"/>
  <c r="O123" i="2"/>
  <c r="L124" i="2"/>
  <c r="M124" i="2"/>
  <c r="N124" i="2"/>
  <c r="O124" i="2"/>
  <c r="L125" i="2"/>
  <c r="M125" i="2"/>
  <c r="N125" i="2"/>
  <c r="O125" i="2"/>
  <c r="L126" i="2"/>
  <c r="M126" i="2"/>
  <c r="N126" i="2"/>
  <c r="O126" i="2"/>
  <c r="L127" i="2"/>
  <c r="M127" i="2"/>
  <c r="N127" i="2"/>
  <c r="O127" i="2"/>
  <c r="L128" i="2"/>
  <c r="M128" i="2"/>
  <c r="N128" i="2"/>
  <c r="O128" i="2"/>
  <c r="L129" i="2"/>
  <c r="M129" i="2"/>
  <c r="N129" i="2"/>
  <c r="O129" i="2"/>
  <c r="L130" i="2"/>
  <c r="M130" i="2"/>
  <c r="N130" i="2"/>
  <c r="O130" i="2"/>
  <c r="L131" i="2"/>
  <c r="M131" i="2"/>
  <c r="N131" i="2"/>
  <c r="O131" i="2"/>
  <c r="L132" i="2"/>
  <c r="M132" i="2"/>
  <c r="N132" i="2"/>
  <c r="O132" i="2"/>
  <c r="L133" i="2"/>
  <c r="M133" i="2"/>
  <c r="N133" i="2"/>
  <c r="O133" i="2"/>
  <c r="L134" i="2"/>
  <c r="M134" i="2"/>
  <c r="N134" i="2"/>
  <c r="O134" i="2"/>
  <c r="L135" i="2"/>
  <c r="M135" i="2"/>
  <c r="N135" i="2"/>
  <c r="O135" i="2"/>
  <c r="L136" i="2"/>
  <c r="M136" i="2"/>
  <c r="N136" i="2"/>
  <c r="O136" i="2"/>
  <c r="L137" i="2"/>
  <c r="M137" i="2"/>
  <c r="N137" i="2"/>
  <c r="O137" i="2"/>
  <c r="L138" i="2"/>
  <c r="M138" i="2"/>
  <c r="N138" i="2"/>
  <c r="O138" i="2"/>
  <c r="L139" i="2"/>
  <c r="M139" i="2"/>
  <c r="N139" i="2"/>
  <c r="O139" i="2"/>
  <c r="I34" i="2"/>
  <c r="J34" i="2" s="1"/>
  <c r="I35" i="2"/>
  <c r="J35" i="2" s="1"/>
  <c r="I36" i="2"/>
  <c r="J36" i="2" s="1"/>
  <c r="I37" i="2"/>
  <c r="J37" i="2" s="1"/>
  <c r="I38" i="2"/>
  <c r="J38" i="2" s="1"/>
  <c r="I39" i="2"/>
  <c r="J39" i="2" s="1"/>
  <c r="I40" i="2"/>
  <c r="J40" i="2" s="1"/>
  <c r="I41" i="2"/>
  <c r="J41" i="2" s="1"/>
  <c r="I42" i="2"/>
  <c r="J42" i="2" s="1"/>
  <c r="I43" i="2"/>
  <c r="J43" i="2" s="1"/>
  <c r="I44" i="2"/>
  <c r="J44" i="2" s="1"/>
  <c r="I45" i="2"/>
  <c r="J45" i="2" s="1"/>
  <c r="I46" i="2"/>
  <c r="J46" i="2" s="1"/>
  <c r="I47" i="2"/>
  <c r="J47" i="2" s="1"/>
  <c r="I48" i="2"/>
  <c r="J48" i="2" s="1"/>
  <c r="I49" i="2"/>
  <c r="J49" i="2" s="1"/>
  <c r="I50" i="2"/>
  <c r="J50" i="2" s="1"/>
  <c r="I51" i="2"/>
  <c r="J51" i="2" s="1"/>
  <c r="I52" i="2"/>
  <c r="J52" i="2" s="1"/>
  <c r="I53" i="2"/>
  <c r="J53" i="2" s="1"/>
  <c r="I54" i="2"/>
  <c r="J54" i="2" s="1"/>
  <c r="I55" i="2"/>
  <c r="J55" i="2" s="1"/>
  <c r="I56" i="2"/>
  <c r="J56" i="2" s="1"/>
  <c r="I57" i="2"/>
  <c r="J57" i="2" s="1"/>
  <c r="I58" i="2"/>
  <c r="J58" i="2" s="1"/>
  <c r="I59" i="2"/>
  <c r="J59" i="2" s="1"/>
  <c r="I60" i="2"/>
  <c r="J60" i="2" s="1"/>
  <c r="I61" i="2"/>
  <c r="J61" i="2" s="1"/>
  <c r="I62" i="2"/>
  <c r="J62" i="2" s="1"/>
  <c r="I63" i="2"/>
  <c r="J63" i="2" s="1"/>
  <c r="I64" i="2"/>
  <c r="J64" i="2" s="1"/>
  <c r="I65" i="2"/>
  <c r="J65" i="2" s="1"/>
  <c r="I66" i="2"/>
  <c r="J66" i="2" s="1"/>
  <c r="I67" i="2"/>
  <c r="J67" i="2" s="1"/>
  <c r="I68" i="2"/>
  <c r="J68" i="2" s="1"/>
  <c r="I69" i="2"/>
  <c r="J69" i="2" s="1"/>
  <c r="I70" i="2"/>
  <c r="J70" i="2" s="1"/>
  <c r="I71" i="2"/>
  <c r="J71" i="2" s="1"/>
  <c r="I72" i="2"/>
  <c r="J72" i="2" s="1"/>
  <c r="I73" i="2"/>
  <c r="J73" i="2" s="1"/>
  <c r="I74" i="2"/>
  <c r="J74" i="2" s="1"/>
  <c r="I75" i="2"/>
  <c r="J75" i="2" s="1"/>
  <c r="I76" i="2"/>
  <c r="J76" i="2" s="1"/>
  <c r="I78" i="2"/>
  <c r="J78" i="2" s="1"/>
  <c r="I79" i="2"/>
  <c r="J79" i="2" s="1"/>
  <c r="I80" i="2"/>
  <c r="J80" i="2" s="1"/>
  <c r="I81" i="2"/>
  <c r="J81" i="2" s="1"/>
  <c r="I82" i="2"/>
  <c r="J82" i="2" s="1"/>
  <c r="I83" i="2"/>
  <c r="J83" i="2" s="1"/>
  <c r="I84" i="2"/>
  <c r="J84" i="2" s="1"/>
  <c r="I85" i="2"/>
  <c r="J85" i="2" s="1"/>
  <c r="I86" i="2"/>
  <c r="J86" i="2" s="1"/>
  <c r="I87" i="2"/>
  <c r="J87" i="2" s="1"/>
  <c r="I88" i="2"/>
  <c r="J88" i="2" s="1"/>
  <c r="I89" i="2"/>
  <c r="J89" i="2" s="1"/>
  <c r="I90" i="2"/>
  <c r="J90" i="2" s="1"/>
  <c r="I91" i="2"/>
  <c r="J91" i="2" s="1"/>
  <c r="I92" i="2"/>
  <c r="J92" i="2" s="1"/>
  <c r="I93" i="2"/>
  <c r="J93" i="2" s="1"/>
  <c r="I94" i="2"/>
  <c r="J94" i="2" s="1"/>
  <c r="I95" i="2"/>
  <c r="J95" i="2" s="1"/>
  <c r="I96" i="2"/>
  <c r="J96" i="2" s="1"/>
  <c r="I97" i="2"/>
  <c r="J97" i="2" s="1"/>
  <c r="I98" i="2"/>
  <c r="J98" i="2" s="1"/>
  <c r="I99" i="2"/>
  <c r="J99" i="2" s="1"/>
  <c r="I100" i="2"/>
  <c r="J100" i="2" s="1"/>
  <c r="I101" i="2"/>
  <c r="J101" i="2" s="1"/>
  <c r="I102" i="2"/>
  <c r="J102" i="2" s="1"/>
  <c r="I103" i="2"/>
  <c r="J103" i="2" s="1"/>
  <c r="I104" i="2"/>
  <c r="J104" i="2" s="1"/>
  <c r="I105" i="2"/>
  <c r="J105" i="2" s="1"/>
  <c r="I106" i="2"/>
  <c r="J106" i="2" s="1"/>
  <c r="I107" i="2"/>
  <c r="J107" i="2" s="1"/>
  <c r="I108" i="2"/>
  <c r="J108" i="2" s="1"/>
  <c r="I109" i="2"/>
  <c r="J109" i="2" s="1"/>
  <c r="I110" i="2"/>
  <c r="J110" i="2" s="1"/>
  <c r="I111" i="2"/>
  <c r="J111" i="2" s="1"/>
  <c r="I112" i="2"/>
  <c r="J112" i="2" s="1"/>
  <c r="I113" i="2"/>
  <c r="J113" i="2" s="1"/>
  <c r="I114" i="2"/>
  <c r="J114" i="2" s="1"/>
  <c r="I115" i="2"/>
  <c r="J115" i="2" s="1"/>
  <c r="I116" i="2"/>
  <c r="J116" i="2" s="1"/>
  <c r="I117" i="2"/>
  <c r="J117" i="2" s="1"/>
  <c r="I118" i="2"/>
  <c r="J118" i="2" s="1"/>
  <c r="I119" i="2"/>
  <c r="J119" i="2" s="1"/>
  <c r="I120" i="2"/>
  <c r="J120" i="2" s="1"/>
  <c r="I121" i="2"/>
  <c r="J121" i="2" s="1"/>
  <c r="I122" i="2"/>
  <c r="J122" i="2" s="1"/>
  <c r="I123" i="2"/>
  <c r="J123" i="2" s="1"/>
  <c r="I124" i="2"/>
  <c r="J124" i="2" s="1"/>
  <c r="I125" i="2"/>
  <c r="J125" i="2" s="1"/>
  <c r="I126" i="2"/>
  <c r="J126" i="2" s="1"/>
  <c r="I127" i="2"/>
  <c r="J127" i="2" s="1"/>
  <c r="I128" i="2"/>
  <c r="J128" i="2" s="1"/>
  <c r="I129" i="2"/>
  <c r="J129" i="2" s="1"/>
  <c r="I130" i="2"/>
  <c r="J130" i="2" s="1"/>
  <c r="I131" i="2"/>
  <c r="J131" i="2" s="1"/>
  <c r="I132" i="2"/>
  <c r="J132" i="2" s="1"/>
  <c r="I133" i="2"/>
  <c r="J133" i="2" s="1"/>
  <c r="I134" i="2"/>
  <c r="J134" i="2" s="1"/>
  <c r="I135" i="2"/>
  <c r="J135" i="2" s="1"/>
  <c r="I136" i="2"/>
  <c r="J136" i="2" s="1"/>
  <c r="I137" i="2"/>
  <c r="J137" i="2" s="1"/>
  <c r="I138" i="2"/>
  <c r="J138" i="2" s="1"/>
  <c r="I139" i="2"/>
  <c r="J139" i="2" s="1"/>
  <c r="I33" i="2"/>
  <c r="J33" i="2" s="1"/>
  <c r="I32" i="2"/>
  <c r="J32" i="2" s="1"/>
  <c r="I31" i="2"/>
  <c r="J31" i="2" s="1"/>
  <c r="U8" i="1"/>
  <c r="U30" i="1"/>
  <c r="T7" i="8" l="1"/>
  <c r="V7" i="8" s="1"/>
  <c r="T13" i="1"/>
  <c r="V13" i="1" s="1"/>
  <c r="T16" i="1"/>
  <c r="U16" i="1" s="1"/>
  <c r="T10" i="8"/>
  <c r="T15" i="1"/>
  <c r="U15" i="1" s="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41" i="1"/>
  <c r="H41" i="1" s="1"/>
  <c r="G42" i="1"/>
  <c r="H42" i="1" s="1"/>
  <c r="G43" i="1"/>
  <c r="H43" i="1" s="1"/>
  <c r="G44" i="1"/>
  <c r="H44" i="1" s="1"/>
  <c r="G45" i="1"/>
  <c r="H45" i="1" s="1"/>
  <c r="G46" i="1"/>
  <c r="H46" i="1" s="1"/>
  <c r="G47" i="1"/>
  <c r="H47" i="1" s="1"/>
  <c r="G48" i="1"/>
  <c r="H48" i="1" s="1"/>
  <c r="G49" i="1"/>
  <c r="H49" i="1" s="1"/>
  <c r="G50" i="1"/>
  <c r="H50" i="1" s="1"/>
  <c r="G51" i="1"/>
  <c r="H51" i="1" s="1"/>
  <c r="G52" i="1"/>
  <c r="H52" i="1" s="1"/>
  <c r="G53" i="1"/>
  <c r="H53" i="1" s="1"/>
  <c r="G54" i="1"/>
  <c r="H54" i="1" s="1"/>
  <c r="G55" i="1"/>
  <c r="H55" i="1" s="1"/>
  <c r="G56" i="1"/>
  <c r="H56" i="1" s="1"/>
  <c r="G57" i="1"/>
  <c r="H57" i="1" s="1"/>
  <c r="G58" i="1"/>
  <c r="H58" i="1" s="1"/>
  <c r="G59" i="1"/>
  <c r="H59" i="1" s="1"/>
  <c r="G60" i="1"/>
  <c r="H60" i="1" s="1"/>
  <c r="G61" i="1"/>
  <c r="H61" i="1" s="1"/>
  <c r="G62" i="1"/>
  <c r="H62" i="1" s="1"/>
  <c r="G63" i="1"/>
  <c r="H63" i="1" s="1"/>
  <c r="G64" i="1"/>
  <c r="H64" i="1" s="1"/>
  <c r="G65" i="1"/>
  <c r="H65" i="1" s="1"/>
  <c r="G66" i="1"/>
  <c r="H66" i="1" s="1"/>
  <c r="G67" i="1"/>
  <c r="H67" i="1" s="1"/>
  <c r="G68" i="1"/>
  <c r="H68" i="1" s="1"/>
  <c r="G69" i="1"/>
  <c r="H69" i="1" s="1"/>
  <c r="G70" i="1"/>
  <c r="H70" i="1" s="1"/>
  <c r="G71" i="1"/>
  <c r="H71" i="1" s="1"/>
  <c r="G72" i="1"/>
  <c r="H72" i="1" s="1"/>
  <c r="G73" i="1"/>
  <c r="H73" i="1" s="1"/>
  <c r="G74" i="1"/>
  <c r="H74" i="1" s="1"/>
  <c r="G75" i="1"/>
  <c r="H75" i="1" s="1"/>
  <c r="G76" i="1"/>
  <c r="H76" i="1" s="1"/>
  <c r="G77" i="1"/>
  <c r="H77" i="1" s="1"/>
  <c r="G78" i="1"/>
  <c r="H78" i="1" s="1"/>
  <c r="G79" i="1"/>
  <c r="H79" i="1" s="1"/>
  <c r="G80" i="1"/>
  <c r="H80" i="1" s="1"/>
  <c r="G81" i="1"/>
  <c r="H81" i="1" s="1"/>
  <c r="G82" i="1"/>
  <c r="H82" i="1" s="1"/>
  <c r="G83" i="1"/>
  <c r="H83" i="1" s="1"/>
  <c r="G84" i="1"/>
  <c r="H84" i="1" s="1"/>
  <c r="G85" i="1"/>
  <c r="H85" i="1" s="1"/>
  <c r="G86" i="1"/>
  <c r="H86" i="1" s="1"/>
  <c r="G87" i="1"/>
  <c r="H87" i="1" s="1"/>
  <c r="G88" i="1"/>
  <c r="H88" i="1" s="1"/>
  <c r="G89" i="1"/>
  <c r="H89" i="1" s="1"/>
  <c r="G90" i="1"/>
  <c r="H90" i="1" s="1"/>
  <c r="G91" i="1"/>
  <c r="H91" i="1" s="1"/>
  <c r="G92" i="1"/>
  <c r="H92" i="1" s="1"/>
  <c r="G93" i="1"/>
  <c r="H93" i="1" s="1"/>
  <c r="G94" i="1"/>
  <c r="H94" i="1" s="1"/>
  <c r="G95" i="1"/>
  <c r="H95" i="1" s="1"/>
  <c r="G96" i="1"/>
  <c r="H96" i="1" s="1"/>
  <c r="G97" i="1"/>
  <c r="H97" i="1" s="1"/>
  <c r="G98" i="1"/>
  <c r="H98" i="1" s="1"/>
  <c r="G99" i="1"/>
  <c r="H99" i="1" s="1"/>
  <c r="G100" i="1"/>
  <c r="H100" i="1" s="1"/>
  <c r="G101" i="1"/>
  <c r="H101" i="1" s="1"/>
  <c r="G102" i="1"/>
  <c r="H102" i="1" s="1"/>
  <c r="G103" i="1"/>
  <c r="H103" i="1" s="1"/>
  <c r="G104" i="1"/>
  <c r="H104" i="1" s="1"/>
  <c r="G105" i="1"/>
  <c r="H105" i="1" s="1"/>
  <c r="G106" i="1"/>
  <c r="H106" i="1" s="1"/>
  <c r="G107" i="1"/>
  <c r="H107" i="1" s="1"/>
  <c r="G108" i="1"/>
  <c r="H108" i="1" s="1"/>
  <c r="G109" i="1"/>
  <c r="H109" i="1" s="1"/>
  <c r="G110" i="1"/>
  <c r="H110" i="1" s="1"/>
  <c r="G111" i="1"/>
  <c r="H111" i="1" s="1"/>
  <c r="G112" i="1"/>
  <c r="H112" i="1" s="1"/>
  <c r="G113" i="1"/>
  <c r="H113" i="1" s="1"/>
  <c r="G114" i="1"/>
  <c r="H114" i="1" s="1"/>
  <c r="G115" i="1"/>
  <c r="H115" i="1" s="1"/>
  <c r="G116" i="1"/>
  <c r="H116" i="1" s="1"/>
  <c r="G117" i="1"/>
  <c r="H117" i="1" s="1"/>
  <c r="G118" i="1"/>
  <c r="H118" i="1" s="1"/>
  <c r="G119" i="1"/>
  <c r="H119" i="1" s="1"/>
  <c r="G120" i="1"/>
  <c r="H120" i="1" s="1"/>
  <c r="G121" i="1"/>
  <c r="H121" i="1" s="1"/>
  <c r="G122" i="1"/>
  <c r="H122" i="1" s="1"/>
  <c r="G123" i="1"/>
  <c r="H123" i="1" s="1"/>
  <c r="G124" i="1"/>
  <c r="H124" i="1" s="1"/>
  <c r="G125" i="1"/>
  <c r="H125" i="1" s="1"/>
  <c r="G126" i="1"/>
  <c r="H126" i="1" s="1"/>
  <c r="G127" i="1"/>
  <c r="H127" i="1" s="1"/>
  <c r="G128" i="1"/>
  <c r="H128" i="1" s="1"/>
  <c r="G129" i="1"/>
  <c r="H129" i="1" s="1"/>
  <c r="G130" i="1"/>
  <c r="H130" i="1" s="1"/>
  <c r="G131" i="1"/>
  <c r="H131" i="1" s="1"/>
  <c r="G132" i="1"/>
  <c r="H132" i="1" s="1"/>
  <c r="G133" i="1"/>
  <c r="H133" i="1" s="1"/>
  <c r="G134" i="1"/>
  <c r="H134" i="1" s="1"/>
  <c r="G135" i="1"/>
  <c r="H135" i="1" s="1"/>
  <c r="G136" i="1"/>
  <c r="H136" i="1" s="1"/>
  <c r="G137" i="1"/>
  <c r="H137" i="1" s="1"/>
  <c r="G138" i="1"/>
  <c r="H138" i="1" s="1"/>
  <c r="G139" i="1"/>
  <c r="H139" i="1" s="1"/>
  <c r="G140" i="1"/>
  <c r="H140" i="1" s="1"/>
  <c r="G141" i="1"/>
  <c r="H141" i="1" s="1"/>
  <c r="G142" i="1"/>
  <c r="H142" i="1" s="1"/>
  <c r="G143" i="1"/>
  <c r="H143" i="1" s="1"/>
  <c r="G144" i="1"/>
  <c r="H144" i="1" s="1"/>
  <c r="G145" i="1"/>
  <c r="H145" i="1" s="1"/>
  <c r="G146" i="1"/>
  <c r="H146" i="1" s="1"/>
  <c r="G147" i="1"/>
  <c r="H147" i="1" s="1"/>
  <c r="G148" i="1"/>
  <c r="H148" i="1" s="1"/>
  <c r="G149" i="1"/>
  <c r="H149" i="1" s="1"/>
  <c r="G150" i="1"/>
  <c r="H150" i="1" s="1"/>
  <c r="G151" i="1"/>
  <c r="H151" i="1" s="1"/>
  <c r="G152" i="1"/>
  <c r="H152" i="1" s="1"/>
  <c r="G153" i="1"/>
  <c r="H153" i="1" s="1"/>
  <c r="G154" i="1"/>
  <c r="H154" i="1" s="1"/>
  <c r="G155" i="1"/>
  <c r="H155" i="1" s="1"/>
  <c r="G156" i="1"/>
  <c r="H156" i="1" s="1"/>
  <c r="G157" i="1"/>
  <c r="H157" i="1" s="1"/>
  <c r="G158" i="1"/>
  <c r="H158" i="1" s="1"/>
  <c r="G159" i="1"/>
  <c r="H159" i="1" s="1"/>
  <c r="G160" i="1"/>
  <c r="H160" i="1" s="1"/>
  <c r="G161" i="1"/>
  <c r="H161" i="1" s="1"/>
  <c r="G162" i="1"/>
  <c r="H162" i="1" s="1"/>
  <c r="G163" i="1"/>
  <c r="H163" i="1" s="1"/>
  <c r="G164" i="1"/>
  <c r="H164" i="1" s="1"/>
  <c r="G165" i="1"/>
  <c r="H165" i="1" s="1"/>
  <c r="G166" i="1"/>
  <c r="H166" i="1" s="1"/>
  <c r="G167" i="1"/>
  <c r="H167" i="1" s="1"/>
  <c r="G168" i="1"/>
  <c r="H168" i="1" s="1"/>
  <c r="G169" i="1"/>
  <c r="H169" i="1" s="1"/>
  <c r="G170" i="1"/>
  <c r="H170" i="1" s="1"/>
  <c r="G171" i="1"/>
  <c r="H171" i="1" s="1"/>
  <c r="G172" i="1"/>
  <c r="H172" i="1" s="1"/>
  <c r="G173" i="1"/>
  <c r="H173" i="1" s="1"/>
  <c r="G174" i="1"/>
  <c r="H174" i="1" s="1"/>
  <c r="G175" i="1"/>
  <c r="H175" i="1" s="1"/>
  <c r="G176" i="1"/>
  <c r="H176" i="1" s="1"/>
  <c r="G177" i="1"/>
  <c r="H177" i="1" s="1"/>
  <c r="G178" i="1"/>
  <c r="H178" i="1" s="1"/>
  <c r="G179" i="1"/>
  <c r="H179" i="1" s="1"/>
  <c r="G180" i="1"/>
  <c r="H180" i="1" s="1"/>
  <c r="G181" i="1"/>
  <c r="H181" i="1" s="1"/>
  <c r="G182" i="1"/>
  <c r="H182" i="1" s="1"/>
  <c r="G183" i="1"/>
  <c r="H183" i="1" s="1"/>
  <c r="G184" i="1"/>
  <c r="H184" i="1" s="1"/>
  <c r="G185" i="1"/>
  <c r="H185" i="1" s="1"/>
  <c r="G186" i="1"/>
  <c r="H186" i="1" s="1"/>
  <c r="G187" i="1"/>
  <c r="H187" i="1" s="1"/>
  <c r="G188" i="1"/>
  <c r="H188" i="1" s="1"/>
  <c r="G189" i="1"/>
  <c r="H189" i="1" s="1"/>
  <c r="G190" i="1"/>
  <c r="H190" i="1" s="1"/>
  <c r="G191" i="1"/>
  <c r="H191" i="1" s="1"/>
  <c r="G192" i="1"/>
  <c r="H192" i="1" s="1"/>
  <c r="G193" i="1"/>
  <c r="H193" i="1" s="1"/>
  <c r="G194" i="1"/>
  <c r="H194" i="1" s="1"/>
  <c r="G195" i="1"/>
  <c r="H195" i="1" s="1"/>
  <c r="G196" i="1"/>
  <c r="H196" i="1" s="1"/>
  <c r="G197" i="1"/>
  <c r="H197" i="1" s="1"/>
  <c r="G198" i="1"/>
  <c r="H198" i="1" s="1"/>
  <c r="G199" i="1"/>
  <c r="H199" i="1" s="1"/>
  <c r="G200" i="1"/>
  <c r="H200" i="1" s="1"/>
  <c r="G201" i="1"/>
  <c r="H201" i="1" s="1"/>
  <c r="G202" i="1"/>
  <c r="H202" i="1" s="1"/>
  <c r="G203" i="1"/>
  <c r="H203" i="1" s="1"/>
  <c r="G204" i="1"/>
  <c r="H204" i="1" s="1"/>
  <c r="G205" i="1"/>
  <c r="H205" i="1" s="1"/>
  <c r="G206" i="1"/>
  <c r="H206" i="1" s="1"/>
  <c r="G207" i="1"/>
  <c r="H207" i="1" s="1"/>
  <c r="G208" i="1"/>
  <c r="H208" i="1" s="1"/>
  <c r="G209" i="1"/>
  <c r="H209" i="1" s="1"/>
  <c r="G210" i="1"/>
  <c r="H210" i="1" s="1"/>
  <c r="G211" i="1"/>
  <c r="H211" i="1" s="1"/>
  <c r="G212" i="1"/>
  <c r="H212" i="1" s="1"/>
  <c r="G213" i="1"/>
  <c r="H213" i="1" s="1"/>
  <c r="G214" i="1"/>
  <c r="H214" i="1" s="1"/>
  <c r="G215" i="1"/>
  <c r="H215" i="1" s="1"/>
  <c r="G216" i="1"/>
  <c r="H216" i="1" s="1"/>
  <c r="G217" i="1"/>
  <c r="H217" i="1" s="1"/>
  <c r="G218" i="1"/>
  <c r="H218" i="1" s="1"/>
  <c r="G219" i="1"/>
  <c r="H219" i="1" s="1"/>
  <c r="G220" i="1"/>
  <c r="H220" i="1" s="1"/>
  <c r="G221" i="1"/>
  <c r="H221" i="1" s="1"/>
  <c r="G222" i="1"/>
  <c r="H222" i="1" s="1"/>
  <c r="G223" i="1"/>
  <c r="H223" i="1" s="1"/>
  <c r="G224" i="1"/>
  <c r="H224" i="1" s="1"/>
  <c r="G225" i="1"/>
  <c r="H225" i="1" s="1"/>
  <c r="G226" i="1"/>
  <c r="H226" i="1" s="1"/>
  <c r="G227" i="1"/>
  <c r="H227" i="1" s="1"/>
  <c r="G228" i="1"/>
  <c r="H228" i="1" s="1"/>
  <c r="G229" i="1"/>
  <c r="H229" i="1" s="1"/>
  <c r="G230" i="1"/>
  <c r="H230" i="1" s="1"/>
  <c r="G231" i="1"/>
  <c r="H231" i="1" s="1"/>
  <c r="G232" i="1"/>
  <c r="H232" i="1" s="1"/>
  <c r="G233" i="1"/>
  <c r="H233" i="1" s="1"/>
  <c r="G234" i="1"/>
  <c r="H234" i="1" s="1"/>
  <c r="G235" i="1"/>
  <c r="H235" i="1" s="1"/>
  <c r="G236" i="1"/>
  <c r="H236" i="1" s="1"/>
  <c r="G237" i="1"/>
  <c r="H237" i="1" s="1"/>
  <c r="G238" i="1"/>
  <c r="H238" i="1" s="1"/>
  <c r="G239" i="1"/>
  <c r="H239" i="1" s="1"/>
  <c r="G240" i="1"/>
  <c r="H240" i="1" s="1"/>
  <c r="G241" i="1"/>
  <c r="H241" i="1" s="1"/>
  <c r="G242" i="1"/>
  <c r="H242" i="1" s="1"/>
  <c r="G243" i="1"/>
  <c r="H243" i="1" s="1"/>
  <c r="G244" i="1"/>
  <c r="H244" i="1" s="1"/>
  <c r="G245" i="1"/>
  <c r="H245" i="1" s="1"/>
  <c r="G246" i="1"/>
  <c r="H246" i="1" s="1"/>
  <c r="G247" i="1"/>
  <c r="H247" i="1" s="1"/>
  <c r="G248" i="1"/>
  <c r="H248" i="1" s="1"/>
  <c r="G249" i="1"/>
  <c r="H249" i="1" s="1"/>
  <c r="G250" i="1"/>
  <c r="H250" i="1" s="1"/>
  <c r="G251" i="1"/>
  <c r="H251" i="1" s="1"/>
  <c r="G252" i="1"/>
  <c r="H252" i="1" s="1"/>
  <c r="G253" i="1"/>
  <c r="H253" i="1" s="1"/>
  <c r="G254" i="1"/>
  <c r="H254" i="1" s="1"/>
  <c r="G255" i="1"/>
  <c r="H255" i="1" s="1"/>
  <c r="G256" i="1"/>
  <c r="H256" i="1" s="1"/>
  <c r="G257" i="1"/>
  <c r="H257" i="1" s="1"/>
  <c r="G258" i="1"/>
  <c r="H258" i="1" s="1"/>
  <c r="G259" i="1"/>
  <c r="H259" i="1" s="1"/>
  <c r="G260" i="1"/>
  <c r="H260" i="1" s="1"/>
  <c r="G261" i="1"/>
  <c r="H261" i="1" s="1"/>
  <c r="G262" i="1"/>
  <c r="H262" i="1" s="1"/>
  <c r="G263" i="1"/>
  <c r="H263" i="1" s="1"/>
  <c r="G264" i="1"/>
  <c r="H264" i="1" s="1"/>
  <c r="G265" i="1"/>
  <c r="H265" i="1" s="1"/>
  <c r="G266" i="1"/>
  <c r="H266" i="1" s="1"/>
  <c r="G267" i="1"/>
  <c r="H267" i="1" s="1"/>
  <c r="G268" i="1"/>
  <c r="H268" i="1" s="1"/>
  <c r="G269" i="1"/>
  <c r="H269" i="1" s="1"/>
  <c r="G270" i="1"/>
  <c r="H270" i="1" s="1"/>
  <c r="G271" i="1"/>
  <c r="H271" i="1" s="1"/>
  <c r="G272" i="1"/>
  <c r="H272" i="1" s="1"/>
  <c r="G273" i="1"/>
  <c r="H273" i="1" s="1"/>
  <c r="G274" i="1"/>
  <c r="H274" i="1" s="1"/>
  <c r="G275" i="1"/>
  <c r="H275" i="1" s="1"/>
  <c r="G276" i="1"/>
  <c r="H276" i="1" s="1"/>
  <c r="G277" i="1"/>
  <c r="H277" i="1" s="1"/>
  <c r="G278" i="1"/>
  <c r="H278" i="1" s="1"/>
  <c r="G279" i="1"/>
  <c r="H279" i="1" s="1"/>
  <c r="G280" i="1"/>
  <c r="H280" i="1" s="1"/>
  <c r="G281" i="1"/>
  <c r="H281" i="1" s="1"/>
  <c r="G282" i="1"/>
  <c r="H282" i="1" s="1"/>
  <c r="G283" i="1"/>
  <c r="H283" i="1" s="1"/>
  <c r="G284" i="1"/>
  <c r="H284" i="1" s="1"/>
  <c r="G285" i="1"/>
  <c r="H285" i="1" s="1"/>
  <c r="G286" i="1"/>
  <c r="H286" i="1" s="1"/>
  <c r="G287" i="1"/>
  <c r="H287" i="1" s="1"/>
  <c r="G288" i="1"/>
  <c r="H288" i="1" s="1"/>
  <c r="G289" i="1"/>
  <c r="H289" i="1" s="1"/>
  <c r="G290" i="1"/>
  <c r="H290" i="1" s="1"/>
  <c r="G291" i="1"/>
  <c r="H291" i="1" s="1"/>
  <c r="G292" i="1"/>
  <c r="H292" i="1" s="1"/>
  <c r="G293" i="1"/>
  <c r="H293" i="1" s="1"/>
  <c r="G294" i="1"/>
  <c r="H294" i="1" s="1"/>
  <c r="G295" i="1"/>
  <c r="H295" i="1" s="1"/>
  <c r="G296" i="1"/>
  <c r="H296" i="1" s="1"/>
  <c r="G297" i="1"/>
  <c r="H297" i="1" s="1"/>
  <c r="G298" i="1"/>
  <c r="H298" i="1" s="1"/>
  <c r="G299" i="1"/>
  <c r="H299" i="1" s="1"/>
  <c r="G300" i="1"/>
  <c r="H300" i="1" s="1"/>
  <c r="G301" i="1"/>
  <c r="H301" i="1" s="1"/>
  <c r="G302" i="1"/>
  <c r="H302" i="1" s="1"/>
  <c r="G303" i="1"/>
  <c r="H303" i="1" s="1"/>
  <c r="G304" i="1"/>
  <c r="H304" i="1" s="1"/>
  <c r="G305" i="1"/>
  <c r="H305" i="1" s="1"/>
  <c r="G306" i="1"/>
  <c r="H306" i="1" s="1"/>
  <c r="G307" i="1"/>
  <c r="H307" i="1" s="1"/>
  <c r="G308" i="1"/>
  <c r="H308" i="1" s="1"/>
  <c r="G309" i="1"/>
  <c r="H309" i="1" s="1"/>
  <c r="G310" i="1"/>
  <c r="H310" i="1" s="1"/>
  <c r="G311" i="1"/>
  <c r="H311" i="1" s="1"/>
  <c r="G312" i="1"/>
  <c r="H312" i="1" s="1"/>
  <c r="G313" i="1"/>
  <c r="H313" i="1" s="1"/>
  <c r="G314" i="1"/>
  <c r="H314" i="1" s="1"/>
  <c r="G315" i="1"/>
  <c r="H315" i="1" s="1"/>
  <c r="G316" i="1"/>
  <c r="H316" i="1" s="1"/>
  <c r="G317" i="1"/>
  <c r="H317" i="1" s="1"/>
  <c r="G318" i="1"/>
  <c r="H318" i="1" s="1"/>
  <c r="G319" i="1"/>
  <c r="H319" i="1" s="1"/>
  <c r="G320" i="1"/>
  <c r="H320" i="1" s="1"/>
  <c r="G321" i="1"/>
  <c r="H321" i="1" s="1"/>
  <c r="G322" i="1"/>
  <c r="H322" i="1" s="1"/>
  <c r="G323" i="1"/>
  <c r="H323" i="1" s="1"/>
  <c r="G324" i="1"/>
  <c r="H324" i="1" s="1"/>
  <c r="G325" i="1"/>
  <c r="H325" i="1" s="1"/>
  <c r="G326" i="1"/>
  <c r="H326" i="1" s="1"/>
  <c r="G327" i="1"/>
  <c r="H327" i="1" s="1"/>
  <c r="G328" i="1"/>
  <c r="H328" i="1" s="1"/>
  <c r="G329" i="1"/>
  <c r="H329" i="1" s="1"/>
  <c r="G330" i="1"/>
  <c r="H330" i="1" s="1"/>
  <c r="G331" i="1"/>
  <c r="H331" i="1" s="1"/>
  <c r="G332" i="1"/>
  <c r="H332" i="1" s="1"/>
  <c r="G333" i="1"/>
  <c r="H333" i="1" s="1"/>
  <c r="G334" i="1"/>
  <c r="H334" i="1" s="1"/>
  <c r="G335" i="1"/>
  <c r="H335" i="1" s="1"/>
  <c r="G336" i="1"/>
  <c r="H336" i="1" s="1"/>
  <c r="G337" i="1"/>
  <c r="H337" i="1" s="1"/>
  <c r="G338" i="1"/>
  <c r="H338" i="1" s="1"/>
  <c r="G339" i="1"/>
  <c r="H339" i="1" s="1"/>
  <c r="G340" i="1"/>
  <c r="H340" i="1" s="1"/>
  <c r="G341" i="1"/>
  <c r="H341" i="1" s="1"/>
  <c r="G342" i="1"/>
  <c r="H342" i="1" s="1"/>
  <c r="G343" i="1"/>
  <c r="H343" i="1" s="1"/>
  <c r="G344" i="1"/>
  <c r="H344" i="1" s="1"/>
  <c r="G345" i="1"/>
  <c r="H345" i="1" s="1"/>
  <c r="G346" i="1"/>
  <c r="H346" i="1" s="1"/>
  <c r="G347" i="1"/>
  <c r="H347" i="1" s="1"/>
  <c r="G348" i="1"/>
  <c r="H348" i="1" s="1"/>
  <c r="G349" i="1"/>
  <c r="H349" i="1" s="1"/>
  <c r="G350" i="1"/>
  <c r="H350" i="1" s="1"/>
  <c r="G351" i="1"/>
  <c r="H351" i="1" s="1"/>
  <c r="G352" i="1"/>
  <c r="H352" i="1" s="1"/>
  <c r="G353" i="1"/>
  <c r="H353" i="1" s="1"/>
  <c r="G354" i="1"/>
  <c r="H354" i="1" s="1"/>
  <c r="G355" i="1"/>
  <c r="H355" i="1" s="1"/>
  <c r="G356" i="1"/>
  <c r="H356" i="1" s="1"/>
  <c r="G357" i="1"/>
  <c r="H357" i="1" s="1"/>
  <c r="G358" i="1"/>
  <c r="H358" i="1" s="1"/>
  <c r="G359" i="1"/>
  <c r="H359" i="1" s="1"/>
  <c r="G360" i="1"/>
  <c r="H360" i="1" s="1"/>
  <c r="G361" i="1"/>
  <c r="H361" i="1" s="1"/>
  <c r="G362" i="1"/>
  <c r="H362" i="1" s="1"/>
  <c r="G363" i="1"/>
  <c r="H363" i="1" s="1"/>
  <c r="G364" i="1"/>
  <c r="H364" i="1" s="1"/>
  <c r="G365" i="1"/>
  <c r="H365" i="1" s="1"/>
  <c r="G366" i="1"/>
  <c r="H366" i="1" s="1"/>
  <c r="G367" i="1"/>
  <c r="H367" i="1" s="1"/>
  <c r="G368" i="1"/>
  <c r="H368" i="1" s="1"/>
  <c r="G369" i="1"/>
  <c r="H369" i="1" s="1"/>
  <c r="F6" i="1"/>
  <c r="I6" i="1" s="1"/>
  <c r="F7" i="1"/>
  <c r="F8" i="1"/>
  <c r="F9" i="1"/>
  <c r="F10" i="1"/>
  <c r="F11" i="1"/>
  <c r="F12" i="1"/>
  <c r="F13" i="1"/>
  <c r="F14" i="1"/>
  <c r="F15" i="1"/>
  <c r="F16"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 i="1"/>
  <c r="D3" i="1"/>
  <c r="G7" i="1"/>
  <c r="H7" i="1" s="1"/>
  <c r="G8" i="1"/>
  <c r="H8" i="1" s="1"/>
  <c r="H9" i="1"/>
  <c r="G10" i="1"/>
  <c r="H10" i="1" s="1"/>
  <c r="G11" i="1"/>
  <c r="H11" i="1" s="1"/>
  <c r="I11" i="1" s="1"/>
  <c r="G12" i="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s="1"/>
  <c r="G25" i="1"/>
  <c r="H25" i="1" s="1"/>
  <c r="G26" i="1"/>
  <c r="H26" i="1" s="1"/>
  <c r="G3" i="1"/>
  <c r="H3" i="1" s="1"/>
  <c r="E43" i="5"/>
  <c r="E45" i="5" s="1"/>
  <c r="E42" i="5"/>
  <c r="G41" i="5"/>
  <c r="E41" i="5"/>
  <c r="H39" i="5"/>
  <c r="G39" i="5"/>
  <c r="F39" i="5"/>
  <c r="H38" i="5"/>
  <c r="G38" i="5"/>
  <c r="F38" i="5"/>
  <c r="H37" i="5"/>
  <c r="G37" i="5"/>
  <c r="F37" i="5"/>
  <c r="H36" i="5"/>
  <c r="G36" i="5"/>
  <c r="F36" i="5"/>
  <c r="H35" i="5"/>
  <c r="G35" i="5"/>
  <c r="F35" i="5"/>
  <c r="H34" i="5"/>
  <c r="G34" i="5"/>
  <c r="F34" i="5"/>
  <c r="H33" i="5"/>
  <c r="G33" i="5"/>
  <c r="F33" i="5"/>
  <c r="H32" i="5"/>
  <c r="G32" i="5"/>
  <c r="F32" i="5"/>
  <c r="H31" i="5"/>
  <c r="G31" i="5"/>
  <c r="F31" i="5"/>
  <c r="H30" i="5"/>
  <c r="G30" i="5"/>
  <c r="F30" i="5"/>
  <c r="G27" i="5"/>
  <c r="E19" i="5"/>
  <c r="G17" i="5"/>
  <c r="E8" i="5"/>
  <c r="K5" i="5"/>
  <c r="G5" i="5"/>
  <c r="E42" i="4"/>
  <c r="E41" i="4" s="1"/>
  <c r="E43" i="4" s="1"/>
  <c r="G41" i="4"/>
  <c r="H39" i="4"/>
  <c r="G39" i="4"/>
  <c r="F39" i="4"/>
  <c r="H38" i="4"/>
  <c r="G38" i="4"/>
  <c r="F38" i="4"/>
  <c r="H37" i="4"/>
  <c r="G37" i="4"/>
  <c r="F37" i="4"/>
  <c r="H36" i="4"/>
  <c r="G36" i="4"/>
  <c r="F36" i="4"/>
  <c r="H35" i="4"/>
  <c r="G35" i="4"/>
  <c r="F35" i="4"/>
  <c r="H34" i="4"/>
  <c r="G34" i="4"/>
  <c r="F34" i="4"/>
  <c r="H33" i="4"/>
  <c r="G33" i="4"/>
  <c r="F33" i="4"/>
  <c r="H32" i="4"/>
  <c r="G32" i="4"/>
  <c r="F32" i="4"/>
  <c r="H31" i="4"/>
  <c r="G31" i="4"/>
  <c r="F31" i="4"/>
  <c r="H30" i="4"/>
  <c r="G30" i="4"/>
  <c r="F30" i="4"/>
  <c r="G27" i="4"/>
  <c r="E19" i="4"/>
  <c r="G17" i="4"/>
  <c r="E8" i="4"/>
  <c r="G5" i="4"/>
  <c r="U7" i="8" l="1"/>
  <c r="I38" i="1"/>
  <c r="L38" i="1" s="1"/>
  <c r="I46" i="1"/>
  <c r="L46" i="1" s="1"/>
  <c r="I54" i="1"/>
  <c r="L54" i="1" s="1"/>
  <c r="I62" i="1"/>
  <c r="L62" i="1" s="1"/>
  <c r="I70" i="1"/>
  <c r="L70" i="1" s="1"/>
  <c r="I118" i="1"/>
  <c r="L118" i="1" s="1"/>
  <c r="I126" i="1"/>
  <c r="L126" i="1" s="1"/>
  <c r="I134" i="1"/>
  <c r="L134" i="1" s="1"/>
  <c r="I166" i="1"/>
  <c r="L166" i="1" s="1"/>
  <c r="I174" i="1"/>
  <c r="L174" i="1" s="1"/>
  <c r="I182" i="1"/>
  <c r="L182" i="1" s="1"/>
  <c r="I190" i="1"/>
  <c r="L190" i="1" s="1"/>
  <c r="I198" i="1"/>
  <c r="L198" i="1" s="1"/>
  <c r="I246" i="1"/>
  <c r="L246" i="1" s="1"/>
  <c r="I254" i="1"/>
  <c r="L254" i="1" s="1"/>
  <c r="I262" i="1"/>
  <c r="L262" i="1" s="1"/>
  <c r="I302" i="1"/>
  <c r="L302" i="1" s="1"/>
  <c r="I310" i="1"/>
  <c r="L310" i="1" s="1"/>
  <c r="I318" i="1"/>
  <c r="L318" i="1" s="1"/>
  <c r="I326" i="1"/>
  <c r="L326" i="1" s="1"/>
  <c r="I358" i="1"/>
  <c r="L358" i="1" s="1"/>
  <c r="I34" i="1"/>
  <c r="L34" i="1" s="1"/>
  <c r="I58" i="1"/>
  <c r="L58" i="1" s="1"/>
  <c r="I74" i="1"/>
  <c r="L74" i="1" s="1"/>
  <c r="I202" i="1"/>
  <c r="L202" i="1" s="1"/>
  <c r="I234" i="1"/>
  <c r="L234" i="1" s="1"/>
  <c r="I266" i="1"/>
  <c r="L266" i="1" s="1"/>
  <c r="I298" i="1"/>
  <c r="L298" i="1" s="1"/>
  <c r="I330" i="1"/>
  <c r="L330" i="1" s="1"/>
  <c r="I31" i="1"/>
  <c r="L31" i="1" s="1"/>
  <c r="I39" i="1"/>
  <c r="L39" i="1" s="1"/>
  <c r="I47" i="1"/>
  <c r="L47" i="1" s="1"/>
  <c r="I55" i="1"/>
  <c r="L55" i="1" s="1"/>
  <c r="I87" i="1"/>
  <c r="L87" i="1" s="1"/>
  <c r="I95" i="1"/>
  <c r="L95" i="1" s="1"/>
  <c r="I103" i="1"/>
  <c r="L103" i="1" s="1"/>
  <c r="I111" i="1"/>
  <c r="L111" i="1" s="1"/>
  <c r="I119" i="1"/>
  <c r="L119" i="1" s="1"/>
  <c r="I159" i="1"/>
  <c r="L159" i="1" s="1"/>
  <c r="I167" i="1"/>
  <c r="L167" i="1" s="1"/>
  <c r="I175" i="1"/>
  <c r="L175" i="1" s="1"/>
  <c r="I183" i="1"/>
  <c r="L183" i="1" s="1"/>
  <c r="I215" i="1"/>
  <c r="L215" i="1" s="1"/>
  <c r="I223" i="1"/>
  <c r="L223" i="1" s="1"/>
  <c r="I231" i="1"/>
  <c r="L231" i="1" s="1"/>
  <c r="I239" i="1"/>
  <c r="L239" i="1" s="1"/>
  <c r="I247" i="1"/>
  <c r="L247" i="1" s="1"/>
  <c r="I279" i="1"/>
  <c r="L279" i="1" s="1"/>
  <c r="I287" i="1"/>
  <c r="L287" i="1" s="1"/>
  <c r="I295" i="1"/>
  <c r="L295" i="1" s="1"/>
  <c r="I303" i="1"/>
  <c r="L303" i="1" s="1"/>
  <c r="I311" i="1"/>
  <c r="L311" i="1" s="1"/>
  <c r="I343" i="1"/>
  <c r="L343" i="1" s="1"/>
  <c r="I359" i="1"/>
  <c r="L359" i="1" s="1"/>
  <c r="I367" i="1"/>
  <c r="L367" i="1" s="1"/>
  <c r="I26" i="1"/>
  <c r="L26" i="1" s="1"/>
  <c r="I122" i="1"/>
  <c r="L122" i="1" s="1"/>
  <c r="I186" i="1"/>
  <c r="L186" i="1" s="1"/>
  <c r="I258" i="1"/>
  <c r="L258" i="1" s="1"/>
  <c r="I290" i="1"/>
  <c r="L290" i="1" s="1"/>
  <c r="I322" i="1"/>
  <c r="L322" i="1" s="1"/>
  <c r="I40" i="1"/>
  <c r="L40" i="1" s="1"/>
  <c r="I48" i="1"/>
  <c r="L48" i="1" s="1"/>
  <c r="I56" i="1"/>
  <c r="L56" i="1" s="1"/>
  <c r="I88" i="1"/>
  <c r="L88" i="1" s="1"/>
  <c r="I96" i="1"/>
  <c r="L96" i="1" s="1"/>
  <c r="I104" i="1"/>
  <c r="L104" i="1" s="1"/>
  <c r="I112" i="1"/>
  <c r="L112" i="1" s="1"/>
  <c r="I120" i="1"/>
  <c r="L120" i="1" s="1"/>
  <c r="I160" i="1"/>
  <c r="L160" i="1" s="1"/>
  <c r="I168" i="1"/>
  <c r="L168" i="1" s="1"/>
  <c r="I176" i="1"/>
  <c r="L176" i="1" s="1"/>
  <c r="I184" i="1"/>
  <c r="L184" i="1" s="1"/>
  <c r="I232" i="1"/>
  <c r="L232" i="1" s="1"/>
  <c r="I240" i="1"/>
  <c r="L240" i="1" s="1"/>
  <c r="I248" i="1"/>
  <c r="L248" i="1" s="1"/>
  <c r="I280" i="1"/>
  <c r="L280" i="1" s="1"/>
  <c r="I288" i="1"/>
  <c r="L288" i="1" s="1"/>
  <c r="I296" i="1"/>
  <c r="L296" i="1" s="1"/>
  <c r="I304" i="1"/>
  <c r="L304" i="1" s="1"/>
  <c r="I312" i="1"/>
  <c r="L312" i="1" s="1"/>
  <c r="I368" i="1"/>
  <c r="L368" i="1" s="1"/>
  <c r="I178" i="1"/>
  <c r="L178" i="1" s="1"/>
  <c r="I194" i="1"/>
  <c r="L194" i="1" s="1"/>
  <c r="I218" i="1"/>
  <c r="L218" i="1" s="1"/>
  <c r="I250" i="1"/>
  <c r="L250" i="1" s="1"/>
  <c r="I274" i="1"/>
  <c r="L274" i="1" s="1"/>
  <c r="I306" i="1"/>
  <c r="L306" i="1" s="1"/>
  <c r="I33" i="1"/>
  <c r="L33" i="1" s="1"/>
  <c r="I41" i="1"/>
  <c r="L41" i="1" s="1"/>
  <c r="I49" i="1"/>
  <c r="L49" i="1" s="1"/>
  <c r="I89" i="1"/>
  <c r="L89" i="1" s="1"/>
  <c r="I97" i="1"/>
  <c r="L97" i="1" s="1"/>
  <c r="I105" i="1"/>
  <c r="L105" i="1" s="1"/>
  <c r="I113" i="1"/>
  <c r="L113" i="1" s="1"/>
  <c r="I145" i="1"/>
  <c r="L145" i="1" s="1"/>
  <c r="I153" i="1"/>
  <c r="L153" i="1" s="1"/>
  <c r="I161" i="1"/>
  <c r="L161" i="1" s="1"/>
  <c r="I169" i="1"/>
  <c r="L169" i="1" s="1"/>
  <c r="I177" i="1"/>
  <c r="L177" i="1" s="1"/>
  <c r="I225" i="1"/>
  <c r="L225" i="1" s="1"/>
  <c r="I233" i="1"/>
  <c r="L233" i="1" s="1"/>
  <c r="I241" i="1"/>
  <c r="L241" i="1" s="1"/>
  <c r="I273" i="1"/>
  <c r="L273" i="1" s="1"/>
  <c r="I281" i="1"/>
  <c r="L281" i="1" s="1"/>
  <c r="I289" i="1"/>
  <c r="L289" i="1" s="1"/>
  <c r="I297" i="1"/>
  <c r="L297" i="1" s="1"/>
  <c r="I305" i="1"/>
  <c r="L305" i="1" s="1"/>
  <c r="I337" i="1"/>
  <c r="L337" i="1" s="1"/>
  <c r="I353" i="1"/>
  <c r="L353" i="1" s="1"/>
  <c r="I361" i="1"/>
  <c r="L361" i="1" s="1"/>
  <c r="I369" i="1"/>
  <c r="L369" i="1" s="1"/>
  <c r="I42" i="1"/>
  <c r="L42" i="1" s="1"/>
  <c r="I66" i="1"/>
  <c r="L66" i="1" s="1"/>
  <c r="I130" i="1"/>
  <c r="L130" i="1" s="1"/>
  <c r="I162" i="1"/>
  <c r="L162" i="1" s="1"/>
  <c r="I210" i="1"/>
  <c r="L210" i="1" s="1"/>
  <c r="I28" i="1"/>
  <c r="L28" i="1" s="1"/>
  <c r="I36" i="1"/>
  <c r="L36" i="1" s="1"/>
  <c r="I68" i="1"/>
  <c r="L68" i="1" s="1"/>
  <c r="I84" i="1"/>
  <c r="L84" i="1" s="1"/>
  <c r="I92" i="1"/>
  <c r="L92" i="1" s="1"/>
  <c r="I100" i="1"/>
  <c r="L100" i="1" s="1"/>
  <c r="I132" i="1"/>
  <c r="L132" i="1" s="1"/>
  <c r="I140" i="1"/>
  <c r="L140" i="1" s="1"/>
  <c r="I148" i="1"/>
  <c r="L148" i="1" s="1"/>
  <c r="I156" i="1"/>
  <c r="L156" i="1" s="1"/>
  <c r="I164" i="1"/>
  <c r="L164" i="1" s="1"/>
  <c r="I196" i="1"/>
  <c r="L196" i="1" s="1"/>
  <c r="I204" i="1"/>
  <c r="L204" i="1" s="1"/>
  <c r="I212" i="1"/>
  <c r="L212" i="1" s="1"/>
  <c r="I220" i="1"/>
  <c r="L220" i="1" s="1"/>
  <c r="I228" i="1"/>
  <c r="L228" i="1" s="1"/>
  <c r="I236" i="1"/>
  <c r="L236" i="1" s="1"/>
  <c r="I276" i="1"/>
  <c r="L276" i="1" s="1"/>
  <c r="I284" i="1"/>
  <c r="L284" i="1" s="1"/>
  <c r="I292" i="1"/>
  <c r="L292" i="1" s="1"/>
  <c r="I300" i="1"/>
  <c r="L300" i="1" s="1"/>
  <c r="I308" i="1"/>
  <c r="L308" i="1" s="1"/>
  <c r="I324" i="1"/>
  <c r="L324" i="1" s="1"/>
  <c r="I332" i="1"/>
  <c r="L332" i="1" s="1"/>
  <c r="I340" i="1"/>
  <c r="L340" i="1" s="1"/>
  <c r="I348" i="1"/>
  <c r="L348" i="1" s="1"/>
  <c r="I356" i="1"/>
  <c r="L356" i="1" s="1"/>
  <c r="I53" i="1"/>
  <c r="L53" i="1" s="1"/>
  <c r="I61" i="1"/>
  <c r="L61" i="1" s="1"/>
  <c r="I93" i="1"/>
  <c r="L93" i="1" s="1"/>
  <c r="I109" i="1"/>
  <c r="L109" i="1" s="1"/>
  <c r="I117" i="1"/>
  <c r="L117" i="1" s="1"/>
  <c r="I125" i="1"/>
  <c r="L125" i="1" s="1"/>
  <c r="I157" i="1"/>
  <c r="L157" i="1" s="1"/>
  <c r="I165" i="1"/>
  <c r="L165" i="1" s="1"/>
  <c r="I173" i="1"/>
  <c r="L173" i="1" s="1"/>
  <c r="I181" i="1"/>
  <c r="L181" i="1" s="1"/>
  <c r="I189" i="1"/>
  <c r="L189" i="1" s="1"/>
  <c r="I205" i="1"/>
  <c r="L205" i="1" s="1"/>
  <c r="I213" i="1"/>
  <c r="L213" i="1" s="1"/>
  <c r="I221" i="1"/>
  <c r="L221" i="1" s="1"/>
  <c r="I237" i="1"/>
  <c r="L237" i="1" s="1"/>
  <c r="I253" i="1"/>
  <c r="L253" i="1" s="1"/>
  <c r="I261" i="1"/>
  <c r="L261" i="1" s="1"/>
  <c r="I269" i="1"/>
  <c r="L269" i="1" s="1"/>
  <c r="I293" i="1"/>
  <c r="L293" i="1" s="1"/>
  <c r="I301" i="1"/>
  <c r="L301" i="1" s="1"/>
  <c r="I309" i="1"/>
  <c r="L309" i="1" s="1"/>
  <c r="I317" i="1"/>
  <c r="L317" i="1" s="1"/>
  <c r="I325" i="1"/>
  <c r="L325" i="1" s="1"/>
  <c r="I333" i="1"/>
  <c r="L333" i="1" s="1"/>
  <c r="I139" i="1"/>
  <c r="L139" i="1" s="1"/>
  <c r="I203" i="1"/>
  <c r="L203" i="1" s="1"/>
  <c r="I259" i="1"/>
  <c r="L259" i="1" s="1"/>
  <c r="I323" i="1"/>
  <c r="L323" i="1" s="1"/>
  <c r="I363" i="1"/>
  <c r="L363" i="1" s="1"/>
  <c r="I91" i="1"/>
  <c r="L91" i="1" s="1"/>
  <c r="I219" i="1"/>
  <c r="L219" i="1" s="1"/>
  <c r="I275" i="1"/>
  <c r="L275" i="1" s="1"/>
  <c r="I339" i="1"/>
  <c r="L339" i="1" s="1"/>
  <c r="I99" i="1"/>
  <c r="L99" i="1" s="1"/>
  <c r="I163" i="1"/>
  <c r="L163" i="1" s="1"/>
  <c r="I227" i="1"/>
  <c r="L227" i="1" s="1"/>
  <c r="I283" i="1"/>
  <c r="L283" i="1" s="1"/>
  <c r="I341" i="1"/>
  <c r="L341" i="1" s="1"/>
  <c r="I43" i="1"/>
  <c r="L43" i="1" s="1"/>
  <c r="I171" i="1"/>
  <c r="L171" i="1" s="1"/>
  <c r="I235" i="1"/>
  <c r="L235" i="1" s="1"/>
  <c r="I291" i="1"/>
  <c r="L291" i="1" s="1"/>
  <c r="I147" i="1"/>
  <c r="L147" i="1" s="1"/>
  <c r="I107" i="1"/>
  <c r="L107" i="1" s="1"/>
  <c r="I267" i="1"/>
  <c r="L267" i="1" s="1"/>
  <c r="I331" i="1"/>
  <c r="L331" i="1" s="1"/>
  <c r="I51" i="1"/>
  <c r="L51" i="1" s="1"/>
  <c r="I115" i="1"/>
  <c r="L115" i="1" s="1"/>
  <c r="I179" i="1"/>
  <c r="L179" i="1" s="1"/>
  <c r="I299" i="1"/>
  <c r="L299" i="1" s="1"/>
  <c r="I349" i="1"/>
  <c r="L349" i="1" s="1"/>
  <c r="I19" i="1"/>
  <c r="L19" i="1" s="1"/>
  <c r="I59" i="1"/>
  <c r="L59" i="1" s="1"/>
  <c r="I123" i="1"/>
  <c r="L123" i="1" s="1"/>
  <c r="I187" i="1"/>
  <c r="L187" i="1" s="1"/>
  <c r="I307" i="1"/>
  <c r="L307" i="1" s="1"/>
  <c r="I355" i="1"/>
  <c r="L355" i="1" s="1"/>
  <c r="I67" i="1"/>
  <c r="L67" i="1" s="1"/>
  <c r="I131" i="1"/>
  <c r="L131" i="1" s="1"/>
  <c r="I195" i="1"/>
  <c r="L195" i="1" s="1"/>
  <c r="I251" i="1"/>
  <c r="L251" i="1" s="1"/>
  <c r="I315" i="1"/>
  <c r="L315" i="1" s="1"/>
  <c r="I357" i="1"/>
  <c r="L357" i="1" s="1"/>
  <c r="I50" i="1"/>
  <c r="L50" i="1" s="1"/>
  <c r="I98" i="1"/>
  <c r="L98" i="1" s="1"/>
  <c r="I106" i="1"/>
  <c r="L106" i="1" s="1"/>
  <c r="I114" i="1"/>
  <c r="L114" i="1" s="1"/>
  <c r="I170" i="1"/>
  <c r="L170" i="1" s="1"/>
  <c r="I242" i="1"/>
  <c r="L242" i="1" s="1"/>
  <c r="I314" i="1"/>
  <c r="L314" i="1" s="1"/>
  <c r="I354" i="1"/>
  <c r="L354" i="1" s="1"/>
  <c r="I362" i="1"/>
  <c r="L362" i="1" s="1"/>
  <c r="L6" i="1"/>
  <c r="I83" i="1"/>
  <c r="L83" i="1" s="1"/>
  <c r="I211" i="1"/>
  <c r="L211" i="1" s="1"/>
  <c r="I243" i="1"/>
  <c r="L243" i="1" s="1"/>
  <c r="I7" i="1"/>
  <c r="L7" i="1" s="1"/>
  <c r="I52" i="1"/>
  <c r="L52" i="1" s="1"/>
  <c r="I60" i="1"/>
  <c r="L60" i="1" s="1"/>
  <c r="I76" i="1"/>
  <c r="L76" i="1" s="1"/>
  <c r="I116" i="1"/>
  <c r="L116" i="1" s="1"/>
  <c r="I124" i="1"/>
  <c r="L124" i="1" s="1"/>
  <c r="I180" i="1"/>
  <c r="L180" i="1" s="1"/>
  <c r="I188" i="1"/>
  <c r="L188" i="1" s="1"/>
  <c r="I252" i="1"/>
  <c r="L252" i="1" s="1"/>
  <c r="I260" i="1"/>
  <c r="L260" i="1" s="1"/>
  <c r="I268" i="1"/>
  <c r="L268" i="1" s="1"/>
  <c r="I316" i="1"/>
  <c r="L316" i="1" s="1"/>
  <c r="I8" i="1"/>
  <c r="L8" i="1" s="1"/>
  <c r="I151" i="1"/>
  <c r="L151" i="1" s="1"/>
  <c r="I207" i="1"/>
  <c r="L207" i="1" s="1"/>
  <c r="I255" i="1"/>
  <c r="L255" i="1" s="1"/>
  <c r="I29" i="1"/>
  <c r="L29" i="1" s="1"/>
  <c r="I37" i="1"/>
  <c r="L37" i="1" s="1"/>
  <c r="I85" i="1"/>
  <c r="L85" i="1" s="1"/>
  <c r="I101" i="1"/>
  <c r="L101" i="1" s="1"/>
  <c r="I141" i="1"/>
  <c r="L141" i="1" s="1"/>
  <c r="I149" i="1"/>
  <c r="L149" i="1" s="1"/>
  <c r="I229" i="1"/>
  <c r="L229" i="1" s="1"/>
  <c r="I277" i="1"/>
  <c r="L277" i="1" s="1"/>
  <c r="I285" i="1"/>
  <c r="L285" i="1" s="1"/>
  <c r="I71" i="1"/>
  <c r="L71" i="1" s="1"/>
  <c r="I135" i="1"/>
  <c r="L135" i="1" s="1"/>
  <c r="I335" i="1"/>
  <c r="L335" i="1" s="1"/>
  <c r="I30" i="1"/>
  <c r="L30" i="1" s="1"/>
  <c r="I94" i="1"/>
  <c r="L94" i="1" s="1"/>
  <c r="I158" i="1"/>
  <c r="L158" i="1" s="1"/>
  <c r="I222" i="1"/>
  <c r="L222" i="1" s="1"/>
  <c r="I238" i="1"/>
  <c r="L238" i="1" s="1"/>
  <c r="I286" i="1"/>
  <c r="L286" i="1" s="1"/>
  <c r="I350" i="1"/>
  <c r="L350" i="1" s="1"/>
  <c r="I366" i="1"/>
  <c r="L366" i="1" s="1"/>
  <c r="I199" i="1"/>
  <c r="L199" i="1" s="1"/>
  <c r="I271" i="1"/>
  <c r="L271" i="1" s="1"/>
  <c r="I24" i="1"/>
  <c r="L24" i="1" s="1"/>
  <c r="I32" i="1"/>
  <c r="L32" i="1" s="1"/>
  <c r="I72" i="1"/>
  <c r="L72" i="1" s="1"/>
  <c r="I136" i="1"/>
  <c r="L136" i="1" s="1"/>
  <c r="I152" i="1"/>
  <c r="L152" i="1" s="1"/>
  <c r="I200" i="1"/>
  <c r="L200" i="1" s="1"/>
  <c r="I216" i="1"/>
  <c r="L216" i="1" s="1"/>
  <c r="I224" i="1"/>
  <c r="L224" i="1" s="1"/>
  <c r="I264" i="1"/>
  <c r="L264" i="1" s="1"/>
  <c r="I328" i="1"/>
  <c r="L328" i="1" s="1"/>
  <c r="I344" i="1"/>
  <c r="L344" i="1" s="1"/>
  <c r="I352" i="1"/>
  <c r="L352" i="1" s="1"/>
  <c r="I360" i="1"/>
  <c r="L360" i="1" s="1"/>
  <c r="I25" i="1"/>
  <c r="L25" i="1" s="1"/>
  <c r="I57" i="1"/>
  <c r="L57" i="1" s="1"/>
  <c r="I65" i="1"/>
  <c r="L65" i="1" s="1"/>
  <c r="I73" i="1"/>
  <c r="L73" i="1" s="1"/>
  <c r="I121" i="1"/>
  <c r="L121" i="1" s="1"/>
  <c r="I129" i="1"/>
  <c r="L129" i="1" s="1"/>
  <c r="I137" i="1"/>
  <c r="L137" i="1" s="1"/>
  <c r="I185" i="1"/>
  <c r="L185" i="1" s="1"/>
  <c r="I193" i="1"/>
  <c r="L193" i="1" s="1"/>
  <c r="I201" i="1"/>
  <c r="L201" i="1" s="1"/>
  <c r="I217" i="1"/>
  <c r="L217" i="1" s="1"/>
  <c r="I249" i="1"/>
  <c r="L249" i="1" s="1"/>
  <c r="I257" i="1"/>
  <c r="L257" i="1" s="1"/>
  <c r="I265" i="1"/>
  <c r="L265" i="1" s="1"/>
  <c r="I313" i="1"/>
  <c r="L313" i="1" s="1"/>
  <c r="I321" i="1"/>
  <c r="L321" i="1" s="1"/>
  <c r="I329" i="1"/>
  <c r="L329" i="1" s="1"/>
  <c r="I345" i="1"/>
  <c r="L345" i="1" s="1"/>
  <c r="V14" i="1"/>
  <c r="U10" i="8"/>
  <c r="V10" i="8"/>
  <c r="V11" i="8" s="1"/>
  <c r="V15" i="1"/>
  <c r="U13" i="1"/>
  <c r="V16" i="1"/>
  <c r="I364" i="1"/>
  <c r="L364" i="1" s="1"/>
  <c r="I244" i="1"/>
  <c r="L244" i="1" s="1"/>
  <c r="I172" i="1"/>
  <c r="L172" i="1" s="1"/>
  <c r="I108" i="1"/>
  <c r="L108" i="1" s="1"/>
  <c r="I44" i="1"/>
  <c r="L44" i="1" s="1"/>
  <c r="I351" i="1"/>
  <c r="L351" i="1" s="1"/>
  <c r="I327" i="1"/>
  <c r="L327" i="1" s="1"/>
  <c r="I319" i="1"/>
  <c r="L319" i="1" s="1"/>
  <c r="I263" i="1"/>
  <c r="L263" i="1" s="1"/>
  <c r="I191" i="1"/>
  <c r="L191" i="1" s="1"/>
  <c r="I143" i="1"/>
  <c r="L143" i="1" s="1"/>
  <c r="I127" i="1"/>
  <c r="L127" i="1" s="1"/>
  <c r="I79" i="1"/>
  <c r="L79" i="1" s="1"/>
  <c r="I63" i="1"/>
  <c r="L63" i="1" s="1"/>
  <c r="I365" i="1"/>
  <c r="L365" i="1" s="1"/>
  <c r="I245" i="1"/>
  <c r="L245" i="1" s="1"/>
  <c r="I133" i="1"/>
  <c r="L133" i="1" s="1"/>
  <c r="I77" i="1"/>
  <c r="L77" i="1" s="1"/>
  <c r="I45" i="1"/>
  <c r="L45" i="1" s="1"/>
  <c r="I15" i="1"/>
  <c r="L15" i="1" s="1"/>
  <c r="I342" i="1"/>
  <c r="L342" i="1" s="1"/>
  <c r="I334" i="1"/>
  <c r="L334" i="1" s="1"/>
  <c r="I294" i="1"/>
  <c r="L294" i="1" s="1"/>
  <c r="I278" i="1"/>
  <c r="L278" i="1" s="1"/>
  <c r="I270" i="1"/>
  <c r="L270" i="1" s="1"/>
  <c r="I230" i="1"/>
  <c r="L230" i="1" s="1"/>
  <c r="I214" i="1"/>
  <c r="L214" i="1" s="1"/>
  <c r="I206" i="1"/>
  <c r="L206" i="1" s="1"/>
  <c r="I150" i="1"/>
  <c r="L150" i="1" s="1"/>
  <c r="I142" i="1"/>
  <c r="L142" i="1" s="1"/>
  <c r="I110" i="1"/>
  <c r="L110" i="1" s="1"/>
  <c r="I102" i="1"/>
  <c r="L102" i="1" s="1"/>
  <c r="I86" i="1"/>
  <c r="L86" i="1" s="1"/>
  <c r="I78" i="1"/>
  <c r="L78" i="1" s="1"/>
  <c r="I197" i="1"/>
  <c r="L197" i="1" s="1"/>
  <c r="I69" i="1"/>
  <c r="L69" i="1" s="1"/>
  <c r="I3" i="1"/>
  <c r="I347" i="1"/>
  <c r="L347" i="1" s="1"/>
  <c r="I155" i="1"/>
  <c r="L155" i="1" s="1"/>
  <c r="I75" i="1"/>
  <c r="L75" i="1" s="1"/>
  <c r="I35" i="1"/>
  <c r="L35" i="1" s="1"/>
  <c r="I27" i="1"/>
  <c r="L27" i="1" s="1"/>
  <c r="L11" i="1"/>
  <c r="I346" i="1"/>
  <c r="L346" i="1" s="1"/>
  <c r="I338" i="1"/>
  <c r="L338" i="1" s="1"/>
  <c r="I282" i="1"/>
  <c r="L282" i="1" s="1"/>
  <c r="I226" i="1"/>
  <c r="L226" i="1" s="1"/>
  <c r="I154" i="1"/>
  <c r="L154" i="1" s="1"/>
  <c r="I146" i="1"/>
  <c r="L146" i="1" s="1"/>
  <c r="I138" i="1"/>
  <c r="L138" i="1" s="1"/>
  <c r="I90" i="1"/>
  <c r="L90" i="1" s="1"/>
  <c r="I82" i="1"/>
  <c r="L82" i="1" s="1"/>
  <c r="I10" i="1"/>
  <c r="L10" i="1" s="1"/>
  <c r="I209" i="1"/>
  <c r="L209" i="1" s="1"/>
  <c r="I81" i="1"/>
  <c r="L81" i="1" s="1"/>
  <c r="I17" i="1"/>
  <c r="L17" i="1" s="1"/>
  <c r="I9" i="1"/>
  <c r="L9" i="1" s="1"/>
  <c r="I336" i="1"/>
  <c r="L336" i="1" s="1"/>
  <c r="I320" i="1"/>
  <c r="L320" i="1" s="1"/>
  <c r="I272" i="1"/>
  <c r="L272" i="1" s="1"/>
  <c r="I256" i="1"/>
  <c r="L256" i="1" s="1"/>
  <c r="I208" i="1"/>
  <c r="L208" i="1" s="1"/>
  <c r="I192" i="1"/>
  <c r="L192" i="1" s="1"/>
  <c r="I144" i="1"/>
  <c r="L144" i="1" s="1"/>
  <c r="I128" i="1"/>
  <c r="L128" i="1" s="1"/>
  <c r="I80" i="1"/>
  <c r="L80" i="1" s="1"/>
  <c r="I64" i="1"/>
  <c r="L64" i="1" s="1"/>
  <c r="I16" i="1"/>
  <c r="L16" i="1" s="1"/>
  <c r="L3" i="1" l="1"/>
  <c r="V17" i="1"/>
  <c r="U10" i="1" s="1"/>
  <c r="U5" i="8"/>
  <c r="U30" i="8"/>
  <c r="M40" i="1"/>
  <c r="N40" i="1"/>
  <c r="N232" i="1"/>
  <c r="M232" i="1"/>
  <c r="M57" i="1"/>
  <c r="N57" i="1"/>
  <c r="N185" i="1"/>
  <c r="M185" i="1"/>
  <c r="M10" i="1"/>
  <c r="N10" i="1"/>
  <c r="M202" i="1"/>
  <c r="N202" i="1"/>
  <c r="M27" i="1"/>
  <c r="N27" i="1"/>
  <c r="N219" i="1"/>
  <c r="M219" i="1"/>
  <c r="M69" i="1"/>
  <c r="N69" i="1"/>
  <c r="M182" i="1"/>
  <c r="N182" i="1"/>
  <c r="N310" i="1"/>
  <c r="M310" i="1"/>
  <c r="M56" i="1"/>
  <c r="N56" i="1"/>
  <c r="M120" i="1"/>
  <c r="N120" i="1"/>
  <c r="N184" i="1"/>
  <c r="M184" i="1"/>
  <c r="M248" i="1"/>
  <c r="N248" i="1"/>
  <c r="N312" i="1"/>
  <c r="M312" i="1"/>
  <c r="N9" i="1"/>
  <c r="M9" i="1"/>
  <c r="M73" i="1"/>
  <c r="N73" i="1"/>
  <c r="M137" i="1"/>
  <c r="N137" i="1"/>
  <c r="M201" i="1"/>
  <c r="N201" i="1"/>
  <c r="M265" i="1"/>
  <c r="N265" i="1"/>
  <c r="M329" i="1"/>
  <c r="N329" i="1"/>
  <c r="M26" i="1"/>
  <c r="N26" i="1"/>
  <c r="N90" i="1"/>
  <c r="M90" i="1"/>
  <c r="N154" i="1"/>
  <c r="M154" i="1"/>
  <c r="M218" i="1"/>
  <c r="N218" i="1"/>
  <c r="N282" i="1"/>
  <c r="M282" i="1"/>
  <c r="N346" i="1"/>
  <c r="M346" i="1"/>
  <c r="M43" i="1"/>
  <c r="N43" i="1"/>
  <c r="N107" i="1"/>
  <c r="M107" i="1"/>
  <c r="N171" i="1"/>
  <c r="M171" i="1"/>
  <c r="N235" i="1"/>
  <c r="M235" i="1"/>
  <c r="M299" i="1"/>
  <c r="N299" i="1"/>
  <c r="M363" i="1"/>
  <c r="N363" i="1"/>
  <c r="M6" i="1"/>
  <c r="N6" i="1"/>
  <c r="M70" i="1"/>
  <c r="N70" i="1"/>
  <c r="M134" i="1"/>
  <c r="N134" i="1"/>
  <c r="M198" i="1"/>
  <c r="N198" i="1"/>
  <c r="N262" i="1"/>
  <c r="M262" i="1"/>
  <c r="N326" i="1"/>
  <c r="M326" i="1"/>
  <c r="M93" i="1"/>
  <c r="N93" i="1"/>
  <c r="M157" i="1"/>
  <c r="N157" i="1"/>
  <c r="M229" i="1"/>
  <c r="N229" i="1"/>
  <c r="M293" i="1"/>
  <c r="N293" i="1"/>
  <c r="M357" i="1"/>
  <c r="N357" i="1"/>
  <c r="N79" i="1"/>
  <c r="M79" i="1"/>
  <c r="N143" i="1"/>
  <c r="M143" i="1"/>
  <c r="N207" i="1"/>
  <c r="M207" i="1"/>
  <c r="N271" i="1"/>
  <c r="M271" i="1"/>
  <c r="N335" i="1"/>
  <c r="M335" i="1"/>
  <c r="M52" i="1"/>
  <c r="N52" i="1"/>
  <c r="M116" i="1"/>
  <c r="N116" i="1"/>
  <c r="M180" i="1"/>
  <c r="N180" i="1"/>
  <c r="M244" i="1"/>
  <c r="N244" i="1"/>
  <c r="M308" i="1"/>
  <c r="N308" i="1"/>
  <c r="M104" i="1"/>
  <c r="N104" i="1"/>
  <c r="N296" i="1"/>
  <c r="M296" i="1"/>
  <c r="M121" i="1"/>
  <c r="N121" i="1"/>
  <c r="M313" i="1"/>
  <c r="N313" i="1"/>
  <c r="N138" i="1"/>
  <c r="M138" i="1"/>
  <c r="N330" i="1"/>
  <c r="M330" i="1"/>
  <c r="N155" i="1"/>
  <c r="M155" i="1"/>
  <c r="M347" i="1"/>
  <c r="N347" i="1"/>
  <c r="M118" i="1"/>
  <c r="N118" i="1"/>
  <c r="M7" i="1"/>
  <c r="N7" i="1"/>
  <c r="M64" i="1"/>
  <c r="N64" i="1"/>
  <c r="M128" i="1"/>
  <c r="N128" i="1"/>
  <c r="N192" i="1"/>
  <c r="M192" i="1"/>
  <c r="N256" i="1"/>
  <c r="M256" i="1"/>
  <c r="N320" i="1"/>
  <c r="M320" i="1"/>
  <c r="N17" i="1"/>
  <c r="M17" i="1"/>
  <c r="M81" i="1"/>
  <c r="N81" i="1"/>
  <c r="M145" i="1"/>
  <c r="N145" i="1"/>
  <c r="N209" i="1"/>
  <c r="M209" i="1"/>
  <c r="M273" i="1"/>
  <c r="N273" i="1"/>
  <c r="M337" i="1"/>
  <c r="N337" i="1"/>
  <c r="N34" i="1"/>
  <c r="M34" i="1"/>
  <c r="N98" i="1"/>
  <c r="M98" i="1"/>
  <c r="N162" i="1"/>
  <c r="M162" i="1"/>
  <c r="M226" i="1"/>
  <c r="N226" i="1"/>
  <c r="N290" i="1"/>
  <c r="M290" i="1"/>
  <c r="N354" i="1"/>
  <c r="M354" i="1"/>
  <c r="N51" i="1"/>
  <c r="M51" i="1"/>
  <c r="N115" i="1"/>
  <c r="M115" i="1"/>
  <c r="N179" i="1"/>
  <c r="M179" i="1"/>
  <c r="N243" i="1"/>
  <c r="M243" i="1"/>
  <c r="M307" i="1"/>
  <c r="N307" i="1"/>
  <c r="N3" i="1"/>
  <c r="M3" i="1"/>
  <c r="M78" i="1"/>
  <c r="N78" i="1"/>
  <c r="M142" i="1"/>
  <c r="N142" i="1"/>
  <c r="M206" i="1"/>
  <c r="N206" i="1"/>
  <c r="N270" i="1"/>
  <c r="M270" i="1"/>
  <c r="N334" i="1"/>
  <c r="M334" i="1"/>
  <c r="M29" i="1"/>
  <c r="N29" i="1"/>
  <c r="M101" i="1"/>
  <c r="N101" i="1"/>
  <c r="M165" i="1"/>
  <c r="N165" i="1"/>
  <c r="M237" i="1"/>
  <c r="N237" i="1"/>
  <c r="M301" i="1"/>
  <c r="N301" i="1"/>
  <c r="N365" i="1"/>
  <c r="M365" i="1"/>
  <c r="N87" i="1"/>
  <c r="M87" i="1"/>
  <c r="N151" i="1"/>
  <c r="M151" i="1"/>
  <c r="N215" i="1"/>
  <c r="M215" i="1"/>
  <c r="M279" i="1"/>
  <c r="N279" i="1"/>
  <c r="M343" i="1"/>
  <c r="N343" i="1"/>
  <c r="M60" i="1"/>
  <c r="N60" i="1"/>
  <c r="M124" i="1"/>
  <c r="N124" i="1"/>
  <c r="M188" i="1"/>
  <c r="N188" i="1"/>
  <c r="M252" i="1"/>
  <c r="N252" i="1"/>
  <c r="M316" i="1"/>
  <c r="N316" i="1"/>
  <c r="M72" i="1"/>
  <c r="N72" i="1"/>
  <c r="N264" i="1"/>
  <c r="M264" i="1"/>
  <c r="M89" i="1"/>
  <c r="N89" i="1"/>
  <c r="N217" i="1"/>
  <c r="M217" i="1"/>
  <c r="N42" i="1"/>
  <c r="M42" i="1"/>
  <c r="M234" i="1"/>
  <c r="N234" i="1"/>
  <c r="N59" i="1"/>
  <c r="M59" i="1"/>
  <c r="N251" i="1"/>
  <c r="M251" i="1"/>
  <c r="M214" i="1"/>
  <c r="N214" i="1"/>
  <c r="M37" i="1"/>
  <c r="N37" i="1"/>
  <c r="M245" i="1"/>
  <c r="N245" i="1"/>
  <c r="N95" i="1"/>
  <c r="M95" i="1"/>
  <c r="N287" i="1"/>
  <c r="M287" i="1"/>
  <c r="M132" i="1"/>
  <c r="N132" i="1"/>
  <c r="M324" i="1"/>
  <c r="N324" i="1"/>
  <c r="N16" i="1"/>
  <c r="M16" i="1"/>
  <c r="M80" i="1"/>
  <c r="N80" i="1"/>
  <c r="M144" i="1"/>
  <c r="N144" i="1"/>
  <c r="M208" i="1"/>
  <c r="N208" i="1"/>
  <c r="N272" i="1"/>
  <c r="M272" i="1"/>
  <c r="N336" i="1"/>
  <c r="M336" i="1"/>
  <c r="M33" i="1"/>
  <c r="N33" i="1"/>
  <c r="M97" i="1"/>
  <c r="N97" i="1"/>
  <c r="M161" i="1"/>
  <c r="N161" i="1"/>
  <c r="N225" i="1"/>
  <c r="M225" i="1"/>
  <c r="M289" i="1"/>
  <c r="N289" i="1"/>
  <c r="M353" i="1"/>
  <c r="N353" i="1"/>
  <c r="N50" i="1"/>
  <c r="M50" i="1"/>
  <c r="N114" i="1"/>
  <c r="M114" i="1"/>
  <c r="M178" i="1"/>
  <c r="N178" i="1"/>
  <c r="M242" i="1"/>
  <c r="N242" i="1"/>
  <c r="N306" i="1"/>
  <c r="M306" i="1"/>
  <c r="N67" i="1"/>
  <c r="M67" i="1"/>
  <c r="N131" i="1"/>
  <c r="M131" i="1"/>
  <c r="N195" i="1"/>
  <c r="M195" i="1"/>
  <c r="M259" i="1"/>
  <c r="N259" i="1"/>
  <c r="M323" i="1"/>
  <c r="N323" i="1"/>
  <c r="M30" i="1"/>
  <c r="N30" i="1"/>
  <c r="M94" i="1"/>
  <c r="N94" i="1"/>
  <c r="M158" i="1"/>
  <c r="N158" i="1"/>
  <c r="M222" i="1"/>
  <c r="N222" i="1"/>
  <c r="N286" i="1"/>
  <c r="M286" i="1"/>
  <c r="N350" i="1"/>
  <c r="M350" i="1"/>
  <c r="M45" i="1"/>
  <c r="N45" i="1"/>
  <c r="M117" i="1"/>
  <c r="N117" i="1"/>
  <c r="M181" i="1"/>
  <c r="N181" i="1"/>
  <c r="M253" i="1"/>
  <c r="N253" i="1"/>
  <c r="M317" i="1"/>
  <c r="N317" i="1"/>
  <c r="M39" i="1"/>
  <c r="N39" i="1"/>
  <c r="N103" i="1"/>
  <c r="M103" i="1"/>
  <c r="N167" i="1"/>
  <c r="M167" i="1"/>
  <c r="N231" i="1"/>
  <c r="M231" i="1"/>
  <c r="M295" i="1"/>
  <c r="N295" i="1"/>
  <c r="N359" i="1"/>
  <c r="M359" i="1"/>
  <c r="M76" i="1"/>
  <c r="N76" i="1"/>
  <c r="M140" i="1"/>
  <c r="N140" i="1"/>
  <c r="M204" i="1"/>
  <c r="N204" i="1"/>
  <c r="M268" i="1"/>
  <c r="N268" i="1"/>
  <c r="M332" i="1"/>
  <c r="N332" i="1"/>
  <c r="M136" i="1"/>
  <c r="N136" i="1"/>
  <c r="N25" i="1"/>
  <c r="M25" i="1"/>
  <c r="M281" i="1"/>
  <c r="N281" i="1"/>
  <c r="N106" i="1"/>
  <c r="M106" i="1"/>
  <c r="N298" i="1"/>
  <c r="M298" i="1"/>
  <c r="N123" i="1"/>
  <c r="M123" i="1"/>
  <c r="M315" i="1"/>
  <c r="N315" i="1"/>
  <c r="M86" i="1"/>
  <c r="N86" i="1"/>
  <c r="N278" i="1"/>
  <c r="M278" i="1"/>
  <c r="M109" i="1"/>
  <c r="N109" i="1"/>
  <c r="M309" i="1"/>
  <c r="N309" i="1"/>
  <c r="N159" i="1"/>
  <c r="M159" i="1"/>
  <c r="N351" i="1"/>
  <c r="M351" i="1"/>
  <c r="M196" i="1"/>
  <c r="N196" i="1"/>
  <c r="N24" i="1"/>
  <c r="M24" i="1"/>
  <c r="M88" i="1"/>
  <c r="N88" i="1"/>
  <c r="M152" i="1"/>
  <c r="N152" i="1"/>
  <c r="N216" i="1"/>
  <c r="M216" i="1"/>
  <c r="N280" i="1"/>
  <c r="M280" i="1"/>
  <c r="N344" i="1"/>
  <c r="M344" i="1"/>
  <c r="M41" i="1"/>
  <c r="N41" i="1"/>
  <c r="M105" i="1"/>
  <c r="N105" i="1"/>
  <c r="M169" i="1"/>
  <c r="N169" i="1"/>
  <c r="M233" i="1"/>
  <c r="N233" i="1"/>
  <c r="M297" i="1"/>
  <c r="N297" i="1"/>
  <c r="N361" i="1"/>
  <c r="M361" i="1"/>
  <c r="N58" i="1"/>
  <c r="M58" i="1"/>
  <c r="N122" i="1"/>
  <c r="M122" i="1"/>
  <c r="M186" i="1"/>
  <c r="N186" i="1"/>
  <c r="M250" i="1"/>
  <c r="N250" i="1"/>
  <c r="N314" i="1"/>
  <c r="M314" i="1"/>
  <c r="M11" i="1"/>
  <c r="N11" i="1"/>
  <c r="N75" i="1"/>
  <c r="M75" i="1"/>
  <c r="N139" i="1"/>
  <c r="M139" i="1"/>
  <c r="N203" i="1"/>
  <c r="M203" i="1"/>
  <c r="M267" i="1"/>
  <c r="N267" i="1"/>
  <c r="M331" i="1"/>
  <c r="N331" i="1"/>
  <c r="M38" i="1"/>
  <c r="N38" i="1"/>
  <c r="M102" i="1"/>
  <c r="N102" i="1"/>
  <c r="M166" i="1"/>
  <c r="N166" i="1"/>
  <c r="M230" i="1"/>
  <c r="N230" i="1"/>
  <c r="N294" i="1"/>
  <c r="M294" i="1"/>
  <c r="M358" i="1"/>
  <c r="N358" i="1"/>
  <c r="M53" i="1"/>
  <c r="N53" i="1"/>
  <c r="M125" i="1"/>
  <c r="N125" i="1"/>
  <c r="M189" i="1"/>
  <c r="N189" i="1"/>
  <c r="M261" i="1"/>
  <c r="N261" i="1"/>
  <c r="M325" i="1"/>
  <c r="N325" i="1"/>
  <c r="N47" i="1"/>
  <c r="M47" i="1"/>
  <c r="N111" i="1"/>
  <c r="M111" i="1"/>
  <c r="N175" i="1"/>
  <c r="M175" i="1"/>
  <c r="N239" i="1"/>
  <c r="M239" i="1"/>
  <c r="N303" i="1"/>
  <c r="M303" i="1"/>
  <c r="M367" i="1"/>
  <c r="N367" i="1"/>
  <c r="M84" i="1"/>
  <c r="N84" i="1"/>
  <c r="M148" i="1"/>
  <c r="N148" i="1"/>
  <c r="M212" i="1"/>
  <c r="N212" i="1"/>
  <c r="M276" i="1"/>
  <c r="N276" i="1"/>
  <c r="M340" i="1"/>
  <c r="N340" i="1"/>
  <c r="N8" i="1"/>
  <c r="M8" i="1"/>
  <c r="N200" i="1"/>
  <c r="M200" i="1"/>
  <c r="N328" i="1"/>
  <c r="M328" i="1"/>
  <c r="M153" i="1"/>
  <c r="N153" i="1"/>
  <c r="M345" i="1"/>
  <c r="N345" i="1"/>
  <c r="N170" i="1"/>
  <c r="M170" i="1"/>
  <c r="M362" i="1"/>
  <c r="N362" i="1"/>
  <c r="N187" i="1"/>
  <c r="M187" i="1"/>
  <c r="M150" i="1"/>
  <c r="N150" i="1"/>
  <c r="N342" i="1"/>
  <c r="M342" i="1"/>
  <c r="M173" i="1"/>
  <c r="N173" i="1"/>
  <c r="M31" i="1"/>
  <c r="N31" i="1"/>
  <c r="N223" i="1"/>
  <c r="M223" i="1"/>
  <c r="M68" i="1"/>
  <c r="N68" i="1"/>
  <c r="M260" i="1"/>
  <c r="N260" i="1"/>
  <c r="M32" i="1"/>
  <c r="N32" i="1"/>
  <c r="M96" i="1"/>
  <c r="N96" i="1"/>
  <c r="M160" i="1"/>
  <c r="N160" i="1"/>
  <c r="N224" i="1"/>
  <c r="M224" i="1"/>
  <c r="N288" i="1"/>
  <c r="M288" i="1"/>
  <c r="N352" i="1"/>
  <c r="M352" i="1"/>
  <c r="M49" i="1"/>
  <c r="N49" i="1"/>
  <c r="M113" i="1"/>
  <c r="N113" i="1"/>
  <c r="N177" i="1"/>
  <c r="M177" i="1"/>
  <c r="M241" i="1"/>
  <c r="N241" i="1"/>
  <c r="M305" i="1"/>
  <c r="N305" i="1"/>
  <c r="M369" i="1"/>
  <c r="N369" i="1"/>
  <c r="N66" i="1"/>
  <c r="M66" i="1"/>
  <c r="N130" i="1"/>
  <c r="M130" i="1"/>
  <c r="M194" i="1"/>
  <c r="N194" i="1"/>
  <c r="N258" i="1"/>
  <c r="M258" i="1"/>
  <c r="N322" i="1"/>
  <c r="M322" i="1"/>
  <c r="N83" i="1"/>
  <c r="M83" i="1"/>
  <c r="N147" i="1"/>
  <c r="M147" i="1"/>
  <c r="N211" i="1"/>
  <c r="M211" i="1"/>
  <c r="M275" i="1"/>
  <c r="N275" i="1"/>
  <c r="M339" i="1"/>
  <c r="N339" i="1"/>
  <c r="M46" i="1"/>
  <c r="N46" i="1"/>
  <c r="M110" i="1"/>
  <c r="N110" i="1"/>
  <c r="M174" i="1"/>
  <c r="N174" i="1"/>
  <c r="M238" i="1"/>
  <c r="N238" i="1"/>
  <c r="N302" i="1"/>
  <c r="M302" i="1"/>
  <c r="N366" i="1"/>
  <c r="M366" i="1"/>
  <c r="M61" i="1"/>
  <c r="N61" i="1"/>
  <c r="M133" i="1"/>
  <c r="N133" i="1"/>
  <c r="M205" i="1"/>
  <c r="N205" i="1"/>
  <c r="M269" i="1"/>
  <c r="N269" i="1"/>
  <c r="M333" i="1"/>
  <c r="N333" i="1"/>
  <c r="N55" i="1"/>
  <c r="M55" i="1"/>
  <c r="N119" i="1"/>
  <c r="M119" i="1"/>
  <c r="N183" i="1"/>
  <c r="M183" i="1"/>
  <c r="N247" i="1"/>
  <c r="M247" i="1"/>
  <c r="M311" i="1"/>
  <c r="N311" i="1"/>
  <c r="M28" i="1"/>
  <c r="N28" i="1"/>
  <c r="M92" i="1"/>
  <c r="N92" i="1"/>
  <c r="M156" i="1"/>
  <c r="N156" i="1"/>
  <c r="M220" i="1"/>
  <c r="N220" i="1"/>
  <c r="M284" i="1"/>
  <c r="N284" i="1"/>
  <c r="M348" i="1"/>
  <c r="N348" i="1"/>
  <c r="M77" i="1"/>
  <c r="N77" i="1"/>
  <c r="M141" i="1"/>
  <c r="N141" i="1"/>
  <c r="M213" i="1"/>
  <c r="N213" i="1"/>
  <c r="M277" i="1"/>
  <c r="N277" i="1"/>
  <c r="M341" i="1"/>
  <c r="N341" i="1"/>
  <c r="N63" i="1"/>
  <c r="M63" i="1"/>
  <c r="N127" i="1"/>
  <c r="M127" i="1"/>
  <c r="N191" i="1"/>
  <c r="M191" i="1"/>
  <c r="N255" i="1"/>
  <c r="M255" i="1"/>
  <c r="N319" i="1"/>
  <c r="M319" i="1"/>
  <c r="M36" i="1"/>
  <c r="N36" i="1"/>
  <c r="M100" i="1"/>
  <c r="N100" i="1"/>
  <c r="M164" i="1"/>
  <c r="N164" i="1"/>
  <c r="M228" i="1"/>
  <c r="N228" i="1"/>
  <c r="M292" i="1"/>
  <c r="N292" i="1"/>
  <c r="M356" i="1"/>
  <c r="N356" i="1"/>
  <c r="M168" i="1"/>
  <c r="N168" i="1"/>
  <c r="M360" i="1"/>
  <c r="N360" i="1"/>
  <c r="N249" i="1"/>
  <c r="M249" i="1"/>
  <c r="N74" i="1"/>
  <c r="M74" i="1"/>
  <c r="N266" i="1"/>
  <c r="M266" i="1"/>
  <c r="N91" i="1"/>
  <c r="M91" i="1"/>
  <c r="M283" i="1"/>
  <c r="N283" i="1"/>
  <c r="M54" i="1"/>
  <c r="N54" i="1"/>
  <c r="M246" i="1"/>
  <c r="N246" i="1"/>
  <c r="M48" i="1"/>
  <c r="N48" i="1"/>
  <c r="M112" i="1"/>
  <c r="N112" i="1"/>
  <c r="M176" i="1"/>
  <c r="N176" i="1"/>
  <c r="N240" i="1"/>
  <c r="M240" i="1"/>
  <c r="N304" i="1"/>
  <c r="M304" i="1"/>
  <c r="M368" i="1"/>
  <c r="N368" i="1"/>
  <c r="M65" i="1"/>
  <c r="N65" i="1"/>
  <c r="M129" i="1"/>
  <c r="N129" i="1"/>
  <c r="N193" i="1"/>
  <c r="M193" i="1"/>
  <c r="M257" i="1"/>
  <c r="N257" i="1"/>
  <c r="M321" i="1"/>
  <c r="N321" i="1"/>
  <c r="N82" i="1"/>
  <c r="M82" i="1"/>
  <c r="N146" i="1"/>
  <c r="M146" i="1"/>
  <c r="M210" i="1"/>
  <c r="N210" i="1"/>
  <c r="N274" i="1"/>
  <c r="M274" i="1"/>
  <c r="N338" i="1"/>
  <c r="M338" i="1"/>
  <c r="M35" i="1"/>
  <c r="N35" i="1"/>
  <c r="N99" i="1"/>
  <c r="M99" i="1"/>
  <c r="N163" i="1"/>
  <c r="M163" i="1"/>
  <c r="N227" i="1"/>
  <c r="M227" i="1"/>
  <c r="M291" i="1"/>
  <c r="N291" i="1"/>
  <c r="M355" i="1"/>
  <c r="N355" i="1"/>
  <c r="M197" i="1"/>
  <c r="N197" i="1"/>
  <c r="M62" i="1"/>
  <c r="N62" i="1"/>
  <c r="M126" i="1"/>
  <c r="N126" i="1"/>
  <c r="M190" i="1"/>
  <c r="N190" i="1"/>
  <c r="N254" i="1"/>
  <c r="M254" i="1"/>
  <c r="N318" i="1"/>
  <c r="M318" i="1"/>
  <c r="N15" i="1"/>
  <c r="M15" i="1"/>
  <c r="M85" i="1"/>
  <c r="N85" i="1"/>
  <c r="M149" i="1"/>
  <c r="N149" i="1"/>
  <c r="M221" i="1"/>
  <c r="N221" i="1"/>
  <c r="M285" i="1"/>
  <c r="N285" i="1"/>
  <c r="M349" i="1"/>
  <c r="N349" i="1"/>
  <c r="N71" i="1"/>
  <c r="M71" i="1"/>
  <c r="N135" i="1"/>
  <c r="M135" i="1"/>
  <c r="N199" i="1"/>
  <c r="M199" i="1"/>
  <c r="M263" i="1"/>
  <c r="N263" i="1"/>
  <c r="M327" i="1"/>
  <c r="N327" i="1"/>
  <c r="M44" i="1"/>
  <c r="N44" i="1"/>
  <c r="M108" i="1"/>
  <c r="N108" i="1"/>
  <c r="M172" i="1"/>
  <c r="N172" i="1"/>
  <c r="M236" i="1"/>
  <c r="N236" i="1"/>
  <c r="M300" i="1"/>
  <c r="N300" i="1"/>
  <c r="M364" i="1"/>
  <c r="N364" i="1"/>
  <c r="I12" i="1" l="1"/>
  <c r="L12" i="1" l="1"/>
  <c r="M12" i="1"/>
  <c r="N12" i="1"/>
  <c r="N19" i="1" l="1"/>
  <c r="M19" i="1"/>
  <c r="I14" i="1" l="1"/>
  <c r="L14" i="1" s="1"/>
  <c r="I18" i="1"/>
  <c r="L18" i="1" s="1"/>
  <c r="N14" i="1" l="1"/>
  <c r="M18" i="1"/>
  <c r="M14" i="1"/>
  <c r="N18" i="1"/>
  <c r="I13" i="1"/>
  <c r="L13" i="1" l="1"/>
  <c r="N13" i="1"/>
  <c r="M13" i="1"/>
  <c r="I21" i="1" l="1"/>
  <c r="N21" i="1" s="1"/>
  <c r="I23" i="1"/>
  <c r="I22" i="1"/>
  <c r="N22" i="1" s="1"/>
  <c r="I20" i="1"/>
  <c r="L20" i="1" s="1"/>
  <c r="N23" i="1" l="1"/>
  <c r="I372" i="1"/>
  <c r="M21" i="1"/>
  <c r="L21" i="1"/>
  <c r="L22" i="1"/>
  <c r="M20" i="1"/>
  <c r="M23" i="1"/>
  <c r="M22" i="1"/>
  <c r="L23" i="1"/>
  <c r="N20" i="1"/>
  <c r="N372" i="1" s="1"/>
  <c r="W34" i="1" s="1"/>
  <c r="U26" i="1" l="1"/>
  <c r="U27" i="1" s="1"/>
  <c r="L372" i="1"/>
  <c r="W32" i="1" s="1"/>
  <c r="W28" i="1"/>
  <c r="M372" i="1"/>
  <c r="W33" i="1" s="1"/>
  <c r="U28" i="1" l="1"/>
  <c r="X32" i="1"/>
  <c r="U32" i="1" s="1"/>
  <c r="W36" i="1" s="1"/>
  <c r="Y32" i="1" l="1"/>
  <c r="X33" i="1" l="1"/>
  <c r="U33" i="1" s="1"/>
  <c r="W37" i="1" s="1"/>
  <c r="W40" i="1" s="1"/>
  <c r="Y33" i="1" l="1"/>
  <c r="X34" i="1" l="1"/>
  <c r="U34" i="1" s="1"/>
  <c r="V34" i="1" s="1"/>
  <c r="Y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 Walker</author>
  </authors>
  <commentList>
    <comment ref="C20" authorId="0" shapeId="0" xr:uid="{99C1B4CD-3EAB-4877-B573-8EB8758248CD}">
      <text>
        <r>
          <rPr>
            <b/>
            <sz val="9"/>
            <color indexed="81"/>
            <rFont val="Tahoma"/>
            <family val="2"/>
          </rPr>
          <t>Sam Walker:</t>
        </r>
        <r>
          <rPr>
            <sz val="9"/>
            <color indexed="81"/>
            <rFont val="Tahoma"/>
            <family val="2"/>
          </rPr>
          <t xml:space="preserve">
withdrawn original submission removed because of this
</t>
        </r>
      </text>
    </comment>
    <comment ref="I24" authorId="0" shapeId="0" xr:uid="{D9E51D70-BEA6-4EF9-B6C3-A9CFB9D70D64}">
      <text>
        <r>
          <rPr>
            <b/>
            <sz val="9"/>
            <color indexed="81"/>
            <rFont val="Tahoma"/>
            <family val="2"/>
          </rPr>
          <t>Sam Walker:</t>
        </r>
        <r>
          <rPr>
            <sz val="9"/>
            <color indexed="81"/>
            <rFont val="Tahoma"/>
            <family val="2"/>
          </rPr>
          <t xml:space="preserve">
was 0.92 changed to 0.81 as per email received 2.5.24 9.29am. Changed back to 0.92 per email 3.5.24 as Zoe said - im sorry it was correct the first time for spring meadow at 0.92 because the calculator had different filters this year</t>
        </r>
      </text>
    </comment>
    <comment ref="M60" authorId="0" shapeId="0" xr:uid="{5A2E3FBA-ECE3-46ED-A61F-2A6BFB3C0966}">
      <text>
        <r>
          <rPr>
            <b/>
            <sz val="9"/>
            <color indexed="81"/>
            <rFont val="Tahoma"/>
            <family val="2"/>
          </rPr>
          <t>Sam Walker:</t>
        </r>
        <r>
          <rPr>
            <sz val="9"/>
            <color indexed="81"/>
            <rFont val="Tahoma"/>
            <family val="2"/>
          </rPr>
          <t xml:space="preserve">
was incorrectly entered on the buy in Microsoft form</t>
        </r>
      </text>
    </comment>
    <comment ref="C91" authorId="0" shapeId="0" xr:uid="{D4103C60-77FB-4C6D-A2F3-0964C25F6B3D}">
      <text>
        <r>
          <rPr>
            <b/>
            <sz val="9"/>
            <color indexed="81"/>
            <rFont val="Tahoma"/>
            <family val="2"/>
          </rPr>
          <t>Sam Walker:</t>
        </r>
        <r>
          <rPr>
            <sz val="9"/>
            <color indexed="81"/>
            <rFont val="Tahoma"/>
            <family val="2"/>
          </rPr>
          <t xml:space="preserve">
changed from yes to no 2.5.24 following email</t>
        </r>
      </text>
    </comment>
    <comment ref="D91" authorId="0" shapeId="0" xr:uid="{B5C93EFC-14F9-4B47-B22F-F81028D4CE32}">
      <text>
        <r>
          <rPr>
            <b/>
            <sz val="9"/>
            <color indexed="81"/>
            <rFont val="Tahoma"/>
            <family val="2"/>
          </rPr>
          <t>Sam Walker:</t>
        </r>
        <r>
          <rPr>
            <sz val="9"/>
            <color indexed="81"/>
            <rFont val="Tahoma"/>
            <family val="2"/>
          </rPr>
          <t xml:space="preserve">
changed from yes to no 2.5.24 following email</t>
        </r>
      </text>
    </comment>
    <comment ref="E91" authorId="0" shapeId="0" xr:uid="{08D7C903-5F26-4D1C-BA9B-D10864922560}">
      <text>
        <r>
          <rPr>
            <b/>
            <sz val="9"/>
            <color indexed="81"/>
            <rFont val="Tahoma"/>
            <family val="2"/>
          </rPr>
          <t>Sam Walker:</t>
        </r>
        <r>
          <rPr>
            <sz val="9"/>
            <color indexed="81"/>
            <rFont val="Tahoma"/>
            <family val="2"/>
          </rPr>
          <t xml:space="preserve">
was yes now no as changed minds - notified us on 1.5.24</t>
        </r>
      </text>
    </comment>
    <comment ref="F91" authorId="0" shapeId="0" xr:uid="{16072298-DB9B-4464-A4B4-4B82C879C0B3}">
      <text>
        <r>
          <rPr>
            <b/>
            <sz val="9"/>
            <color indexed="81"/>
            <rFont val="Tahoma"/>
            <family val="2"/>
          </rPr>
          <t>Sam Walker:</t>
        </r>
        <r>
          <rPr>
            <sz val="9"/>
            <color indexed="81"/>
            <rFont val="Tahoma"/>
            <family val="2"/>
          </rPr>
          <t xml:space="preserve">
was 3.51 removed as opted out on 1.5.24</t>
        </r>
      </text>
    </comment>
    <comment ref="J91" authorId="0" shapeId="0" xr:uid="{1AC837C0-973B-42A9-9319-90AD1CE8CD13}">
      <text>
        <r>
          <rPr>
            <b/>
            <sz val="9"/>
            <color indexed="81"/>
            <rFont val="Tahoma"/>
            <family val="2"/>
          </rPr>
          <t>Sam Walker:</t>
        </r>
        <r>
          <rPr>
            <sz val="9"/>
            <color indexed="81"/>
            <rFont val="Tahoma"/>
            <family val="2"/>
          </rPr>
          <t xml:space="preserve">
was yes now no as changed minds - notified us on 1.5.24</t>
        </r>
      </text>
    </comment>
    <comment ref="K91" authorId="0" shapeId="0" xr:uid="{B13B26EF-12F1-4ED8-BE33-692CBED8BAF6}">
      <text>
        <r>
          <rPr>
            <b/>
            <sz val="9"/>
            <color indexed="81"/>
            <rFont val="Tahoma"/>
            <family val="2"/>
          </rPr>
          <t>Sam Walker:</t>
        </r>
        <r>
          <rPr>
            <sz val="9"/>
            <color indexed="81"/>
            <rFont val="Tahoma"/>
            <family val="2"/>
          </rPr>
          <t xml:space="preserve">
was 1.57, amended to zero as opted out 1.5.24</t>
        </r>
      </text>
    </comment>
    <comment ref="K95" authorId="0" shapeId="0" xr:uid="{B36520A2-D729-46AA-9B7C-2A8C3D5E9481}">
      <text>
        <r>
          <rPr>
            <b/>
            <sz val="9"/>
            <color indexed="81"/>
            <rFont val="Tahoma"/>
            <family val="2"/>
          </rPr>
          <t>Sam Walker:</t>
        </r>
        <r>
          <rPr>
            <sz val="9"/>
            <color indexed="81"/>
            <rFont val="Tahoma"/>
            <family val="2"/>
          </rPr>
          <t xml:space="preserve">
WAS 5.24 CHANGED PER EMAIL 26.4.24 TO 5.39 FOR QED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Sam Walker</author>
  </authors>
  <commentList>
    <comment ref="R24" authorId="0" shapeId="0" xr:uid="{69F3BF1F-1113-4CDC-B436-8C7CCEDDE644}">
      <text>
        <r>
          <rPr>
            <b/>
            <sz val="9"/>
            <color indexed="81"/>
            <rFont val="Tahoma"/>
            <family val="2"/>
          </rPr>
          <t>Sam Walker:</t>
        </r>
        <r>
          <rPr>
            <sz val="9"/>
            <color indexed="81"/>
            <rFont val="Tahoma"/>
            <family val="2"/>
          </rPr>
          <t xml:space="preserve">
was 0.92 changed to 0.81 as per email received 2.5.24 9.29am. Changed back to 0.92 per email 3.5.24 as Zoe said - im sorry it was correct the first time for spring meadow at 0.92 because the calculator had different filters this year</t>
        </r>
      </text>
    </comment>
    <comment ref="I90" authorId="0" shapeId="0" xr:uid="{7CBCA356-2475-4967-933F-4BDF30664901}">
      <text>
        <r>
          <rPr>
            <b/>
            <sz val="9"/>
            <color indexed="81"/>
            <rFont val="Tahoma"/>
            <family val="2"/>
          </rPr>
          <t>Sam Walker:</t>
        </r>
        <r>
          <rPr>
            <sz val="9"/>
            <color indexed="81"/>
            <rFont val="Tahoma"/>
            <family val="2"/>
          </rPr>
          <t xml:space="preserve">
changed from yes to no 2.5.24 following email</t>
        </r>
      </text>
    </comment>
    <comment ref="K90" authorId="0" shapeId="0" xr:uid="{09879450-57AD-4CA3-826E-231EE3E17573}">
      <text>
        <r>
          <rPr>
            <b/>
            <sz val="9"/>
            <color indexed="81"/>
            <rFont val="Tahoma"/>
            <family val="2"/>
          </rPr>
          <t>Sam Walker:</t>
        </r>
        <r>
          <rPr>
            <sz val="9"/>
            <color indexed="81"/>
            <rFont val="Tahoma"/>
            <family val="2"/>
          </rPr>
          <t xml:space="preserve">
changed from yes to no 2.5.24 following email</t>
        </r>
      </text>
    </comment>
    <comment ref="L90" authorId="0" shapeId="0" xr:uid="{469312BB-3DF0-464A-9182-1B652BA3CD5F}">
      <text>
        <r>
          <rPr>
            <b/>
            <sz val="9"/>
            <color indexed="81"/>
            <rFont val="Tahoma"/>
            <family val="2"/>
          </rPr>
          <t>Sam Walker:</t>
        </r>
        <r>
          <rPr>
            <sz val="9"/>
            <color indexed="81"/>
            <rFont val="Tahoma"/>
            <family val="2"/>
          </rPr>
          <t xml:space="preserve">
changed from yes to no 2.5.24 following email</t>
        </r>
      </text>
    </comment>
    <comment ref="M90" authorId="0" shapeId="0" xr:uid="{5B8AD98F-E35A-4E43-9554-24DDC0099F79}">
      <text>
        <r>
          <rPr>
            <b/>
            <sz val="9"/>
            <color indexed="81"/>
            <rFont val="Tahoma"/>
            <family val="2"/>
          </rPr>
          <t>Sam Walker:</t>
        </r>
        <r>
          <rPr>
            <sz val="9"/>
            <color indexed="81"/>
            <rFont val="Tahoma"/>
            <family val="2"/>
          </rPr>
          <t xml:space="preserve">
was 105 changed per email 1.5.24 opting out of all</t>
        </r>
      </text>
    </comment>
    <comment ref="N90" authorId="0" shapeId="0" xr:uid="{45745097-AE9C-4CA2-A688-151DC82BA652}">
      <text>
        <r>
          <rPr>
            <b/>
            <sz val="9"/>
            <color indexed="81"/>
            <rFont val="Tahoma"/>
            <family val="2"/>
          </rPr>
          <t>Sam Walker:</t>
        </r>
        <r>
          <rPr>
            <sz val="9"/>
            <color indexed="81"/>
            <rFont val="Tahoma"/>
            <family val="2"/>
          </rPr>
          <t xml:space="preserve">
was yes now no as changed minds - notified us on 1.5.24</t>
        </r>
      </text>
    </comment>
    <comment ref="O90" authorId="0" shapeId="0" xr:uid="{B44EB67A-DBD2-4D60-A0F4-900395E44B37}">
      <text>
        <r>
          <rPr>
            <b/>
            <sz val="9"/>
            <color indexed="81"/>
            <rFont val="Tahoma"/>
            <family val="2"/>
          </rPr>
          <t>Sam Walker:</t>
        </r>
        <r>
          <rPr>
            <sz val="9"/>
            <color indexed="81"/>
            <rFont val="Tahoma"/>
            <family val="2"/>
          </rPr>
          <t xml:space="preserve">
was 3.51 removed as opted out on 1.5.24</t>
        </r>
      </text>
    </comment>
    <comment ref="S90" authorId="0" shapeId="0" xr:uid="{C2670A06-F81C-436A-B5A7-DFBC009597BB}">
      <text>
        <r>
          <rPr>
            <b/>
            <sz val="9"/>
            <color indexed="81"/>
            <rFont val="Tahoma"/>
            <family val="2"/>
          </rPr>
          <t>Sam Walker:</t>
        </r>
        <r>
          <rPr>
            <sz val="9"/>
            <color indexed="81"/>
            <rFont val="Tahoma"/>
            <family val="2"/>
          </rPr>
          <t xml:space="preserve">
was yes now no as changed minds - notified us on 1.5.24</t>
        </r>
      </text>
    </comment>
    <comment ref="T90" authorId="0" shapeId="0" xr:uid="{D9DCF936-4689-4F4A-8200-ED9807E31A28}">
      <text>
        <r>
          <rPr>
            <b/>
            <sz val="9"/>
            <color indexed="81"/>
            <rFont val="Tahoma"/>
            <family val="2"/>
          </rPr>
          <t>Sam Walker:</t>
        </r>
        <r>
          <rPr>
            <sz val="9"/>
            <color indexed="81"/>
            <rFont val="Tahoma"/>
            <family val="2"/>
          </rPr>
          <t xml:space="preserve">
was 1.57, amended to zero as opted out 1.5.24</t>
        </r>
      </text>
    </comment>
    <comment ref="M96" authorId="0" shapeId="0" xr:uid="{575405F3-F0FE-43D4-BE58-0879C093A426}">
      <text>
        <r>
          <rPr>
            <b/>
            <sz val="9"/>
            <color indexed="81"/>
            <rFont val="Tahoma"/>
            <family val="2"/>
          </rPr>
          <t>Sam Walker:</t>
        </r>
        <r>
          <rPr>
            <sz val="9"/>
            <color indexed="81"/>
            <rFont val="Tahoma"/>
            <family val="2"/>
          </rPr>
          <t xml:space="preserve">
asked for on the 30.4.24</t>
        </r>
      </text>
    </comment>
  </commentList>
</comments>
</file>

<file path=xl/sharedStrings.xml><?xml version="1.0" encoding="utf-8"?>
<sst xmlns="http://schemas.openxmlformats.org/spreadsheetml/2006/main" count="6300" uniqueCount="955">
  <si>
    <t>Schools Absence Claim Form</t>
  </si>
  <si>
    <t>Instructions:</t>
  </si>
  <si>
    <t>The proforma tab needs to be completed by entering data into the yellow cells only.</t>
  </si>
  <si>
    <t>Top section of entries:</t>
  </si>
  <si>
    <t>The "School" tab is a dropdown, so please use this rather than typing directly, to ensure you get the correct format of the name for this form.</t>
  </si>
  <si>
    <t>The DFE number will be auto-filled for you when the school name is entered.</t>
  </si>
  <si>
    <t>The employee name and payroll reference are needed, please ensure the member of staff's name is entered the same as any previous claims</t>
  </si>
  <si>
    <t>The "Normal FTE" is the full time equivalent for this member of staff under their present contract.  (The FTE box on the right is for your use and does not link to the rest of the form)</t>
  </si>
  <si>
    <t>If you are using the "Phased return" section, then the FTE for this form will be taken from that section, otherwise the normal FTE is used.</t>
  </si>
  <si>
    <t>Middle section of entries:</t>
  </si>
  <si>
    <t>The "Type of claim" is a dropdown, so please use this rather than typing manually.  Any further information that affects the claim can be added in the "Additional information" box lower down.</t>
  </si>
  <si>
    <t>The first and last dates of the claim are to be entered manually, using format of dd/mm/yy.  Please make sure you include the year, especially if the claim goes into 2025.</t>
  </si>
  <si>
    <t xml:space="preserve">Please enter the dates the staff member is away from work, as all days of school holidays, weekends and bank holidays </t>
  </si>
  <si>
    <t>are already included in the calculation in the form and do not need to be accounted for here</t>
  </si>
  <si>
    <t>Please add any school training dates in the "Training dates" section, and these will be included in the calculation for you.</t>
  </si>
  <si>
    <t>The "Type of illness" is a dropdown so please use this rather than manually typing.  As before any additional information, if relevant to the claim, can be added to the "Additional information" box</t>
  </si>
  <si>
    <t>The pre-existing condition box is for information and will not affect the claim calculation directly, but this needs to be included for the official records</t>
  </si>
  <si>
    <t xml:space="preserve">  A pre existing condition question relates to if the condition causing the absence was already known about before the beginning of this financial/claim year</t>
  </si>
  <si>
    <t xml:space="preserve">The "Half pay commenced", and "Salary payments ceased" boxes are dropdowns and should only be used if the staff members pay has dropped to half or zero pay  </t>
  </si>
  <si>
    <t>since the start of the absence, and before the end of the present claim</t>
  </si>
  <si>
    <t>If either of these boxes need to be used, then use the dropdown to choose yes, then manually enter the date the pay changed in the relevant box</t>
  </si>
  <si>
    <t>The "continuous claim" box should be chosen if the claim is a continuing claim for a member of staff, for the same condition.</t>
  </si>
  <si>
    <t>The following 3 cells only appear if "continuous claim" is chosen.</t>
  </si>
  <si>
    <t>The end of previous claim is automatically shown as the date before the start of this claim, only if a "continuous claim" is chosen.</t>
  </si>
  <si>
    <t>If the previous claim was a different date, please state the date and the reason why there is a gap between the 2 claims in the notes box in the cell below the previous claims date.</t>
  </si>
  <si>
    <r>
      <t xml:space="preserve">The "First claim of present financial year" box should only be chosen as "yes" if this is the first claim for a continuing claim that has </t>
    </r>
    <r>
      <rPr>
        <b/>
        <sz val="11"/>
        <color rgb="FFFF0000"/>
        <rFont val="Calibri"/>
        <family val="2"/>
        <scheme val="minor"/>
      </rPr>
      <t>started</t>
    </r>
    <r>
      <rPr>
        <sz val="11"/>
        <color theme="1"/>
        <rFont val="Calibri"/>
        <family val="2"/>
        <scheme val="minor"/>
      </rPr>
      <t xml:space="preserve"> in this present financial year</t>
    </r>
  </si>
  <si>
    <t>Bottom section:</t>
  </si>
  <si>
    <t>The blue cells here show the dates of claim, the number of days on full, half or no pay, the excess days to be included or not, the daily rate, and the total claim amount</t>
  </si>
  <si>
    <t>The total claim amount cell will only show when you confirm in the bottom box that you have entered relevant evidence into the "Evidence - claim" tab.</t>
  </si>
  <si>
    <t>The evidence should be the doctors note for the relevant claimed days, or any other appropriate evidence if needed and appropriate.</t>
  </si>
  <si>
    <t>The evidence can be copied in as a PDF or picture, or a screenshot from the relevant file.</t>
  </si>
  <si>
    <t>The additional information box means any queries with this claim can be kept with the relevant data.</t>
  </si>
  <si>
    <t>Phased Return section:</t>
  </si>
  <si>
    <t>The phased return section is linked to the main claim for you.</t>
  </si>
  <si>
    <t>The "Employee type" is automatically filled from the claim, and the results of the calculation feed through to the main claim.</t>
  </si>
  <si>
    <t>The only information needed here are the number of hours worked, and how many weeks that pattern of phased return was in place for.</t>
  </si>
  <si>
    <t>1 = Not OK</t>
  </si>
  <si>
    <t>Holiday</t>
  </si>
  <si>
    <t>Weekend</t>
  </si>
  <si>
    <t>Training dates</t>
  </si>
  <si>
    <t>Total</t>
  </si>
  <si>
    <t>1 day less</t>
  </si>
  <si>
    <t>Full pay</t>
  </si>
  <si>
    <t>Half pay</t>
  </si>
  <si>
    <t>No pay</t>
  </si>
  <si>
    <t>Full List Of Dates</t>
  </si>
  <si>
    <t>claim period</t>
  </si>
  <si>
    <t>0=Not OK</t>
  </si>
  <si>
    <t>Schools Absence Claim Form  -  FY24/25</t>
  </si>
  <si>
    <t>ACF2425 Final Revised v2</t>
  </si>
  <si>
    <t>Please complete yellow cells as needed.  Blue cells are auto-filled for you as you complete the form.   Form must not be sent in with any red cells still showing.</t>
  </si>
  <si>
    <t>User input</t>
  </si>
  <si>
    <t>Total claim amount will be greyed out until you confirm evidence is included (final dropdown cell at bottom left of form)</t>
  </si>
  <si>
    <t>Result</t>
  </si>
  <si>
    <t>School</t>
  </si>
  <si>
    <t>Please select your School Name</t>
  </si>
  <si>
    <t>Employee Name</t>
  </si>
  <si>
    <t>Normal FTE</t>
  </si>
  <si>
    <t>FTE Calculator - Year</t>
  </si>
  <si>
    <t>DFE number</t>
  </si>
  <si>
    <t>Payroll Reference</t>
  </si>
  <si>
    <t>FTE for this claim</t>
  </si>
  <si>
    <t>Employee Type</t>
  </si>
  <si>
    <t>1 FTE is…</t>
  </si>
  <si>
    <t>Weekly hours</t>
  </si>
  <si>
    <t>Weeks per year</t>
  </si>
  <si>
    <t>Type of claim</t>
  </si>
  <si>
    <t>Teacher</t>
  </si>
  <si>
    <t>Type of illness</t>
  </si>
  <si>
    <t>Buy in choices</t>
  </si>
  <si>
    <t>FTE</t>
  </si>
  <si>
    <t>Teaching Assistant</t>
  </si>
  <si>
    <t>Caretaker</t>
  </si>
  <si>
    <t>Pre-existing condition</t>
  </si>
  <si>
    <t>Key</t>
  </si>
  <si>
    <t>Other Support Staff</t>
  </si>
  <si>
    <t>Half Pay commenced</t>
  </si>
  <si>
    <t>1st date of claim (dd/mm/yy)</t>
  </si>
  <si>
    <t>Half pay start date</t>
  </si>
  <si>
    <t>Phased return calculation</t>
  </si>
  <si>
    <t>Last date of claim (dd/mm/yy)</t>
  </si>
  <si>
    <t>Salary payments ceased</t>
  </si>
  <si>
    <t>Continuation of previous claim</t>
  </si>
  <si>
    <t>no</t>
  </si>
  <si>
    <t>No pay start date</t>
  </si>
  <si>
    <t>Weekly</t>
  </si>
  <si>
    <t>Weeks at this</t>
  </si>
  <si>
    <t>End date of previous claim</t>
  </si>
  <si>
    <t>Hours</t>
  </si>
  <si>
    <t>no. of hours</t>
  </si>
  <si>
    <t>Notes re auto filled previous claim date</t>
  </si>
  <si>
    <t xml:space="preserve">Date should be the calendar date before this claim starts.  Any different dates must be explained.  </t>
  </si>
  <si>
    <t>Stage 1</t>
  </si>
  <si>
    <t>First claim of present financial year ?</t>
  </si>
  <si>
    <t>Is this the first claim since 1st April 2024, for this continuous claim for this member of staff ?</t>
  </si>
  <si>
    <t>Stage 2</t>
  </si>
  <si>
    <t>excess?</t>
  </si>
  <si>
    <t>Stage 3</t>
  </si>
  <si>
    <t>Working days</t>
  </si>
  <si>
    <t>Additional Information</t>
  </si>
  <si>
    <t>Stage 4</t>
  </si>
  <si>
    <t>Excess</t>
  </si>
  <si>
    <t>Stage 5</t>
  </si>
  <si>
    <t>Total claim days</t>
  </si>
  <si>
    <t>Stage 6</t>
  </si>
  <si>
    <t>Stage 7</t>
  </si>
  <si>
    <t>Daily rate</t>
  </si>
  <si>
    <t>excess to incur</t>
  </si>
  <si>
    <t>remaining</t>
  </si>
  <si>
    <t>Average Hours per Week</t>
  </si>
  <si>
    <t>Days at full pay:</t>
  </si>
  <si>
    <t>Total weeks in period</t>
  </si>
  <si>
    <t>Days at half pay:</t>
  </si>
  <si>
    <t>Phased Return FTE</t>
  </si>
  <si>
    <t>Days at no pay:</t>
  </si>
  <si>
    <t>Normal working hours FTE</t>
  </si>
  <si>
    <t>FTE to enter on claim</t>
  </si>
  <si>
    <t>Total claim amount:</t>
  </si>
  <si>
    <t>Have you included evidence ?</t>
  </si>
  <si>
    <t>Include screen shot or copy picture/pdf/excel from relevant evidence on tab "Evidence - claim"</t>
  </si>
  <si>
    <t>Name</t>
  </si>
  <si>
    <t>Payrol Reference</t>
  </si>
  <si>
    <t>1st date of claim</t>
  </si>
  <si>
    <t>Last date of claim</t>
  </si>
  <si>
    <t>Is this the first claim since 1st April 2023, for this continuous claim for this member of staff ?</t>
  </si>
  <si>
    <t>Claim :</t>
  </si>
  <si>
    <t>Include screen shot or copy picture/pdf/excel from relevant evidence on tab "Evidence - claim 2"</t>
  </si>
  <si>
    <t>Back and Neck Problems</t>
  </si>
  <si>
    <t>Other Musculo Skeletal Problems</t>
  </si>
  <si>
    <t>Stress, Depression &amp; Mental Health</t>
  </si>
  <si>
    <t>Viral Infections</t>
  </si>
  <si>
    <t>Headache &amp; Migraines</t>
  </si>
  <si>
    <t>Operation, Postoperative Recovery &amp; other Hospital treatments</t>
  </si>
  <si>
    <t>Genito-Urinary</t>
  </si>
  <si>
    <t>Pregnancy Related</t>
  </si>
  <si>
    <t>Stomach, Liver, Kidney Disorder</t>
  </si>
  <si>
    <t>Heart, Blood Pressure, Circulation</t>
  </si>
  <si>
    <t>Chest, Respiratory</t>
  </si>
  <si>
    <t>Eye, Ear, Nose and Mouth/Dental</t>
  </si>
  <si>
    <t>Colds, Influenza etc.</t>
  </si>
  <si>
    <t>Covid-19</t>
  </si>
  <si>
    <t>Other</t>
  </si>
  <si>
    <t>yes</t>
  </si>
  <si>
    <t>24/25 data as at 29/4/24 - From Microsoft Form &amp; Emails from Alconbury 29.4.24, Friday Bridge 1.5.24, Morley, Elton &amp; Huntindon Primary 1/5, Houghton 13/5, Linton and Cherry Hinton 15/5/24. Removal of Brington</t>
  </si>
  <si>
    <t>Information of 23/24 buy-in</t>
  </si>
  <si>
    <t>Teachers</t>
  </si>
  <si>
    <t>TA</t>
  </si>
  <si>
    <t>Caretakers</t>
  </si>
  <si>
    <t>Other support</t>
  </si>
  <si>
    <t>Abbots Ripton Primary School</t>
  </si>
  <si>
    <t>Day 11</t>
  </si>
  <si>
    <t/>
  </si>
  <si>
    <t>Alconbury Primary School</t>
  </si>
  <si>
    <t>Day 1</t>
  </si>
  <si>
    <t>Alderman Payne Primary School</t>
  </si>
  <si>
    <t>Arbury Primary School</t>
  </si>
  <si>
    <t>Ashbeach Primary School</t>
  </si>
  <si>
    <t>Barnabas Oley Primary School</t>
  </si>
  <si>
    <t>Barrington Primary School</t>
  </si>
  <si>
    <t>Barton Primary School</t>
  </si>
  <si>
    <t>Bassingbourn Primary School</t>
  </si>
  <si>
    <t>Beaupre Primary School</t>
  </si>
  <si>
    <t>Bellbird Primary School</t>
  </si>
  <si>
    <t>Benwick Primary School</t>
  </si>
  <si>
    <t>Bewick Bridge Community Primary School</t>
  </si>
  <si>
    <t>Brampton Village Primary School</t>
  </si>
  <si>
    <t>Brington Primary School</t>
  </si>
  <si>
    <t>Brunswick Nursery School</t>
  </si>
  <si>
    <t>Burrough Green Primary School</t>
  </si>
  <si>
    <t>Bushmead Primary School</t>
  </si>
  <si>
    <t>Caldecote Primary School</t>
  </si>
  <si>
    <t>Cherry Hinton Primary School</t>
  </si>
  <si>
    <t>Cheveley Primary School</t>
  </si>
  <si>
    <t>Clarkson Infant School</t>
  </si>
  <si>
    <t>Coates Primary School</t>
  </si>
  <si>
    <t>Colleges Nursery School</t>
  </si>
  <si>
    <t>Colville Primary School</t>
  </si>
  <si>
    <t>Coton Primary School</t>
  </si>
  <si>
    <t>Cottenham Primary School</t>
  </si>
  <si>
    <t>Dry Drayton Primary School</t>
  </si>
  <si>
    <t>Duxford Primary School</t>
  </si>
  <si>
    <t>Eastfield Infant School</t>
  </si>
  <si>
    <t>Elsworth Primary School</t>
  </si>
  <si>
    <t>Elton Primary School</t>
  </si>
  <si>
    <t>Ely St John's Primary School</t>
  </si>
  <si>
    <t>Eynesbury Primary School</t>
  </si>
  <si>
    <t>Fawcett Primary School</t>
  </si>
  <si>
    <t>Fen Drayton Primary School</t>
  </si>
  <si>
    <t>Folksworth Primary School</t>
  </si>
  <si>
    <t>Fowlmere Primary School</t>
  </si>
  <si>
    <t>Foxton Primary School</t>
  </si>
  <si>
    <t>Friday Bridge Primary School</t>
  </si>
  <si>
    <t>Great Abington Primary School</t>
  </si>
  <si>
    <t>Great Paxton Primary School</t>
  </si>
  <si>
    <t>Grove Primary School</t>
  </si>
  <si>
    <t>Gt &amp; Lt Shelford Primary School</t>
  </si>
  <si>
    <t>Hardwick and Cambourne Primary School</t>
  </si>
  <si>
    <t>Harston &amp; Newton Primary School</t>
  </si>
  <si>
    <t>Haslingfield Endowed Primary School</t>
  </si>
  <si>
    <t>Hauxton Primary School</t>
  </si>
  <si>
    <t>Hemingford Grey Primary School</t>
  </si>
  <si>
    <t>Holywell Primary School</t>
  </si>
  <si>
    <t>Homerton Children's Centre</t>
  </si>
  <si>
    <t>Houghton Primary School</t>
  </si>
  <si>
    <t>Huntingdon Nursery School</t>
  </si>
  <si>
    <t>Huntingdon Primary</t>
  </si>
  <si>
    <t>Isleham Primary School</t>
  </si>
  <si>
    <t>Kinderley Primary School</t>
  </si>
  <si>
    <t>Kings Hedges Nursery School</t>
  </si>
  <si>
    <t>Kings Hedges Primary School</t>
  </si>
  <si>
    <t>Linton Infant School</t>
  </si>
  <si>
    <t>Lionel Walden Primary School</t>
  </si>
  <si>
    <t>Little Paxton Primary School</t>
  </si>
  <si>
    <t>Littleport Primary School</t>
  </si>
  <si>
    <t>Manea Primary School</t>
  </si>
  <si>
    <t>Mayfield Primary School</t>
  </si>
  <si>
    <t>Melbourn Primary School</t>
  </si>
  <si>
    <t>Meldreth Primary School</t>
  </si>
  <si>
    <t>Monkfield Park Primary School</t>
  </si>
  <si>
    <t>Morley Memorial Primary School</t>
  </si>
  <si>
    <t>Newnham Croft Primary School</t>
  </si>
  <si>
    <t>Newton Primary School</t>
  </si>
  <si>
    <t>Fenstanton and Hilton Primary School</t>
  </si>
  <si>
    <t>Orchard Park Community Primary School</t>
  </si>
  <si>
    <t>Over Primary School</t>
  </si>
  <si>
    <t>Park Street Primary School</t>
  </si>
  <si>
    <t>Pendragon Primary School</t>
  </si>
  <si>
    <t>Petersfield Primary School</t>
  </si>
  <si>
    <t>Priory Junior School, St Neots</t>
  </si>
  <si>
    <t>Priory Park Infant School</t>
  </si>
  <si>
    <t>Queen Edith Primary School</t>
  </si>
  <si>
    <t>Queen Emma Primary School</t>
  </si>
  <si>
    <t>Rackham Primary School</t>
  </si>
  <si>
    <t>Ridgefield Primary School</t>
  </si>
  <si>
    <t>Robert Arkenstall Primary School</t>
  </si>
  <si>
    <t>Shirley Primary School</t>
  </si>
  <si>
    <t>Spinney Primary School</t>
  </si>
  <si>
    <t>St Alban's Primary School</t>
  </si>
  <si>
    <t>St Anne's Primary School</t>
  </si>
  <si>
    <t>St Helen's Primary School</t>
  </si>
  <si>
    <t>St Matthew's Primary School</t>
  </si>
  <si>
    <t>St Paul's Primary School</t>
  </si>
  <si>
    <t>St Philip's Primary School</t>
  </si>
  <si>
    <t>Steeple Morden Primary School</t>
  </si>
  <si>
    <t>Stretham Primary School</t>
  </si>
  <si>
    <t>Sutton Primary School</t>
  </si>
  <si>
    <t>Swavesey Primary School</t>
  </si>
  <si>
    <t>Teversham Primary School</t>
  </si>
  <si>
    <t>The Fields Early Years Centre</t>
  </si>
  <si>
    <t>The Vine Inter-Church Primary School</t>
  </si>
  <si>
    <t>Thorndown Primary</t>
  </si>
  <si>
    <t>Townley Primary School</t>
  </si>
  <si>
    <t>Trumpington Meadows Primary School</t>
  </si>
  <si>
    <t>Waterbeach Primary School</t>
  </si>
  <si>
    <t>Westfield Junior School</t>
  </si>
  <si>
    <t>Wheatfields Primary School</t>
  </si>
  <si>
    <t>Wilburton Primary School</t>
  </si>
  <si>
    <t>William Westley Primary School</t>
  </si>
  <si>
    <t>Willingham Primary School</t>
  </si>
  <si>
    <t>Wyton Primary School</t>
  </si>
  <si>
    <t>Yaxley Infant School</t>
  </si>
  <si>
    <t>Updated April 24 for FY 24/25 use</t>
  </si>
  <si>
    <t>Updated May 2023</t>
  </si>
  <si>
    <t>Updated May 2021</t>
  </si>
  <si>
    <t>TAs</t>
  </si>
  <si>
    <t>Other Support</t>
  </si>
  <si>
    <t>Teacher Sickness</t>
  </si>
  <si>
    <t>Teaching Assistants</t>
  </si>
  <si>
    <t>Nothing?</t>
  </si>
  <si>
    <t>3373</t>
  </si>
  <si>
    <t>t</t>
  </si>
  <si>
    <t>3061</t>
  </si>
  <si>
    <t>ta</t>
  </si>
  <si>
    <t>c1</t>
  </si>
  <si>
    <t>OS</t>
  </si>
  <si>
    <t>ttac1OS</t>
  </si>
  <si>
    <t>2083</t>
  </si>
  <si>
    <t>c2</t>
  </si>
  <si>
    <t>tc2</t>
  </si>
  <si>
    <t>2118</t>
  </si>
  <si>
    <t>ttaOS</t>
  </si>
  <si>
    <t>2217</t>
  </si>
  <si>
    <t>3067</t>
  </si>
  <si>
    <t>3001</t>
  </si>
  <si>
    <t>day 11</t>
  </si>
  <si>
    <t>tta</t>
  </si>
  <si>
    <t>3301</t>
  </si>
  <si>
    <t>tc2OS</t>
  </si>
  <si>
    <t>2002</t>
  </si>
  <si>
    <t>2082</t>
  </si>
  <si>
    <t>3943</t>
  </si>
  <si>
    <t>ttac2OS</t>
  </si>
  <si>
    <t>2060</t>
  </si>
  <si>
    <t>2312</t>
  </si>
  <si>
    <t>3942</t>
  </si>
  <si>
    <t>3081</t>
  </si>
  <si>
    <t>1005</t>
  </si>
  <si>
    <t>3004</t>
  </si>
  <si>
    <t>2452</t>
  </si>
  <si>
    <t>tc1</t>
  </si>
  <si>
    <t>2004</t>
  </si>
  <si>
    <t>tOS</t>
  </si>
  <si>
    <t>3050</t>
  </si>
  <si>
    <t>3009</t>
  </si>
  <si>
    <t>2091</t>
  </si>
  <si>
    <t>2065</t>
  </si>
  <si>
    <t>1006</t>
  </si>
  <si>
    <t>2119</t>
  </si>
  <si>
    <t>3011</t>
  </si>
  <si>
    <t>2006</t>
  </si>
  <si>
    <t>3012</t>
  </si>
  <si>
    <t>3041</t>
  </si>
  <si>
    <t>2246</t>
  </si>
  <si>
    <t>3308</t>
  </si>
  <si>
    <t>3368</t>
  </si>
  <si>
    <t>2444</t>
  </si>
  <si>
    <t>3074</t>
  </si>
  <si>
    <t>2336</t>
  </si>
  <si>
    <t>2010</t>
  </si>
  <si>
    <t>3065</t>
  </si>
  <si>
    <t>2011</t>
  </si>
  <si>
    <t>ttac1</t>
  </si>
  <si>
    <t>2012</t>
  </si>
  <si>
    <t>2068</t>
  </si>
  <si>
    <t>2016</t>
  </si>
  <si>
    <t>Great Gidding Primary School</t>
  </si>
  <si>
    <t>3066</t>
  </si>
  <si>
    <t>3068</t>
  </si>
  <si>
    <t>2123</t>
  </si>
  <si>
    <t>3310</t>
  </si>
  <si>
    <t>2315</t>
  </si>
  <si>
    <t>2018</t>
  </si>
  <si>
    <t>2205</t>
  </si>
  <si>
    <t>2211</t>
  </si>
  <si>
    <t>3071</t>
  </si>
  <si>
    <t>1002</t>
  </si>
  <si>
    <t>2212</t>
  </si>
  <si>
    <t>tc1OS</t>
  </si>
  <si>
    <t>1007</t>
  </si>
  <si>
    <t>3945</t>
  </si>
  <si>
    <t>3022</t>
  </si>
  <si>
    <t>2331</t>
  </si>
  <si>
    <t>1000</t>
  </si>
  <si>
    <t>2446</t>
  </si>
  <si>
    <t>3317</t>
  </si>
  <si>
    <t>2066</t>
  </si>
  <si>
    <t>2293</t>
  </si>
  <si>
    <t>2074</t>
  </si>
  <si>
    <t>2075</t>
  </si>
  <si>
    <t>2121</t>
  </si>
  <si>
    <t>2028</t>
  </si>
  <si>
    <t>2029</t>
  </si>
  <si>
    <t>2449</t>
  </si>
  <si>
    <t>2107</t>
  </si>
  <si>
    <t>2109</t>
  </si>
  <si>
    <t>2260</t>
  </si>
  <si>
    <t>2208</t>
  </si>
  <si>
    <t>3390</t>
  </si>
  <si>
    <t>2031</t>
  </si>
  <si>
    <t>3350</t>
  </si>
  <si>
    <t>Pathfinder Primary School</t>
  </si>
  <si>
    <t>3302</t>
  </si>
  <si>
    <t>2033</t>
  </si>
  <si>
    <t>3331</t>
  </si>
  <si>
    <t>2239</t>
  </si>
  <si>
    <t>2219</t>
  </si>
  <si>
    <t>2333</t>
  </si>
  <si>
    <t>3946</t>
  </si>
  <si>
    <t>3058</t>
  </si>
  <si>
    <t>2453</t>
  </si>
  <si>
    <t>2070</t>
  </si>
  <si>
    <t>2115</t>
  </si>
  <si>
    <t>Spaldwick Primary School</t>
  </si>
  <si>
    <t>2222</t>
  </si>
  <si>
    <t>2335</t>
  </si>
  <si>
    <t>3360</t>
  </si>
  <si>
    <t>3384</t>
  </si>
  <si>
    <t>5200</t>
  </si>
  <si>
    <t>2317</t>
  </si>
  <si>
    <t>3356</t>
  </si>
  <si>
    <t>3358</t>
  </si>
  <si>
    <t>3029</t>
  </si>
  <si>
    <t>2084</t>
  </si>
  <si>
    <t>3052</t>
  </si>
  <si>
    <t>2046</t>
  </si>
  <si>
    <t>3325</t>
  </si>
  <si>
    <t>1001</t>
  </si>
  <si>
    <t>3389</t>
  </si>
  <si>
    <t>2001</t>
  </si>
  <si>
    <t>2064</t>
  </si>
  <si>
    <t>2000</t>
  </si>
  <si>
    <t>2048</t>
  </si>
  <si>
    <t>2232</t>
  </si>
  <si>
    <t>3392</t>
  </si>
  <si>
    <t>3054</t>
  </si>
  <si>
    <t>3032</t>
  </si>
  <si>
    <t>2054</t>
  </si>
  <si>
    <t>2240</t>
  </si>
  <si>
    <t>2254</t>
  </si>
  <si>
    <t>School Name:</t>
  </si>
  <si>
    <t>School DFE number:</t>
  </si>
  <si>
    <t>Do you want to opt-in to any of the School Absence Schemes for 2024/2025</t>
  </si>
  <si>
    <t>Do you want to purchase the Absence Scheme for Teachers</t>
  </si>
  <si>
    <t>Do you want to purchase the Absence Scheme for Teaching Assistants</t>
  </si>
  <si>
    <t>Please enter the number of FTE's </t>
  </si>
  <si>
    <t>Do you want to purchase the Absence Scheme for Caretakers</t>
  </si>
  <si>
    <t>When do you want the cover to start from</t>
  </si>
  <si>
    <t>Please enter the number of FTE's</t>
  </si>
  <si>
    <t>Do you want to purchase the Absence Scheme for Other Support Staff</t>
  </si>
  <si>
    <t>Please enter the number of FTE's2</t>
  </si>
  <si>
    <t>Correct format name from contact list</t>
  </si>
  <si>
    <t>Last 4 digits of Column B</t>
  </si>
  <si>
    <t>Per contact list</t>
  </si>
  <si>
    <t>AD-AM = CHECKING SAME AS BUY INS AS AT 29.4.24 AS SOME INFO WAS ENTERED BEFORE DEADLINE</t>
  </si>
  <si>
    <t>Abbots Ripton CofE Primary School</t>
  </si>
  <si>
    <t>Ely St John's School</t>
  </si>
  <si>
    <t>873 2444</t>
  </si>
  <si>
    <t>Yes</t>
  </si>
  <si>
    <t>No</t>
  </si>
  <si>
    <t>1.5</t>
  </si>
  <si>
    <t>0.95</t>
  </si>
  <si>
    <t>Alconbury CofE Primary School</t>
  </si>
  <si>
    <t>Hauxton Primary school</t>
  </si>
  <si>
    <t>Thorndown primary School</t>
  </si>
  <si>
    <t>873/2001</t>
  </si>
  <si>
    <t>0.88</t>
  </si>
  <si>
    <t>2.1</t>
  </si>
  <si>
    <t>Stukeley Meadows</t>
  </si>
  <si>
    <t>2443</t>
  </si>
  <si>
    <t>Barnabas Oley CofE Primary school</t>
  </si>
  <si>
    <t>The Vine Inter Church Primary School</t>
  </si>
  <si>
    <t>873/7789</t>
  </si>
  <si>
    <t>Barrington CofE VC Primary School</t>
  </si>
  <si>
    <t>Fordham CE (C) Primary School</t>
  </si>
  <si>
    <t>8733014</t>
  </si>
  <si>
    <t>Barton CofE VA Primary School</t>
  </si>
  <si>
    <t>0.80</t>
  </si>
  <si>
    <t>3.323</t>
  </si>
  <si>
    <t>1.00</t>
  </si>
  <si>
    <t>Beaupre Community Primary School</t>
  </si>
  <si>
    <t xml:space="preserve">Coates Primary </t>
  </si>
  <si>
    <t>St Paul's CE Primary School</t>
  </si>
  <si>
    <t>873/3356</t>
  </si>
  <si>
    <t>Isleham C of E Primary School</t>
  </si>
  <si>
    <t>873/3022</t>
  </si>
  <si>
    <t>Benwick Primary school</t>
  </si>
  <si>
    <t>5</t>
  </si>
  <si>
    <t>.59</t>
  </si>
  <si>
    <t>1.37</t>
  </si>
  <si>
    <t>Brington CofE Primary School</t>
  </si>
  <si>
    <t>873 2121</t>
  </si>
  <si>
    <t>19.74</t>
  </si>
  <si>
    <t>1.68</t>
  </si>
  <si>
    <t>2.29</t>
  </si>
  <si>
    <t>Eynesbury COFE Primary School</t>
  </si>
  <si>
    <t>873/3074</t>
  </si>
  <si>
    <t>10</t>
  </si>
  <si>
    <t>3.47</t>
  </si>
  <si>
    <t>Burrough Green CofE Primary School</t>
  </si>
  <si>
    <t>110733</t>
  </si>
  <si>
    <t>0.6561</t>
  </si>
  <si>
    <t>Burwell Village College (Primary)</t>
  </si>
  <si>
    <t>Wyton on the Hill Primary School</t>
  </si>
  <si>
    <t>8732240</t>
  </si>
  <si>
    <t>8732453</t>
  </si>
  <si>
    <t>16</t>
  </si>
  <si>
    <t>2</t>
  </si>
  <si>
    <t>Brington CE Primary School</t>
  </si>
  <si>
    <t>873/3081</t>
  </si>
  <si>
    <t>Castle Camps Church of England (Controlled) Primary School</t>
  </si>
  <si>
    <t>The Fields Nursery School</t>
  </si>
  <si>
    <t>Castle School, Cambridge</t>
  </si>
  <si>
    <t>Ashbeach</t>
  </si>
  <si>
    <t>Cherry Hinton Church of England Voluntary Controlled Primary School</t>
  </si>
  <si>
    <t>Great and Little Shelford CE (A) Primary School</t>
  </si>
  <si>
    <t>873/3310</t>
  </si>
  <si>
    <t>Cheveley CofE Primary School</t>
  </si>
  <si>
    <t>Spring Meadow Infant and Nursery School</t>
  </si>
  <si>
    <t>873/2329</t>
  </si>
  <si>
    <t>Clarkson Infants School</t>
  </si>
  <si>
    <t>873/2211</t>
  </si>
  <si>
    <t>1.35</t>
  </si>
  <si>
    <t>1</t>
  </si>
  <si>
    <t>1.87</t>
  </si>
  <si>
    <t>Barton CE (VA) Primary School</t>
  </si>
  <si>
    <t>873/3301</t>
  </si>
  <si>
    <t>0.68</t>
  </si>
  <si>
    <t>0.69</t>
  </si>
  <si>
    <t>Coton Church of England (Voluntary Controlled) Primary School</t>
  </si>
  <si>
    <t>873/2010</t>
  </si>
  <si>
    <t>Dry Drayton CofE (C) Primary School</t>
  </si>
  <si>
    <t>8732119</t>
  </si>
  <si>
    <t>Duxford Church of England Community Primary School</t>
  </si>
  <si>
    <t>Park Street CofE Primary School</t>
  </si>
  <si>
    <t>873 3350</t>
  </si>
  <si>
    <t>4.55</t>
  </si>
  <si>
    <t>Eastfield Infant and Nursery School</t>
  </si>
  <si>
    <t>Barnabas Oley C of E Primary School</t>
  </si>
  <si>
    <t>8733067</t>
  </si>
  <si>
    <t>4.751</t>
  </si>
  <si>
    <t>0.27</t>
  </si>
  <si>
    <t>2.62</t>
  </si>
  <si>
    <t>Elsworth CofE VA Primary School</t>
  </si>
  <si>
    <t>Clarkson Infant and Nursery School</t>
  </si>
  <si>
    <t>873/2091</t>
  </si>
  <si>
    <t>7.3</t>
  </si>
  <si>
    <t>Ely St John's Community Primary School</t>
  </si>
  <si>
    <t>Arbury primary School</t>
  </si>
  <si>
    <t>8732118</t>
  </si>
  <si>
    <t>10.68</t>
  </si>
  <si>
    <t>3.18</t>
  </si>
  <si>
    <t>Eynesbury CofE C Primary School</t>
  </si>
  <si>
    <t>873/2446</t>
  </si>
  <si>
    <t>19</t>
  </si>
  <si>
    <t>873/1000</t>
  </si>
  <si>
    <t>The Grove Primary School</t>
  </si>
  <si>
    <t>873/2123</t>
  </si>
  <si>
    <t>873/5200</t>
  </si>
  <si>
    <t>Folksworth CofE Primary School</t>
  </si>
  <si>
    <t>The Bellbird Primary School</t>
  </si>
  <si>
    <t>8733943</t>
  </si>
  <si>
    <t>16.3996</t>
  </si>
  <si>
    <t>0.8649</t>
  </si>
  <si>
    <t>4.6449</t>
  </si>
  <si>
    <t>Fordham CofE Primary School</t>
  </si>
  <si>
    <t>873/2336</t>
  </si>
  <si>
    <t>13.96</t>
  </si>
  <si>
    <t>1.8</t>
  </si>
  <si>
    <t>3.88</t>
  </si>
  <si>
    <t>Fourfields Community Primary School</t>
  </si>
  <si>
    <t>873/2000</t>
  </si>
  <si>
    <t>11.34</t>
  </si>
  <si>
    <t>1.0</t>
  </si>
  <si>
    <t>873/2254</t>
  </si>
  <si>
    <t>0.4</t>
  </si>
  <si>
    <t>0.75</t>
  </si>
  <si>
    <t>Holywell CofE Primary</t>
  </si>
  <si>
    <t>8733071</t>
  </si>
  <si>
    <t>Friday Bridge Community Primary School</t>
  </si>
  <si>
    <t>873 2109</t>
  </si>
  <si>
    <t>Fulbourn Primary School</t>
  </si>
  <si>
    <t>Fenstanton &amp; Hilton Primary School</t>
  </si>
  <si>
    <t>873/2208</t>
  </si>
  <si>
    <t>Granta School</t>
  </si>
  <si>
    <t>Great and Little Shelford CofE (Aided) Primary School</t>
  </si>
  <si>
    <t>Hardwick and Cambourne Primary School (please use this response and ignore the first one)</t>
  </si>
  <si>
    <t>873/2315</t>
  </si>
  <si>
    <t>1.55</t>
  </si>
  <si>
    <t>Pendragon Community Primary School</t>
  </si>
  <si>
    <t>873-2033</t>
  </si>
  <si>
    <t>0.554</t>
  </si>
  <si>
    <t>0.63</t>
  </si>
  <si>
    <t>3066 - Closed</t>
  </si>
  <si>
    <t>Great Gidding CofE Primary School - Closed</t>
  </si>
  <si>
    <t>Elsworth C of E Primary School</t>
  </si>
  <si>
    <t>8733308</t>
  </si>
  <si>
    <t>Great Paxton CofE Primary School</t>
  </si>
  <si>
    <t>873/2066</t>
  </si>
  <si>
    <t>9.93</t>
  </si>
  <si>
    <t>0.26</t>
  </si>
  <si>
    <t>3.895</t>
  </si>
  <si>
    <t>Great Wilbraham CofE Primary School</t>
  </si>
  <si>
    <t>Sawtry Infant School</t>
  </si>
  <si>
    <t>873/2255</t>
  </si>
  <si>
    <t>Hardwick and Cambourne Community Primary School</t>
  </si>
  <si>
    <t>Harston and Newton Community Primary School</t>
  </si>
  <si>
    <t>873 3012</t>
  </si>
  <si>
    <t>8732260</t>
  </si>
  <si>
    <t>Monkfield Park Primary</t>
  </si>
  <si>
    <t>8732449</t>
  </si>
  <si>
    <t>1.3</t>
  </si>
  <si>
    <t>Histon Early Years Centre</t>
  </si>
  <si>
    <t>873/3035</t>
  </si>
  <si>
    <t>Holywell CofE Primary School</t>
  </si>
  <si>
    <t>873/3392</t>
  </si>
  <si>
    <t>Homerton Early Years Centre</t>
  </si>
  <si>
    <t>Milton Road Primary School</t>
  </si>
  <si>
    <t>873/2105</t>
  </si>
  <si>
    <t>Littleport Community Primary School</t>
  </si>
  <si>
    <t>873/2074</t>
  </si>
  <si>
    <t>9.83</t>
  </si>
  <si>
    <t>3.69</t>
  </si>
  <si>
    <t>Huntingdon Primary School</t>
  </si>
  <si>
    <t>8732219</t>
  </si>
  <si>
    <t>0.8</t>
  </si>
  <si>
    <t>Isleham Church of England Primary School</t>
  </si>
  <si>
    <t>1.24</t>
  </si>
  <si>
    <t>Kettlefields Primary School</t>
  </si>
  <si>
    <t>8732029</t>
  </si>
  <si>
    <t>0.54</t>
  </si>
  <si>
    <t>Great Paxton CE Primary School</t>
  </si>
  <si>
    <t>8733068</t>
  </si>
  <si>
    <t>.71</t>
  </si>
  <si>
    <t>.38</t>
  </si>
  <si>
    <t>William Westley CE Primary School</t>
  </si>
  <si>
    <t>1.25</t>
  </si>
  <si>
    <t>St Philips Ce Primary School</t>
  </si>
  <si>
    <t>873/3358</t>
  </si>
  <si>
    <t>Linton CofE Infant School</t>
  </si>
  <si>
    <t>Wilburton CofE Primary School</t>
  </si>
  <si>
    <t>873/3054</t>
  </si>
  <si>
    <t>5.07</t>
  </si>
  <si>
    <t>0.21</t>
  </si>
  <si>
    <t>1.57</t>
  </si>
  <si>
    <t>Priory Junior School</t>
  </si>
  <si>
    <t>8732239</t>
  </si>
  <si>
    <t>8.66</t>
  </si>
  <si>
    <t>1.12</t>
  </si>
  <si>
    <t>8731002</t>
  </si>
  <si>
    <t>Little Thetford CofE Primary School</t>
  </si>
  <si>
    <t>873 2031</t>
  </si>
  <si>
    <t>0.35</t>
  </si>
  <si>
    <t>1.56</t>
  </si>
  <si>
    <t>Harston and Newton C P School</t>
  </si>
  <si>
    <t>Manea Community Primary School</t>
  </si>
  <si>
    <t>Sutton CE (VC) Primary School</t>
  </si>
  <si>
    <t>873/2312</t>
  </si>
  <si>
    <t xml:space="preserve">Alderman Payne Primary </t>
  </si>
  <si>
    <t>0.621</t>
  </si>
  <si>
    <t xml:space="preserve">0.730        </t>
  </si>
  <si>
    <t>Burwell VC Primary</t>
  </si>
  <si>
    <t>2327</t>
  </si>
  <si>
    <t>Meridian Primary School</t>
  </si>
  <si>
    <t>873/2232</t>
  </si>
  <si>
    <t>10.33</t>
  </si>
  <si>
    <t>2.91</t>
  </si>
  <si>
    <t>Caldecote Primary</t>
  </si>
  <si>
    <t>8732004</t>
  </si>
  <si>
    <t>873-2452</t>
  </si>
  <si>
    <t>1.02</t>
  </si>
  <si>
    <t>Townley School</t>
  </si>
  <si>
    <t>873-2064</t>
  </si>
  <si>
    <t>11.52</t>
  </si>
  <si>
    <t>0.57</t>
  </si>
  <si>
    <t>0.72</t>
  </si>
  <si>
    <t>873/2082</t>
  </si>
  <si>
    <t>5.16</t>
  </si>
  <si>
    <t>873 3390</t>
  </si>
  <si>
    <t>6.818639053</t>
  </si>
  <si>
    <t>0.77027027</t>
  </si>
  <si>
    <t>1.966086279</t>
  </si>
  <si>
    <t>Stretham Community Primary School</t>
  </si>
  <si>
    <t>873/2084</t>
  </si>
  <si>
    <t>0.34</t>
  </si>
  <si>
    <t>1.44</t>
  </si>
  <si>
    <t xml:space="preserve">Barrington C of E Primary </t>
  </si>
  <si>
    <t>873/3001</t>
  </si>
  <si>
    <t>25.36</t>
  </si>
  <si>
    <t>4.38</t>
  </si>
  <si>
    <t>Petersfield CofE Aided Primary School</t>
  </si>
  <si>
    <t>873/3331</t>
  </si>
  <si>
    <t>3.67</t>
  </si>
  <si>
    <t>1.32 (admin), 0.55 (midday), 0.36 (Play), 0.47 (Clean)</t>
  </si>
  <si>
    <t>873/3011</t>
  </si>
  <si>
    <t>4.3</t>
  </si>
  <si>
    <t>1.03</t>
  </si>
  <si>
    <t>Priory Park Infant School &amp; Playgroup</t>
  </si>
  <si>
    <t>873/2046</t>
  </si>
  <si>
    <t>8.61</t>
  </si>
  <si>
    <t>0.79</t>
  </si>
  <si>
    <t>2.25</t>
  </si>
  <si>
    <t>873/2002</t>
  </si>
  <si>
    <t>11.81</t>
  </si>
  <si>
    <t>3.3</t>
  </si>
  <si>
    <t xml:space="preserve">Queen Emma Primary School </t>
  </si>
  <si>
    <t>Abbots Ripton CE Primary School</t>
  </si>
  <si>
    <t>8733373</t>
  </si>
  <si>
    <t>873 2028</t>
  </si>
  <si>
    <t>0.743</t>
  </si>
  <si>
    <t>8732006</t>
  </si>
  <si>
    <t>Samuel Pepys School</t>
  </si>
  <si>
    <t>873/2054</t>
  </si>
  <si>
    <t>12.0</t>
  </si>
  <si>
    <t>8.23</t>
  </si>
  <si>
    <t>Sawtry Infants' School</t>
  </si>
  <si>
    <t>873/2333</t>
  </si>
  <si>
    <t>15</t>
  </si>
  <si>
    <t>Shirley Community Primary School</t>
  </si>
  <si>
    <t>Castle Camps Primary School</t>
  </si>
  <si>
    <t>8733008</t>
  </si>
  <si>
    <t>The Spinney Primary School</t>
  </si>
  <si>
    <t>Spring Meadow Infant School</t>
  </si>
  <si>
    <t>St Alban's Catholic Primary School</t>
  </si>
  <si>
    <t>873/3946</t>
  </si>
  <si>
    <t>12.55</t>
  </si>
  <si>
    <t>8.39</t>
  </si>
  <si>
    <t>St Anne's CofE Primary School</t>
  </si>
  <si>
    <t>873/2335</t>
  </si>
  <si>
    <t>6.08</t>
  </si>
  <si>
    <t>1.88</t>
  </si>
  <si>
    <t>St Helen's primary School</t>
  </si>
  <si>
    <t>St Albans Catholic Primary School</t>
  </si>
  <si>
    <t>873/3360</t>
  </si>
  <si>
    <t>873/3325</t>
  </si>
  <si>
    <t>St Pauls CofE VA Primary School</t>
  </si>
  <si>
    <t>Waterbeach Community Primary School</t>
  </si>
  <si>
    <t>1.405</t>
  </si>
  <si>
    <t>4.175</t>
  </si>
  <si>
    <t>St Philip's CofE Aided Primary School</t>
  </si>
  <si>
    <t>The Rackham C of E Prinary School</t>
  </si>
  <si>
    <t>873/3058</t>
  </si>
  <si>
    <t>14.32</t>
  </si>
  <si>
    <t>Steeple Morden CofE VC Primary School</t>
  </si>
  <si>
    <t>Alconbury Primary</t>
  </si>
  <si>
    <t>873/2068</t>
  </si>
  <si>
    <t>Stukeley Meadows Primary School</t>
  </si>
  <si>
    <t>Sutton CofE VC Primary School</t>
  </si>
  <si>
    <t>Elton Primary</t>
  </si>
  <si>
    <t>873/3945</t>
  </si>
  <si>
    <t>Teversham CofE VA Primary School</t>
  </si>
  <si>
    <t>Linton C E Infant School</t>
  </si>
  <si>
    <t>873/3317</t>
  </si>
  <si>
    <t>Cherry Hinton</t>
  </si>
  <si>
    <t>873/3050</t>
  </si>
  <si>
    <t>Elton CofE Primary School of the Foundation of Frances and Jane Proby</t>
  </si>
  <si>
    <t>Above per the 2024-25 Schools Absence Scheme buy ins 29.4.24 document</t>
  </si>
  <si>
    <t>Type in the last 4 digits given in column B, this populates column L</t>
  </si>
  <si>
    <t>The Newton Community Primary School</t>
  </si>
  <si>
    <t>The Rackham Church of England Primary School</t>
  </si>
  <si>
    <t>Thorndown Primary School</t>
  </si>
  <si>
    <t>William Westley Church of England VC Primary School</t>
  </si>
  <si>
    <t>Wyton on the Hill Community Primary School</t>
  </si>
  <si>
    <t>ID</t>
  </si>
  <si>
    <t>Start time</t>
  </si>
  <si>
    <t>Completion time</t>
  </si>
  <si>
    <t>Email</t>
  </si>
  <si>
    <t>Last modified time</t>
  </si>
  <si>
    <t>Please enter the name of person who is completing this form</t>
  </si>
  <si>
    <t>Have you obtained approval from your schools Headteacher to opt-in to the scheme?</t>
  </si>
  <si>
    <t>Please enter the number of pupils as at October 2023 census:</t>
  </si>
  <si>
    <t>entered on Sheet 1</t>
  </si>
  <si>
    <t>CHANGED 2.5.24</t>
  </si>
  <si>
    <t>All OTHER INFORMATION Taken from Microsoft form 29.4.24</t>
  </si>
  <si>
    <t>anonymous</t>
  </si>
  <si>
    <t>Jane Hudson</t>
  </si>
  <si>
    <t>137</t>
  </si>
  <si>
    <t>Chris Ashley</t>
  </si>
  <si>
    <t>367</t>
  </si>
  <si>
    <t>Helen cooper</t>
  </si>
  <si>
    <t>501</t>
  </si>
  <si>
    <t>Elly Thomas</t>
  </si>
  <si>
    <t>85</t>
  </si>
  <si>
    <t>Helen Whybrow</t>
  </si>
  <si>
    <t>147</t>
  </si>
  <si>
    <t xml:space="preserve">Coates Primaary </t>
  </si>
  <si>
    <t>Corina Bernal</t>
  </si>
  <si>
    <t>163</t>
  </si>
  <si>
    <t>Lisa Dennis</t>
  </si>
  <si>
    <t>214</t>
  </si>
  <si>
    <t>Karen Hill</t>
  </si>
  <si>
    <t>98</t>
  </si>
  <si>
    <t>Kate Challis</t>
  </si>
  <si>
    <t>400</t>
  </si>
  <si>
    <t>Lyndsey Ducket</t>
  </si>
  <si>
    <t>199</t>
  </si>
  <si>
    <t>Alison Gatward</t>
  </si>
  <si>
    <t>296</t>
  </si>
  <si>
    <t>James Thomas</t>
  </si>
  <si>
    <t>204</t>
  </si>
  <si>
    <t>Rebecca Watts</t>
  </si>
  <si>
    <t>102</t>
  </si>
  <si>
    <t>4.07</t>
  </si>
  <si>
    <t>2.23</t>
  </si>
  <si>
    <t>Samantha Warren</t>
  </si>
  <si>
    <t>52</t>
  </si>
  <si>
    <t>jane Hudson</t>
  </si>
  <si>
    <t>127</t>
  </si>
  <si>
    <t>Chris Grey</t>
  </si>
  <si>
    <t>209</t>
  </si>
  <si>
    <t>Zoe Thistlethwaite</t>
  </si>
  <si>
    <t xml:space="preserve">Dry Drayton C.E Primary School </t>
  </si>
  <si>
    <t>Alison Arnold</t>
  </si>
  <si>
    <t>69</t>
  </si>
  <si>
    <t>2.00</t>
  </si>
  <si>
    <t>Jo Guest</t>
  </si>
  <si>
    <t>280</t>
  </si>
  <si>
    <t>Sandra Adderley</t>
  </si>
  <si>
    <t>110</t>
  </si>
  <si>
    <t>Dry Drayton C.E Primary School</t>
  </si>
  <si>
    <t>1.50</t>
  </si>
  <si>
    <t>Lorraine Hyde</t>
  </si>
  <si>
    <t>109</t>
  </si>
  <si>
    <t>Andrew Hastings</t>
  </si>
  <si>
    <t>218</t>
  </si>
  <si>
    <t>Angela Spaxman</t>
  </si>
  <si>
    <t>121</t>
  </si>
  <si>
    <t>Elizabeth Day</t>
  </si>
  <si>
    <t>140</t>
  </si>
  <si>
    <t>Amanda King</t>
  </si>
  <si>
    <t>179</t>
  </si>
  <si>
    <t>Jo Black</t>
  </si>
  <si>
    <t>376</t>
  </si>
  <si>
    <t>Tracey Miller</t>
  </si>
  <si>
    <t>393</t>
  </si>
  <si>
    <t>49</t>
  </si>
  <si>
    <t>Clare Cordell</t>
  </si>
  <si>
    <t>211</t>
  </si>
  <si>
    <t>Annette English-Matern</t>
  </si>
  <si>
    <t>417</t>
  </si>
  <si>
    <t>Graham Ingrey</t>
  </si>
  <si>
    <t>404</t>
  </si>
  <si>
    <t>261</t>
  </si>
  <si>
    <t>Jo Christopher</t>
  </si>
  <si>
    <t>151</t>
  </si>
  <si>
    <t>Becky Cooper</t>
  </si>
  <si>
    <t>202</t>
  </si>
  <si>
    <t>Helen Bracey</t>
  </si>
  <si>
    <t>226</t>
  </si>
  <si>
    <t>Alison Wheaton</t>
  </si>
  <si>
    <t>Catherine Mitchell</t>
  </si>
  <si>
    <t>488</t>
  </si>
  <si>
    <t>0.81</t>
  </si>
  <si>
    <t>Helen Birdsall</t>
  </si>
  <si>
    <t>337</t>
  </si>
  <si>
    <t>Liz Taylor</t>
  </si>
  <si>
    <t>124</t>
  </si>
  <si>
    <t>Lynn Clarke</t>
  </si>
  <si>
    <t>212</t>
  </si>
  <si>
    <t>Dry Drayton</t>
  </si>
  <si>
    <t>Yvonne Dougherty</t>
  </si>
  <si>
    <t>53</t>
  </si>
  <si>
    <t>Jacqueline Durrant</t>
  </si>
  <si>
    <t>396</t>
  </si>
  <si>
    <t>Sheryl Dachs</t>
  </si>
  <si>
    <t>605</t>
  </si>
  <si>
    <t>Clare Moffat</t>
  </si>
  <si>
    <t>301</t>
  </si>
  <si>
    <t>Angela Green</t>
  </si>
  <si>
    <t>4.322781065</t>
  </si>
  <si>
    <t>Suzie Dew</t>
  </si>
  <si>
    <t>283</t>
  </si>
  <si>
    <t>Becca Horner</t>
  </si>
  <si>
    <t>205</t>
  </si>
  <si>
    <t>Anna Williamson</t>
  </si>
  <si>
    <t>234</t>
  </si>
  <si>
    <t>Janet Willoughby</t>
  </si>
  <si>
    <t>210</t>
  </si>
  <si>
    <t>Julie Edwards</t>
  </si>
  <si>
    <t>99</t>
  </si>
  <si>
    <t>Jennie Spenceley</t>
  </si>
  <si>
    <t>185</t>
  </si>
  <si>
    <t>Isla Lunan</t>
  </si>
  <si>
    <t>263</t>
  </si>
  <si>
    <t>Hannah Furlong</t>
  </si>
  <si>
    <t>Tracy Keefe</t>
  </si>
  <si>
    <t>304</t>
  </si>
  <si>
    <t>Nicki Ramsdale</t>
  </si>
  <si>
    <t>Leyla Newling</t>
  </si>
  <si>
    <t>247</t>
  </si>
  <si>
    <t>Judith Appleby</t>
  </si>
  <si>
    <t>224</t>
  </si>
  <si>
    <t>Sue Scott</t>
  </si>
  <si>
    <t>107</t>
  </si>
  <si>
    <t>Sam Thompson</t>
  </si>
  <si>
    <t>248</t>
  </si>
  <si>
    <t>Karen Stanton</t>
  </si>
  <si>
    <t>203</t>
  </si>
  <si>
    <t>Michelle Moore</t>
  </si>
  <si>
    <t>377</t>
  </si>
  <si>
    <t>Maria-Anne Higgins</t>
  </si>
  <si>
    <t>86</t>
  </si>
  <si>
    <t>Rachel Taylor-Shaw</t>
  </si>
  <si>
    <t>173</t>
  </si>
  <si>
    <t>Lynsey Rolfe</t>
  </si>
  <si>
    <t>Carol Cullum</t>
  </si>
  <si>
    <t>171</t>
  </si>
  <si>
    <t>Rachel Bream</t>
  </si>
  <si>
    <t>150</t>
  </si>
  <si>
    <t>Adrian Strowger</t>
  </si>
  <si>
    <t>611</t>
  </si>
  <si>
    <t>Laura Whetlor</t>
  </si>
  <si>
    <t>122</t>
  </si>
  <si>
    <t>Karen Easey</t>
  </si>
  <si>
    <t>105</t>
  </si>
  <si>
    <t>Wendy Whistler</t>
  </si>
  <si>
    <t>305</t>
  </si>
  <si>
    <t>371</t>
  </si>
  <si>
    <t>Linda Nixon</t>
  </si>
  <si>
    <t>Janet Whitton</t>
  </si>
  <si>
    <t>403</t>
  </si>
  <si>
    <t>Martina Turner</t>
  </si>
  <si>
    <t>487</t>
  </si>
  <si>
    <t>Jo Aldhouse</t>
  </si>
  <si>
    <t>Catherine Monument</t>
  </si>
  <si>
    <t>420</t>
  </si>
  <si>
    <t>5.24</t>
  </si>
  <si>
    <t>Tracia Yeung</t>
  </si>
  <si>
    <t>Catherine Moument</t>
  </si>
  <si>
    <t>432</t>
  </si>
  <si>
    <t>Rona Metters</t>
  </si>
  <si>
    <t>207</t>
  </si>
  <si>
    <t>Mel Webster</t>
  </si>
  <si>
    <t>175</t>
  </si>
  <si>
    <t>Liz Bowen</t>
  </si>
  <si>
    <t>517</t>
  </si>
  <si>
    <t>Jenny Adams</t>
  </si>
  <si>
    <t>311</t>
  </si>
  <si>
    <t>NOT COMPLETED ON THE FORM</t>
  </si>
  <si>
    <t>Office@alconbury.cambs.sch.uk</t>
  </si>
  <si>
    <t>Pam</t>
  </si>
  <si>
    <t>asked by email 30.4.24</t>
  </si>
  <si>
    <t>Lucy Price</t>
  </si>
  <si>
    <t>Liz Taylor, Finance Officer</t>
  </si>
  <si>
    <t>Mandy Brown</t>
  </si>
  <si>
    <t>below was done twice</t>
  </si>
  <si>
    <t>Entered on Sheet 1</t>
  </si>
  <si>
    <t>Instructions</t>
  </si>
  <si>
    <t>In the blue cells, input the type of staff, their weekly hours and</t>
  </si>
  <si>
    <t>their contracted weeks-per-year. The FTE will appear in the yellow box below.</t>
  </si>
  <si>
    <t>For each type of staff, the hours and weeks that constitute 1 FTE</t>
  </si>
  <si>
    <t>are shown next to the blue boxes.</t>
  </si>
  <si>
    <t>FTE Calculator - Week</t>
  </si>
  <si>
    <t>When claiming for phased-returns,</t>
  </si>
  <si>
    <t>use this to calculate a weekly FTE figure</t>
  </si>
  <si>
    <t>Weeks this stage</t>
  </si>
  <si>
    <t>of phased return</t>
  </si>
  <si>
    <t>Stage 8</t>
  </si>
  <si>
    <t>Stage 9</t>
  </si>
  <si>
    <t>Stage 10</t>
  </si>
  <si>
    <t>Average Weeks</t>
  </si>
  <si>
    <t>Total weeks in stage</t>
  </si>
  <si>
    <t>Enter in the blue boxes the weekly hours for each element of</t>
  </si>
  <si>
    <t>number of hours</t>
  </si>
  <si>
    <t>the phased return, and the number of weeks that these hours were worked.</t>
  </si>
  <si>
    <t>You should enter as many different combinations of weeks and hours that</t>
  </si>
  <si>
    <t>were worked over the phased return period.</t>
  </si>
  <si>
    <t>The calculator will then give you a FTE figure for the whole period,</t>
  </si>
  <si>
    <t>which will then be used in the FTE calculation for claiming phased return.</t>
  </si>
  <si>
    <t>You should not take into account holidays or weekends.</t>
  </si>
  <si>
    <t>When claiming a phased return, the FTE that must be entered on</t>
  </si>
  <si>
    <t>the claim form is the amount of time that is not worked due to absence</t>
  </si>
  <si>
    <t>Example: normally working 4 days a week would be FTE 0.8</t>
  </si>
  <si>
    <t>If absence means only able to work 1 day a week, the working time FTE</t>
  </si>
  <si>
    <t xml:space="preserve">would be 0.2.   The amount you can claim is 0.6 for the 3 days that the staff </t>
  </si>
  <si>
    <t>FTE to enter on claim form</t>
  </si>
  <si>
    <t>member is not fit to work.</t>
  </si>
  <si>
    <t>Please enter the normal working hours FTE</t>
  </si>
  <si>
    <t>Please use the FTE on the bottom row in the phased return claim form</t>
  </si>
  <si>
    <t>School Holidays</t>
  </si>
  <si>
    <t>Bank Holidays</t>
  </si>
  <si>
    <t>Rates</t>
  </si>
  <si>
    <t>2018/19</t>
  </si>
  <si>
    <t>2019/20</t>
  </si>
  <si>
    <t>2020/21</t>
  </si>
  <si>
    <t>2021/22</t>
  </si>
  <si>
    <t>2022/23</t>
  </si>
  <si>
    <t>2023/24</t>
  </si>
  <si>
    <t>2024/25</t>
  </si>
  <si>
    <t>Easter Holiday</t>
  </si>
  <si>
    <t>Half Term</t>
  </si>
  <si>
    <t>Summer Holiday</t>
  </si>
  <si>
    <t>Nursery Nurse</t>
  </si>
  <si>
    <t>Christmas Holiday</t>
  </si>
  <si>
    <t>Teaching Assistants (Spec)</t>
  </si>
  <si>
    <t>Teacher2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</si>
</sst>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8" formatCode="&quot;£&quot;#,##0.00;[Red]\-&quot;£&quot;#,##0.00"/>
    <numFmt numFmtId="164" formatCode="dd/mm/yy;@"/>
    <numFmt numFmtId="165" formatCode="d/m/yy;@"/>
    <numFmt numFmtId="166" formatCode="&quot;£&quot;#,##0"/>
    <numFmt numFmtId="167" formatCode="m/d/yy\ h:mm:ss"/>
  </numFmts>
  <fonts count="33" x14ac:knownFonts="1">
    <font>
      <sz val="11"/>
      <color theme="1"/>
      <name val="Calibri"/>
      <family val="2"/>
      <scheme val="minor"/>
    </font>
    <font>
      <b/>
      <sz val="11"/>
      <color theme="1"/>
      <name val="Calibri"/>
      <family val="2"/>
      <scheme val="minor"/>
    </font>
    <font>
      <sz val="12"/>
      <name val="Arial"/>
      <family val="2"/>
    </font>
    <font>
      <b/>
      <sz val="12"/>
      <color indexed="8"/>
      <name val="Calibri"/>
      <family val="2"/>
    </font>
    <font>
      <sz val="12"/>
      <color indexed="8"/>
      <name val="Calibri"/>
      <family val="2"/>
    </font>
    <font>
      <b/>
      <sz val="11"/>
      <color indexed="8"/>
      <name val="Calibri"/>
      <family val="2"/>
    </font>
    <font>
      <sz val="11"/>
      <color indexed="9"/>
      <name val="Calibri"/>
      <family val="2"/>
    </font>
    <font>
      <b/>
      <sz val="12"/>
      <color indexed="10"/>
      <name val="Calibri"/>
      <family val="2"/>
    </font>
    <font>
      <sz val="11"/>
      <color indexed="8"/>
      <name val="Calibri"/>
      <family val="2"/>
    </font>
    <font>
      <sz val="11"/>
      <color theme="1"/>
      <name val="Calibri"/>
      <family val="2"/>
    </font>
    <font>
      <b/>
      <sz val="11"/>
      <color theme="0"/>
      <name val="Calibri"/>
      <family val="2"/>
      <scheme val="minor"/>
    </font>
    <font>
      <sz val="11"/>
      <color theme="0"/>
      <name val="Calibri"/>
      <family val="2"/>
      <scheme val="minor"/>
    </font>
    <font>
      <b/>
      <sz val="8"/>
      <name val="Calibri"/>
      <family val="2"/>
    </font>
    <font>
      <sz val="11"/>
      <color theme="0" tint="-4.9989318521683403E-2"/>
      <name val="Calibri"/>
      <family val="2"/>
      <scheme val="minor"/>
    </font>
    <font>
      <b/>
      <sz val="12"/>
      <color rgb="FFFF0000"/>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1"/>
      <color theme="0" tint="-4.9989318521683403E-2"/>
      <name val="Calibri"/>
      <family val="2"/>
      <scheme val="minor"/>
    </font>
    <font>
      <b/>
      <sz val="11"/>
      <color rgb="FF009900"/>
      <name val="Calibri"/>
      <family val="2"/>
      <scheme val="minor"/>
    </font>
    <font>
      <b/>
      <u/>
      <sz val="16"/>
      <color theme="1"/>
      <name val="Calibri"/>
      <family val="2"/>
      <scheme val="minor"/>
    </font>
    <font>
      <b/>
      <sz val="11"/>
      <color rgb="FFFF0000"/>
      <name val="Calibri"/>
      <family val="2"/>
      <scheme val="minor"/>
    </font>
    <font>
      <b/>
      <sz val="12"/>
      <color theme="0"/>
      <name val="Calibri"/>
      <family val="2"/>
    </font>
    <font>
      <b/>
      <u/>
      <sz val="11"/>
      <color theme="1"/>
      <name val="Calibri"/>
      <family val="2"/>
      <scheme val="minor"/>
    </font>
    <font>
      <b/>
      <u/>
      <sz val="14"/>
      <color theme="1"/>
      <name val="Calibri"/>
      <family val="2"/>
      <scheme val="minor"/>
    </font>
    <font>
      <b/>
      <u/>
      <sz val="12"/>
      <color theme="1"/>
      <name val="Calibri"/>
      <family val="2"/>
      <scheme val="minor"/>
    </font>
    <font>
      <sz val="9"/>
      <color theme="1"/>
      <name val="Calibri"/>
      <family val="2"/>
      <scheme val="minor"/>
    </font>
    <font>
      <b/>
      <sz val="16"/>
      <color theme="1"/>
      <name val="Calibri"/>
      <family val="2"/>
      <scheme val="minor"/>
    </font>
    <font>
      <sz val="9"/>
      <color indexed="81"/>
      <name val="Tahoma"/>
      <family val="2"/>
    </font>
    <font>
      <b/>
      <sz val="9"/>
      <color indexed="81"/>
      <name val="Tahoma"/>
      <family val="2"/>
    </font>
    <font>
      <u/>
      <sz val="11"/>
      <color theme="10"/>
      <name val="Calibri"/>
      <family val="2"/>
      <scheme val="minor"/>
    </font>
    <font>
      <sz val="11"/>
      <color rgb="FFFF0000"/>
      <name val="Calibri"/>
      <family val="2"/>
      <scheme val="minor"/>
    </font>
  </fonts>
  <fills count="17">
    <fill>
      <patternFill patternType="none"/>
    </fill>
    <fill>
      <patternFill patternType="gray125"/>
    </fill>
    <fill>
      <patternFill patternType="solid">
        <fgColor indexed="15"/>
        <bgColor indexed="64"/>
      </patternFill>
    </fill>
    <fill>
      <patternFill patternType="solid">
        <fgColor indexed="43"/>
        <bgColor indexed="64"/>
      </patternFill>
    </fill>
    <fill>
      <patternFill patternType="solid">
        <fgColor indexed="9"/>
        <bgColor indexed="64"/>
      </patternFill>
    </fill>
    <fill>
      <patternFill patternType="solid">
        <fgColor theme="4" tint="0.59999389629810485"/>
        <bgColor indexed="64"/>
      </patternFill>
    </fill>
    <fill>
      <patternFill patternType="solid">
        <fgColor rgb="FF92D050"/>
        <bgColor indexed="64"/>
      </patternFill>
    </fill>
    <fill>
      <patternFill patternType="solid">
        <fgColor theme="7" tint="0.39997558519241921"/>
        <bgColor indexed="64"/>
      </patternFill>
    </fill>
    <fill>
      <patternFill patternType="solid">
        <fgColor rgb="FFFFFF99"/>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theme="7" tint="-0.249977111117893"/>
        <bgColor indexed="64"/>
      </patternFill>
    </fill>
    <fill>
      <patternFill patternType="solid">
        <fgColor theme="9" tint="0.39997558519241921"/>
        <bgColor indexed="64"/>
      </patternFill>
    </fill>
    <fill>
      <patternFill patternType="solid">
        <fgColor theme="5" tint="0.39997558519241921"/>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3">
    <xf numFmtId="0" fontId="0" fillId="0" borderId="0"/>
    <xf numFmtId="0" fontId="8" fillId="0" borderId="0"/>
    <xf numFmtId="0" fontId="31" fillId="0" borderId="0" applyNumberFormat="0" applyFill="0" applyBorder="0" applyAlignment="0" applyProtection="0"/>
  </cellStyleXfs>
  <cellXfs count="215">
    <xf numFmtId="0" fontId="0" fillId="0" borderId="0" xfId="0"/>
    <xf numFmtId="0" fontId="2" fillId="0" borderId="0" xfId="0" applyFont="1"/>
    <xf numFmtId="0" fontId="3" fillId="0" borderId="1" xfId="0" applyFont="1" applyBorder="1"/>
    <xf numFmtId="0" fontId="4" fillId="0" borderId="2" xfId="0" applyFont="1" applyBorder="1"/>
    <xf numFmtId="0" fontId="4" fillId="0" borderId="3" xfId="0" applyFont="1" applyBorder="1"/>
    <xf numFmtId="0" fontId="5" fillId="0" borderId="0" xfId="0" applyFont="1"/>
    <xf numFmtId="0" fontId="4" fillId="0" borderId="4" xfId="0" applyFont="1" applyBorder="1"/>
    <xf numFmtId="0" fontId="4" fillId="0" borderId="0" xfId="0" applyFont="1"/>
    <xf numFmtId="0" fontId="4" fillId="0" borderId="4" xfId="0" applyFont="1" applyBorder="1" applyAlignment="1">
      <alignment horizontal="center"/>
    </xf>
    <xf numFmtId="0" fontId="4" fillId="0" borderId="7" xfId="0" applyFont="1" applyBorder="1" applyAlignment="1">
      <alignment horizontal="center"/>
    </xf>
    <xf numFmtId="0" fontId="4" fillId="0" borderId="7" xfId="0" applyFont="1" applyBorder="1"/>
    <xf numFmtId="0" fontId="4" fillId="0" borderId="0" xfId="0" applyFont="1" applyAlignment="1">
      <alignment horizontal="center"/>
    </xf>
    <xf numFmtId="0" fontId="3" fillId="0" borderId="4" xfId="0" applyFont="1" applyBorder="1"/>
    <xf numFmtId="0" fontId="4" fillId="2" borderId="8" xfId="0" applyFont="1" applyFill="1" applyBorder="1" applyAlignment="1">
      <alignment horizontal="center"/>
    </xf>
    <xf numFmtId="0" fontId="4" fillId="0" borderId="9" xfId="0" applyFont="1" applyBorder="1"/>
    <xf numFmtId="0" fontId="4" fillId="3" borderId="10" xfId="0" applyFont="1" applyFill="1" applyBorder="1" applyAlignment="1">
      <alignment horizontal="center"/>
    </xf>
    <xf numFmtId="0" fontId="4" fillId="0" borderId="11" xfId="0" applyFont="1" applyBorder="1"/>
    <xf numFmtId="0" fontId="4" fillId="0" borderId="12" xfId="0" applyFont="1" applyBorder="1"/>
    <xf numFmtId="0" fontId="4" fillId="2" borderId="8" xfId="0" applyFont="1" applyFill="1" applyBorder="1" applyAlignment="1" applyProtection="1">
      <alignment horizontal="center"/>
      <protection locked="0"/>
    </xf>
    <xf numFmtId="2" fontId="3" fillId="3" borderId="10" xfId="0" applyNumberFormat="1" applyFont="1" applyFill="1" applyBorder="1" applyAlignment="1">
      <alignment horizontal="center"/>
    </xf>
    <xf numFmtId="0" fontId="6" fillId="0" borderId="0" xfId="0" applyFont="1"/>
    <xf numFmtId="0" fontId="7" fillId="0" borderId="7" xfId="0" applyFont="1" applyBorder="1" applyAlignment="1">
      <alignment horizontal="center"/>
    </xf>
    <xf numFmtId="0" fontId="4" fillId="2" borderId="10" xfId="0" applyFont="1" applyFill="1" applyBorder="1" applyAlignment="1" applyProtection="1">
      <alignment horizontal="center"/>
      <protection locked="0"/>
    </xf>
    <xf numFmtId="2" fontId="3" fillId="3" borderId="0" xfId="0" applyNumberFormat="1" applyFont="1" applyFill="1" applyAlignment="1">
      <alignment horizontal="center"/>
    </xf>
    <xf numFmtId="0" fontId="3" fillId="0" borderId="0" xfId="0" applyFont="1" applyAlignment="1">
      <alignment horizontal="center"/>
    </xf>
    <xf numFmtId="2" fontId="3" fillId="2" borderId="8" xfId="0" applyNumberFormat="1" applyFont="1" applyFill="1" applyBorder="1" applyAlignment="1" applyProtection="1">
      <alignment horizontal="center"/>
      <protection locked="0"/>
    </xf>
    <xf numFmtId="0" fontId="3" fillId="0" borderId="0" xfId="0" applyFont="1"/>
    <xf numFmtId="164" fontId="0" fillId="0" borderId="0" xfId="0" applyNumberFormat="1"/>
    <xf numFmtId="1" fontId="0" fillId="0" borderId="0" xfId="0" applyNumberFormat="1"/>
    <xf numFmtId="165" fontId="0" fillId="0" borderId="0" xfId="0" applyNumberFormat="1"/>
    <xf numFmtId="0" fontId="1" fillId="0" borderId="0" xfId="0" applyFont="1"/>
    <xf numFmtId="0" fontId="9" fillId="4" borderId="0" xfId="1" applyFont="1" applyFill="1"/>
    <xf numFmtId="1" fontId="9" fillId="4" borderId="0" xfId="1" applyNumberFormat="1" applyFont="1" applyFill="1"/>
    <xf numFmtId="164" fontId="1" fillId="5" borderId="0" xfId="0" applyNumberFormat="1" applyFont="1" applyFill="1"/>
    <xf numFmtId="0" fontId="1" fillId="5" borderId="0" xfId="0" quotePrefix="1" applyFont="1" applyFill="1"/>
    <xf numFmtId="1" fontId="1" fillId="5" borderId="0" xfId="0" applyNumberFormat="1" applyFont="1" applyFill="1"/>
    <xf numFmtId="164" fontId="0" fillId="5" borderId="0" xfId="0" applyNumberFormat="1" applyFill="1"/>
    <xf numFmtId="1" fontId="0" fillId="5" borderId="0" xfId="0" applyNumberFormat="1" applyFill="1"/>
    <xf numFmtId="0" fontId="1" fillId="5" borderId="0" xfId="0" applyFont="1" applyFill="1"/>
    <xf numFmtId="0" fontId="12" fillId="6" borderId="14" xfId="0" applyFont="1" applyFill="1" applyBorder="1" applyAlignment="1">
      <alignment horizontal="center" vertical="center" textRotation="90"/>
    </xf>
    <xf numFmtId="0" fontId="13" fillId="0" borderId="0" xfId="0" applyFont="1"/>
    <xf numFmtId="0" fontId="14" fillId="0" borderId="0" xfId="0" applyFont="1"/>
    <xf numFmtId="0" fontId="11" fillId="0" borderId="0" xfId="0" applyFont="1"/>
    <xf numFmtId="0" fontId="15" fillId="0" borderId="0" xfId="0" applyFont="1"/>
    <xf numFmtId="0" fontId="16" fillId="0" borderId="0" xfId="0" applyFont="1"/>
    <xf numFmtId="0" fontId="17" fillId="0" borderId="0" xfId="0" applyFont="1"/>
    <xf numFmtId="14" fontId="0" fillId="0" borderId="0" xfId="0" applyNumberFormat="1"/>
    <xf numFmtId="14" fontId="17" fillId="0" borderId="0" xfId="0" applyNumberFormat="1" applyFont="1"/>
    <xf numFmtId="164" fontId="0" fillId="0" borderId="0" xfId="0" applyNumberFormat="1" applyAlignment="1">
      <alignment horizontal="right"/>
    </xf>
    <xf numFmtId="165" fontId="0" fillId="0" borderId="0" xfId="0" applyNumberFormat="1" applyAlignment="1" applyProtection="1">
      <alignment horizontal="right"/>
      <protection locked="0"/>
    </xf>
    <xf numFmtId="1" fontId="16" fillId="5" borderId="13" xfId="0" applyNumberFormat="1" applyFont="1" applyFill="1" applyBorder="1" applyAlignment="1" applyProtection="1">
      <alignment horizontal="right" vertical="center"/>
      <protection hidden="1"/>
    </xf>
    <xf numFmtId="1" fontId="0" fillId="5" borderId="13" xfId="0" applyNumberFormat="1" applyFill="1" applyBorder="1" applyAlignment="1" applyProtection="1">
      <alignment horizontal="right"/>
      <protection hidden="1"/>
    </xf>
    <xf numFmtId="164" fontId="0" fillId="5" borderId="13" xfId="0" applyNumberFormat="1" applyFill="1" applyBorder="1" applyAlignment="1" applyProtection="1">
      <alignment horizontal="right"/>
      <protection hidden="1"/>
    </xf>
    <xf numFmtId="1" fontId="0" fillId="5" borderId="13" xfId="0" applyNumberFormat="1" applyFill="1" applyBorder="1" applyProtection="1">
      <protection hidden="1"/>
    </xf>
    <xf numFmtId="166" fontId="0" fillId="5" borderId="13" xfId="0" applyNumberFormat="1" applyFill="1" applyBorder="1" applyProtection="1">
      <protection hidden="1"/>
    </xf>
    <xf numFmtId="8" fontId="0" fillId="5" borderId="13" xfId="0" applyNumberFormat="1" applyFill="1" applyBorder="1" applyAlignment="1" applyProtection="1">
      <alignment horizontal="right"/>
      <protection hidden="1"/>
    </xf>
    <xf numFmtId="0" fontId="10" fillId="0" borderId="0" xfId="0" applyFont="1" applyProtection="1">
      <protection hidden="1"/>
    </xf>
    <xf numFmtId="0" fontId="0" fillId="0" borderId="0" xfId="0" applyProtection="1">
      <protection hidden="1"/>
    </xf>
    <xf numFmtId="0" fontId="11" fillId="0" borderId="0" xfId="0" applyFont="1" applyProtection="1">
      <protection hidden="1"/>
    </xf>
    <xf numFmtId="0" fontId="17" fillId="0" borderId="0" xfId="0" applyFont="1" applyProtection="1">
      <protection hidden="1"/>
    </xf>
    <xf numFmtId="14" fontId="17" fillId="0" borderId="0" xfId="0" applyNumberFormat="1" applyFont="1" applyProtection="1">
      <protection hidden="1"/>
    </xf>
    <xf numFmtId="0" fontId="19" fillId="0" borderId="0" xfId="0" applyFont="1" applyProtection="1">
      <protection hidden="1"/>
    </xf>
    <xf numFmtId="14" fontId="11" fillId="0" borderId="0" xfId="0" applyNumberFormat="1" applyFont="1" applyProtection="1">
      <protection hidden="1"/>
    </xf>
    <xf numFmtId="165" fontId="17" fillId="0" borderId="0" xfId="0" applyNumberFormat="1" applyFont="1" applyProtection="1">
      <protection hidden="1"/>
    </xf>
    <xf numFmtId="1" fontId="11" fillId="0" borderId="0" xfId="0" applyNumberFormat="1" applyFont="1" applyProtection="1">
      <protection hidden="1"/>
    </xf>
    <xf numFmtId="165" fontId="11" fillId="0" borderId="0" xfId="0" applyNumberFormat="1" applyFont="1" applyProtection="1">
      <protection hidden="1"/>
    </xf>
    <xf numFmtId="0" fontId="11" fillId="0" borderId="0" xfId="0" applyFont="1" applyAlignment="1" applyProtection="1">
      <alignment horizontal="right"/>
      <protection hidden="1"/>
    </xf>
    <xf numFmtId="166" fontId="11" fillId="0" borderId="0" xfId="0" applyNumberFormat="1" applyFont="1" applyProtection="1">
      <protection hidden="1"/>
    </xf>
    <xf numFmtId="165" fontId="0" fillId="7" borderId="13" xfId="0" applyNumberFormat="1" applyFill="1" applyBorder="1" applyAlignment="1" applyProtection="1">
      <alignment horizontal="right"/>
      <protection locked="0"/>
    </xf>
    <xf numFmtId="164" fontId="0" fillId="7" borderId="13" xfId="0" applyNumberFormat="1" applyFill="1" applyBorder="1" applyProtection="1">
      <protection locked="0"/>
    </xf>
    <xf numFmtId="165" fontId="0" fillId="7" borderId="13" xfId="0" applyNumberFormat="1" applyFill="1" applyBorder="1" applyProtection="1">
      <protection locked="0"/>
    </xf>
    <xf numFmtId="2" fontId="0" fillId="7" borderId="13" xfId="0" applyNumberFormat="1" applyFill="1" applyBorder="1" applyAlignment="1" applyProtection="1">
      <alignment horizontal="right"/>
      <protection locked="0"/>
    </xf>
    <xf numFmtId="0" fontId="4" fillId="7" borderId="8" xfId="0" applyFont="1" applyFill="1" applyBorder="1" applyAlignment="1" applyProtection="1">
      <alignment horizontal="center"/>
      <protection locked="0"/>
    </xf>
    <xf numFmtId="0" fontId="4" fillId="7" borderId="10" xfId="0" applyFont="1" applyFill="1" applyBorder="1" applyAlignment="1" applyProtection="1">
      <alignment horizontal="center"/>
      <protection locked="0"/>
    </xf>
    <xf numFmtId="14" fontId="18" fillId="0" borderId="0" xfId="0" applyNumberFormat="1" applyFont="1" applyProtection="1">
      <protection hidden="1"/>
    </xf>
    <xf numFmtId="0" fontId="18" fillId="0" borderId="0" xfId="0" applyFont="1" applyProtection="1">
      <protection hidden="1"/>
    </xf>
    <xf numFmtId="165" fontId="16" fillId="5" borderId="13" xfId="0" applyNumberFormat="1" applyFont="1" applyFill="1" applyBorder="1" applyAlignment="1" applyProtection="1">
      <alignment horizontal="right" vertical="center"/>
      <protection hidden="1"/>
    </xf>
    <xf numFmtId="165" fontId="0" fillId="5" borderId="13" xfId="0" applyNumberFormat="1" applyFill="1" applyBorder="1" applyAlignment="1" applyProtection="1">
      <alignment horizontal="right"/>
      <protection hidden="1"/>
    </xf>
    <xf numFmtId="2" fontId="0" fillId="5" borderId="13" xfId="0" applyNumberFormat="1" applyFill="1" applyBorder="1" applyAlignment="1" applyProtection="1">
      <alignment horizontal="right"/>
      <protection hidden="1"/>
    </xf>
    <xf numFmtId="0" fontId="4" fillId="5" borderId="10" xfId="0" applyFont="1" applyFill="1" applyBorder="1" applyAlignment="1" applyProtection="1">
      <alignment horizontal="center"/>
      <protection hidden="1"/>
    </xf>
    <xf numFmtId="0" fontId="4" fillId="7" borderId="8" xfId="0" applyFont="1" applyFill="1" applyBorder="1" applyAlignment="1" applyProtection="1">
      <alignment horizontal="center"/>
      <protection hidden="1"/>
    </xf>
    <xf numFmtId="2" fontId="3" fillId="5" borderId="10" xfId="0" applyNumberFormat="1" applyFont="1" applyFill="1" applyBorder="1" applyAlignment="1" applyProtection="1">
      <alignment horizontal="center"/>
      <protection hidden="1"/>
    </xf>
    <xf numFmtId="2" fontId="3" fillId="5" borderId="8" xfId="0" applyNumberFormat="1" applyFont="1" applyFill="1" applyBorder="1" applyAlignment="1" applyProtection="1">
      <alignment horizontal="center"/>
      <protection hidden="1"/>
    </xf>
    <xf numFmtId="0" fontId="0" fillId="7" borderId="13" xfId="0" applyFill="1" applyBorder="1" applyAlignment="1" applyProtection="1">
      <alignment horizontal="right"/>
      <protection locked="0"/>
    </xf>
    <xf numFmtId="14" fontId="18" fillId="0" borderId="0" xfId="0" applyNumberFormat="1" applyFont="1"/>
    <xf numFmtId="0" fontId="18" fillId="0" borderId="0" xfId="0" applyFont="1"/>
    <xf numFmtId="0" fontId="1" fillId="0" borderId="0" xfId="0" applyFont="1" applyProtection="1">
      <protection hidden="1"/>
    </xf>
    <xf numFmtId="0" fontId="20" fillId="0" borderId="0" xfId="0" applyFont="1" applyProtection="1">
      <protection hidden="1"/>
    </xf>
    <xf numFmtId="0" fontId="4" fillId="0" borderId="7" xfId="0" applyFont="1" applyBorder="1" applyAlignment="1" applyProtection="1">
      <alignment horizontal="center"/>
      <protection hidden="1"/>
    </xf>
    <xf numFmtId="0" fontId="6" fillId="0" borderId="0" xfId="0" applyFont="1" applyProtection="1">
      <protection hidden="1"/>
    </xf>
    <xf numFmtId="0" fontId="7" fillId="0" borderId="7" xfId="0" applyFont="1" applyBorder="1" applyAlignment="1" applyProtection="1">
      <alignment horizontal="center"/>
      <protection hidden="1"/>
    </xf>
    <xf numFmtId="0" fontId="4" fillId="0" borderId="7" xfId="0" applyFont="1" applyBorder="1" applyProtection="1">
      <protection hidden="1"/>
    </xf>
    <xf numFmtId="0" fontId="4" fillId="0" borderId="0" xfId="0" applyFont="1" applyProtection="1">
      <protection hidden="1"/>
    </xf>
    <xf numFmtId="0" fontId="4" fillId="0" borderId="11" xfId="0" applyFont="1" applyBorder="1" applyProtection="1">
      <protection hidden="1"/>
    </xf>
    <xf numFmtId="0" fontId="4" fillId="0" borderId="12" xfId="0" applyFont="1" applyBorder="1" applyProtection="1">
      <protection hidden="1"/>
    </xf>
    <xf numFmtId="0" fontId="16" fillId="0" borderId="0" xfId="0" applyFont="1" applyProtection="1">
      <protection hidden="1"/>
    </xf>
    <xf numFmtId="0" fontId="13" fillId="0" borderId="0" xfId="0" applyFont="1" applyProtection="1">
      <protection hidden="1"/>
    </xf>
    <xf numFmtId="0" fontId="14" fillId="0" borderId="0" xfId="0" applyFont="1" applyProtection="1">
      <protection hidden="1"/>
    </xf>
    <xf numFmtId="165" fontId="0" fillId="0" borderId="0" xfId="0" applyNumberFormat="1" applyProtection="1">
      <protection hidden="1"/>
    </xf>
    <xf numFmtId="0" fontId="4" fillId="0" borderId="0" xfId="0" applyFont="1" applyAlignment="1" applyProtection="1">
      <alignment horizontal="center"/>
      <protection hidden="1"/>
    </xf>
    <xf numFmtId="0" fontId="3" fillId="0" borderId="1" xfId="0" applyFont="1" applyBorder="1" applyProtection="1">
      <protection hidden="1"/>
    </xf>
    <xf numFmtId="0" fontId="4" fillId="0" borderId="2" xfId="0" applyFont="1" applyBorder="1" applyProtection="1">
      <protection hidden="1"/>
    </xf>
    <xf numFmtId="0" fontId="4" fillId="0" borderId="4" xfId="0" applyFont="1" applyBorder="1" applyProtection="1">
      <protection hidden="1"/>
    </xf>
    <xf numFmtId="0" fontId="3" fillId="0" borderId="0" xfId="0" applyFont="1" applyProtection="1">
      <protection hidden="1"/>
    </xf>
    <xf numFmtId="0" fontId="3" fillId="0" borderId="4" xfId="0" applyFont="1" applyBorder="1" applyProtection="1">
      <protection hidden="1"/>
    </xf>
    <xf numFmtId="0" fontId="21" fillId="0" borderId="0" xfId="0" applyFont="1"/>
    <xf numFmtId="165" fontId="16" fillId="8" borderId="13" xfId="0" applyNumberFormat="1" applyFont="1" applyFill="1" applyBorder="1" applyAlignment="1" applyProtection="1">
      <alignment horizontal="right" vertical="center"/>
      <protection locked="0"/>
    </xf>
    <xf numFmtId="165" fontId="0" fillId="8" borderId="13" xfId="0" applyNumberFormat="1" applyFill="1" applyBorder="1" applyAlignment="1" applyProtection="1">
      <alignment horizontal="right"/>
      <protection locked="0"/>
    </xf>
    <xf numFmtId="164" fontId="0" fillId="8" borderId="13" xfId="0" applyNumberFormat="1" applyFill="1" applyBorder="1" applyProtection="1">
      <protection locked="0"/>
    </xf>
    <xf numFmtId="49" fontId="16" fillId="8" borderId="13" xfId="0" applyNumberFormat="1" applyFont="1" applyFill="1" applyBorder="1" applyAlignment="1" applyProtection="1">
      <alignment horizontal="right" vertical="center"/>
      <protection locked="0"/>
    </xf>
    <xf numFmtId="165" fontId="0" fillId="8" borderId="13" xfId="0" applyNumberFormat="1" applyFill="1" applyBorder="1" applyProtection="1">
      <protection locked="0"/>
    </xf>
    <xf numFmtId="2" fontId="0" fillId="8" borderId="13" xfId="0" applyNumberFormat="1" applyFill="1" applyBorder="1" applyAlignment="1" applyProtection="1">
      <alignment horizontal="right"/>
      <protection locked="0"/>
    </xf>
    <xf numFmtId="0" fontId="4" fillId="8" borderId="8" xfId="0" applyFont="1" applyFill="1" applyBorder="1" applyAlignment="1" applyProtection="1">
      <alignment horizontal="center"/>
      <protection hidden="1"/>
    </xf>
    <xf numFmtId="0" fontId="4" fillId="8" borderId="8" xfId="0" applyFont="1" applyFill="1" applyBorder="1" applyAlignment="1" applyProtection="1">
      <alignment horizontal="center"/>
      <protection locked="0"/>
    </xf>
    <xf numFmtId="0" fontId="4" fillId="8" borderId="10" xfId="0" applyFont="1" applyFill="1" applyBorder="1" applyAlignment="1" applyProtection="1">
      <alignment horizontal="center"/>
      <protection locked="0"/>
    </xf>
    <xf numFmtId="165" fontId="0" fillId="8" borderId="0" xfId="0" applyNumberFormat="1" applyFill="1" applyAlignment="1" applyProtection="1">
      <alignment horizontal="right"/>
      <protection locked="0"/>
    </xf>
    <xf numFmtId="0" fontId="0" fillId="8" borderId="13" xfId="0" applyFill="1" applyBorder="1" applyAlignment="1" applyProtection="1">
      <alignment horizontal="right"/>
      <protection locked="0"/>
    </xf>
    <xf numFmtId="1" fontId="16" fillId="9" borderId="13" xfId="0" applyNumberFormat="1" applyFont="1" applyFill="1" applyBorder="1" applyAlignment="1" applyProtection="1">
      <alignment horizontal="right" vertical="center"/>
      <protection hidden="1"/>
    </xf>
    <xf numFmtId="1" fontId="0" fillId="9" borderId="13" xfId="0" applyNumberFormat="1" applyFill="1" applyBorder="1" applyAlignment="1" applyProtection="1">
      <alignment horizontal="right"/>
      <protection hidden="1"/>
    </xf>
    <xf numFmtId="2" fontId="0" fillId="9" borderId="13" xfId="0" applyNumberFormat="1" applyFill="1" applyBorder="1" applyAlignment="1" applyProtection="1">
      <alignment horizontal="right"/>
      <protection hidden="1"/>
    </xf>
    <xf numFmtId="0" fontId="4" fillId="9" borderId="10" xfId="0" applyFont="1" applyFill="1" applyBorder="1" applyAlignment="1" applyProtection="1">
      <alignment horizontal="center"/>
      <protection hidden="1"/>
    </xf>
    <xf numFmtId="2" fontId="3" fillId="9" borderId="10" xfId="0" applyNumberFormat="1" applyFont="1" applyFill="1" applyBorder="1" applyAlignment="1" applyProtection="1">
      <alignment horizontal="center"/>
      <protection hidden="1"/>
    </xf>
    <xf numFmtId="2" fontId="3" fillId="9" borderId="8" xfId="0" applyNumberFormat="1" applyFont="1" applyFill="1" applyBorder="1" applyAlignment="1" applyProtection="1">
      <alignment horizontal="center"/>
      <protection hidden="1"/>
    </xf>
    <xf numFmtId="1" fontId="0" fillId="9" borderId="13" xfId="0" applyNumberFormat="1" applyFill="1" applyBorder="1" applyProtection="1">
      <protection hidden="1"/>
    </xf>
    <xf numFmtId="166" fontId="0" fillId="9" borderId="13" xfId="0" applyNumberFormat="1" applyFill="1" applyBorder="1" applyProtection="1">
      <protection hidden="1"/>
    </xf>
    <xf numFmtId="164" fontId="0" fillId="9" borderId="13" xfId="0" applyNumberFormat="1" applyFill="1" applyBorder="1" applyAlignment="1" applyProtection="1">
      <alignment horizontal="right"/>
      <protection hidden="1"/>
    </xf>
    <xf numFmtId="8" fontId="0" fillId="9" borderId="13" xfId="0" applyNumberFormat="1" applyFill="1" applyBorder="1" applyAlignment="1" applyProtection="1">
      <alignment horizontal="right"/>
      <protection hidden="1"/>
    </xf>
    <xf numFmtId="0" fontId="23" fillId="0" borderId="7" xfId="0" applyFont="1" applyBorder="1" applyAlignment="1" applyProtection="1">
      <alignment horizontal="center"/>
      <protection hidden="1"/>
    </xf>
    <xf numFmtId="0" fontId="24" fillId="0" borderId="0" xfId="0" applyFont="1"/>
    <xf numFmtId="0" fontId="25" fillId="0" borderId="0" xfId="0" applyFont="1"/>
    <xf numFmtId="0" fontId="26" fillId="0" borderId="0" xfId="0" applyFont="1"/>
    <xf numFmtId="0" fontId="27" fillId="0" borderId="0" xfId="0" applyFont="1" applyAlignment="1">
      <alignment horizontal="right"/>
    </xf>
    <xf numFmtId="0" fontId="28" fillId="0" borderId="0" xfId="0" applyFont="1"/>
    <xf numFmtId="0" fontId="0" fillId="0" borderId="0" xfId="0" applyAlignment="1">
      <alignment vertical="top" wrapText="1"/>
    </xf>
    <xf numFmtId="0" fontId="0" fillId="10" borderId="0" xfId="0" applyFill="1" applyAlignment="1">
      <alignment vertical="top" wrapText="1"/>
    </xf>
    <xf numFmtId="0" fontId="0" fillId="11" borderId="0" xfId="0" applyFill="1"/>
    <xf numFmtId="0" fontId="0" fillId="12" borderId="0" xfId="0" applyFill="1"/>
    <xf numFmtId="0" fontId="0" fillId="0" borderId="0" xfId="0" applyAlignment="1">
      <alignment wrapText="1"/>
    </xf>
    <xf numFmtId="167" fontId="0" fillId="0" borderId="0" xfId="0" applyNumberFormat="1"/>
    <xf numFmtId="0" fontId="0" fillId="0" borderId="0" xfId="0" quotePrefix="1"/>
    <xf numFmtId="0" fontId="17" fillId="6" borderId="0" xfId="0" applyFont="1" applyFill="1" applyAlignment="1">
      <alignment wrapText="1"/>
    </xf>
    <xf numFmtId="0" fontId="17" fillId="6" borderId="0" xfId="0" applyFont="1" applyFill="1"/>
    <xf numFmtId="0" fontId="17" fillId="6" borderId="0" xfId="0" quotePrefix="1" applyFont="1" applyFill="1"/>
    <xf numFmtId="0" fontId="0" fillId="6" borderId="0" xfId="0" applyFill="1" applyAlignment="1">
      <alignment wrapText="1"/>
    </xf>
    <xf numFmtId="0" fontId="17" fillId="12" borderId="0" xfId="0" applyFont="1" applyFill="1"/>
    <xf numFmtId="167" fontId="0" fillId="12" borderId="0" xfId="0" applyNumberFormat="1" applyFill="1"/>
    <xf numFmtId="0" fontId="0" fillId="12" borderId="0" xfId="0" quotePrefix="1" applyFill="1"/>
    <xf numFmtId="0" fontId="0" fillId="0" borderId="14" xfId="0" applyBorder="1"/>
    <xf numFmtId="0" fontId="0" fillId="7" borderId="0" xfId="0" applyFill="1"/>
    <xf numFmtId="0" fontId="31" fillId="0" borderId="0" xfId="2"/>
    <xf numFmtId="0" fontId="0" fillId="10" borderId="0" xfId="0" applyFill="1"/>
    <xf numFmtId="167" fontId="0" fillId="10" borderId="0" xfId="0" applyNumberFormat="1" applyFill="1"/>
    <xf numFmtId="0" fontId="0" fillId="10" borderId="0" xfId="0" quotePrefix="1" applyFill="1"/>
    <xf numFmtId="0" fontId="0" fillId="13" borderId="24" xfId="0" applyFill="1" applyBorder="1"/>
    <xf numFmtId="167" fontId="0" fillId="13" borderId="25" xfId="0" applyNumberFormat="1" applyFill="1" applyBorder="1"/>
    <xf numFmtId="0" fontId="0" fillId="13" borderId="25" xfId="0" applyFill="1" applyBorder="1"/>
    <xf numFmtId="0" fontId="0" fillId="10" borderId="24" xfId="0" applyFill="1" applyBorder="1"/>
    <xf numFmtId="167" fontId="0" fillId="10" borderId="25" xfId="0" applyNumberFormat="1" applyFill="1" applyBorder="1"/>
    <xf numFmtId="0" fontId="0" fillId="10" borderId="25" xfId="0" applyFill="1" applyBorder="1"/>
    <xf numFmtId="0" fontId="0" fillId="0" borderId="25" xfId="0" applyBorder="1"/>
    <xf numFmtId="0" fontId="0" fillId="0" borderId="25" xfId="0" quotePrefix="1" applyBorder="1"/>
    <xf numFmtId="0" fontId="0" fillId="0" borderId="26" xfId="0" quotePrefix="1" applyBorder="1"/>
    <xf numFmtId="0" fontId="0" fillId="14" borderId="0" xfId="0" applyFill="1"/>
    <xf numFmtId="14" fontId="0" fillId="14" borderId="0" xfId="0" applyNumberFormat="1" applyFill="1"/>
    <xf numFmtId="0" fontId="0" fillId="10" borderId="25" xfId="0" quotePrefix="1" applyFill="1" applyBorder="1"/>
    <xf numFmtId="0" fontId="0" fillId="15" borderId="26" xfId="0" quotePrefix="1" applyFill="1" applyBorder="1"/>
    <xf numFmtId="165" fontId="22" fillId="0" borderId="0" xfId="0" applyNumberFormat="1" applyFont="1"/>
    <xf numFmtId="165" fontId="22" fillId="0" borderId="0" xfId="0" applyNumberFormat="1" applyFont="1" applyProtection="1">
      <protection hidden="1"/>
    </xf>
    <xf numFmtId="0" fontId="0" fillId="16" borderId="0" xfId="0" applyFill="1"/>
    <xf numFmtId="165" fontId="4" fillId="9" borderId="5" xfId="0" applyNumberFormat="1" applyFont="1" applyFill="1" applyBorder="1" applyAlignment="1" applyProtection="1">
      <alignment horizontal="center"/>
      <protection hidden="1"/>
    </xf>
    <xf numFmtId="0" fontId="4" fillId="9" borderId="6" xfId="0" applyFont="1" applyFill="1" applyBorder="1" applyAlignment="1" applyProtection="1">
      <alignment horizontal="center"/>
      <protection hidden="1"/>
    </xf>
    <xf numFmtId="0" fontId="4" fillId="0" borderId="4" xfId="0" applyFont="1" applyBorder="1" applyAlignment="1">
      <alignment horizontal="center"/>
    </xf>
    <xf numFmtId="0" fontId="4" fillId="0" borderId="7" xfId="0" applyFont="1" applyBorder="1" applyAlignment="1">
      <alignment horizontal="center"/>
    </xf>
    <xf numFmtId="0" fontId="4" fillId="8" borderId="5" xfId="0" applyFont="1" applyFill="1" applyBorder="1" applyAlignment="1" applyProtection="1">
      <alignment horizontal="center"/>
      <protection locked="0"/>
    </xf>
    <xf numFmtId="0" fontId="4" fillId="8" borderId="6" xfId="0" applyFont="1" applyFill="1" applyBorder="1" applyAlignment="1" applyProtection="1">
      <alignment horizontal="center"/>
      <protection locked="0"/>
    </xf>
    <xf numFmtId="0" fontId="4" fillId="0" borderId="4" xfId="0" applyFont="1" applyBorder="1" applyAlignment="1" applyProtection="1">
      <alignment horizontal="center"/>
      <protection hidden="1"/>
    </xf>
    <xf numFmtId="0" fontId="4" fillId="0" borderId="7" xfId="0" applyFont="1" applyBorder="1" applyAlignment="1" applyProtection="1">
      <alignment horizontal="center"/>
      <protection hidden="1"/>
    </xf>
    <xf numFmtId="165" fontId="0" fillId="8" borderId="22" xfId="0" applyNumberFormat="1" applyFill="1" applyBorder="1" applyAlignment="1" applyProtection="1">
      <alignment horizontal="left" vertical="top" wrapText="1"/>
      <protection locked="0"/>
    </xf>
    <xf numFmtId="165" fontId="0" fillId="8" borderId="23" xfId="0" applyNumberFormat="1" applyFill="1" applyBorder="1" applyAlignment="1" applyProtection="1">
      <alignment horizontal="left" vertical="top" wrapText="1"/>
      <protection locked="0"/>
    </xf>
    <xf numFmtId="0" fontId="17" fillId="8" borderId="15" xfId="0" applyFont="1" applyFill="1" applyBorder="1" applyAlignment="1" applyProtection="1">
      <alignment horizontal="left" vertical="top" wrapText="1"/>
      <protection locked="0"/>
    </xf>
    <xf numFmtId="0" fontId="17" fillId="8" borderId="16" xfId="0" applyFont="1" applyFill="1" applyBorder="1" applyAlignment="1" applyProtection="1">
      <alignment horizontal="left" vertical="top" wrapText="1"/>
      <protection locked="0"/>
    </xf>
    <xf numFmtId="0" fontId="17" fillId="8" borderId="17" xfId="0" applyFont="1" applyFill="1" applyBorder="1" applyAlignment="1" applyProtection="1">
      <alignment horizontal="left" vertical="top" wrapText="1"/>
      <protection locked="0"/>
    </xf>
    <xf numFmtId="0" fontId="17" fillId="8" borderId="18" xfId="0" applyFont="1" applyFill="1" applyBorder="1" applyAlignment="1" applyProtection="1">
      <alignment horizontal="left" vertical="top" wrapText="1"/>
      <protection locked="0"/>
    </xf>
    <xf numFmtId="0" fontId="17" fillId="8" borderId="0" xfId="0" applyFont="1" applyFill="1" applyAlignment="1" applyProtection="1">
      <alignment horizontal="left" vertical="top" wrapText="1"/>
      <protection locked="0"/>
    </xf>
    <xf numFmtId="0" fontId="17" fillId="8" borderId="19" xfId="0" applyFont="1" applyFill="1" applyBorder="1" applyAlignment="1" applyProtection="1">
      <alignment horizontal="left" vertical="top" wrapText="1"/>
      <protection locked="0"/>
    </xf>
    <xf numFmtId="0" fontId="17" fillId="8" borderId="20" xfId="0" applyFont="1" applyFill="1" applyBorder="1" applyAlignment="1" applyProtection="1">
      <alignment horizontal="left" vertical="top" wrapText="1"/>
      <protection locked="0"/>
    </xf>
    <xf numFmtId="0" fontId="17" fillId="8" borderId="14" xfId="0" applyFont="1" applyFill="1" applyBorder="1" applyAlignment="1" applyProtection="1">
      <alignment horizontal="left" vertical="top" wrapText="1"/>
      <protection locked="0"/>
    </xf>
    <xf numFmtId="0" fontId="17" fillId="8" borderId="21" xfId="0" applyFont="1" applyFill="1" applyBorder="1" applyAlignment="1" applyProtection="1">
      <alignment horizontal="left" vertical="top" wrapText="1"/>
      <protection locked="0"/>
    </xf>
    <xf numFmtId="4" fontId="3" fillId="9" borderId="5" xfId="0" applyNumberFormat="1" applyFont="1" applyFill="1" applyBorder="1" applyAlignment="1" applyProtection="1">
      <alignment horizontal="center"/>
      <protection hidden="1"/>
    </xf>
    <xf numFmtId="4" fontId="3" fillId="9" borderId="6" xfId="0" applyNumberFormat="1" applyFont="1" applyFill="1" applyBorder="1" applyAlignment="1" applyProtection="1">
      <alignment horizontal="center"/>
      <protection hidden="1"/>
    </xf>
    <xf numFmtId="0" fontId="4" fillId="0" borderId="0" xfId="0" applyFont="1" applyAlignment="1" applyProtection="1">
      <alignment horizontal="center"/>
      <protection hidden="1"/>
    </xf>
    <xf numFmtId="0" fontId="3" fillId="5" borderId="5" xfId="0" applyFont="1" applyFill="1" applyBorder="1" applyAlignment="1" applyProtection="1">
      <alignment horizontal="center"/>
      <protection hidden="1"/>
    </xf>
    <xf numFmtId="0" fontId="3" fillId="5" borderId="6" xfId="0" applyFont="1" applyFill="1" applyBorder="1" applyAlignment="1" applyProtection="1">
      <alignment horizontal="center"/>
      <protection hidden="1"/>
    </xf>
    <xf numFmtId="165" fontId="4" fillId="5" borderId="5" xfId="0" applyNumberFormat="1" applyFont="1" applyFill="1" applyBorder="1" applyAlignment="1" applyProtection="1">
      <alignment horizontal="center"/>
      <protection hidden="1"/>
    </xf>
    <xf numFmtId="0" fontId="4" fillId="5" borderId="6" xfId="0" applyFont="1" applyFill="1" applyBorder="1" applyAlignment="1" applyProtection="1">
      <alignment horizontal="center"/>
      <protection hidden="1"/>
    </xf>
    <xf numFmtId="0" fontId="4" fillId="0" borderId="0" xfId="0" applyFont="1" applyAlignment="1">
      <alignment horizontal="center"/>
    </xf>
    <xf numFmtId="0" fontId="17" fillId="7" borderId="15" xfId="0" applyFont="1" applyFill="1" applyBorder="1" applyAlignment="1">
      <alignment horizontal="left" vertical="top" wrapText="1"/>
    </xf>
    <xf numFmtId="0" fontId="17" fillId="7" borderId="16" xfId="0" applyFont="1" applyFill="1" applyBorder="1" applyAlignment="1">
      <alignment horizontal="left" vertical="top" wrapText="1"/>
    </xf>
    <xf numFmtId="0" fontId="17" fillId="7" borderId="17" xfId="0" applyFont="1" applyFill="1" applyBorder="1" applyAlignment="1">
      <alignment horizontal="left" vertical="top" wrapText="1"/>
    </xf>
    <xf numFmtId="0" fontId="17" fillId="7" borderId="18" xfId="0" applyFont="1" applyFill="1" applyBorder="1" applyAlignment="1">
      <alignment horizontal="left" vertical="top" wrapText="1"/>
    </xf>
    <xf numFmtId="0" fontId="17" fillId="7" borderId="0" xfId="0" applyFont="1" applyFill="1" applyAlignment="1">
      <alignment horizontal="left" vertical="top" wrapText="1"/>
    </xf>
    <xf numFmtId="0" fontId="17" fillId="7" borderId="19" xfId="0" applyFont="1" applyFill="1" applyBorder="1" applyAlignment="1">
      <alignment horizontal="left" vertical="top" wrapText="1"/>
    </xf>
    <xf numFmtId="0" fontId="17" fillId="7" borderId="20" xfId="0" applyFont="1" applyFill="1" applyBorder="1" applyAlignment="1">
      <alignment horizontal="left" vertical="top" wrapText="1"/>
    </xf>
    <xf numFmtId="0" fontId="17" fillId="7" borderId="14" xfId="0" applyFont="1" applyFill="1" applyBorder="1" applyAlignment="1">
      <alignment horizontal="left" vertical="top" wrapText="1"/>
    </xf>
    <xf numFmtId="0" fontId="17" fillId="7" borderId="21" xfId="0" applyFont="1" applyFill="1" applyBorder="1" applyAlignment="1">
      <alignment horizontal="left" vertical="top" wrapText="1"/>
    </xf>
    <xf numFmtId="0" fontId="4" fillId="7" borderId="5" xfId="0" applyFont="1" applyFill="1" applyBorder="1" applyAlignment="1" applyProtection="1">
      <alignment horizontal="center"/>
      <protection locked="0"/>
    </xf>
    <xf numFmtId="0" fontId="4" fillId="7" borderId="6" xfId="0" applyFont="1" applyFill="1" applyBorder="1" applyAlignment="1" applyProtection="1">
      <alignment horizontal="center"/>
      <protection locked="0"/>
    </xf>
    <xf numFmtId="165" fontId="0" fillId="7" borderId="22" xfId="0" applyNumberFormat="1" applyFill="1" applyBorder="1" applyAlignment="1" applyProtection="1">
      <alignment horizontal="left" vertical="top" wrapText="1"/>
      <protection locked="0"/>
    </xf>
    <xf numFmtId="165" fontId="0" fillId="7" borderId="23" xfId="0" applyNumberFormat="1" applyFill="1" applyBorder="1" applyAlignment="1" applyProtection="1">
      <alignment horizontal="left" vertical="top" wrapText="1"/>
      <protection locked="0"/>
    </xf>
    <xf numFmtId="0" fontId="32" fillId="0" borderId="0" xfId="0" applyFont="1" applyAlignment="1">
      <alignment horizontal="center" wrapText="1"/>
    </xf>
    <xf numFmtId="0" fontId="0" fillId="0" borderId="0" xfId="0" applyAlignment="1">
      <alignment horizontal="center"/>
    </xf>
    <xf numFmtId="0" fontId="4" fillId="2" borderId="5"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3" fillId="3" borderId="5" xfId="0" applyFont="1" applyFill="1" applyBorder="1" applyAlignment="1">
      <alignment horizontal="center"/>
    </xf>
    <xf numFmtId="0" fontId="3" fillId="3" borderId="6" xfId="0" applyFont="1" applyFill="1" applyBorder="1" applyAlignment="1">
      <alignment horizontal="center"/>
    </xf>
  </cellXfs>
  <cellStyles count="3">
    <cellStyle name="%" xfId="1" xr:uid="{333B8A46-8A07-41D5-8119-9ADFC6CF7F7F}"/>
    <cellStyle name="Hyperlink" xfId="2" builtinId="8"/>
    <cellStyle name="Normal" xfId="0" builtinId="0"/>
  </cellStyles>
  <dxfs count="91">
    <dxf>
      <font>
        <color theme="0"/>
      </font>
    </dxf>
    <dxf>
      <font>
        <color rgb="FFFFFF99"/>
      </font>
    </dxf>
    <dxf>
      <font>
        <color rgb="FFFFFF99"/>
      </font>
    </dxf>
    <dxf>
      <font>
        <color rgb="FFFFFF99"/>
      </font>
    </dxf>
    <dxf>
      <font>
        <color rgb="FFFFFF99"/>
      </font>
    </dxf>
    <dxf>
      <fill>
        <patternFill>
          <bgColor rgb="FFFF0000"/>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theme="0"/>
      </font>
    </dxf>
    <dxf>
      <font>
        <b/>
        <i val="0"/>
        <color theme="4" tint="0.59996337778862885"/>
      </font>
      <fill>
        <patternFill>
          <bgColor theme="4" tint="0.59996337778862885"/>
        </patternFill>
      </fill>
    </dxf>
    <dxf>
      <font>
        <color theme="4" tint="0.59996337778862885"/>
      </font>
    </dxf>
    <dxf>
      <fill>
        <patternFill>
          <bgColor rgb="FFFF0000"/>
        </patternFill>
      </fill>
    </dxf>
    <dxf>
      <fill>
        <patternFill>
          <bgColor rgb="FFFF0000"/>
        </patternFill>
      </fill>
    </dxf>
    <dxf>
      <font>
        <b/>
        <i val="0"/>
        <color rgb="FF009900"/>
      </font>
    </dxf>
    <dxf>
      <font>
        <b/>
        <i val="0"/>
        <color rgb="FF009900"/>
      </font>
    </dxf>
    <dxf>
      <font>
        <b/>
        <i val="0"/>
        <color rgb="FF009900"/>
      </font>
    </dxf>
    <dxf>
      <fill>
        <patternFill>
          <bgColor rgb="FFFF0000"/>
        </patternFill>
      </fill>
    </dxf>
    <dxf>
      <font>
        <b/>
        <i val="0"/>
        <color rgb="FFFF0000"/>
      </font>
    </dxf>
    <dxf>
      <fill>
        <patternFill>
          <bgColor theme="0" tint="-0.34998626667073579"/>
        </patternFill>
      </fill>
    </dxf>
    <dxf>
      <fill>
        <patternFill>
          <bgColor rgb="FFFF00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font>
    </dxf>
    <dxf>
      <font>
        <color theme="0"/>
      </font>
    </dxf>
    <dxf>
      <fill>
        <patternFill>
          <bgColor theme="7" tint="0.39994506668294322"/>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border>
    </dxf>
    <dxf>
      <fill>
        <patternFill>
          <bgColor theme="7" tint="0.39994506668294322"/>
        </patternFill>
      </fill>
      <border>
        <left style="thin">
          <color auto="1"/>
        </left>
        <right style="thin">
          <color auto="1"/>
        </right>
        <top style="thin">
          <color auto="1"/>
        </top>
        <bottom style="thin">
          <color auto="1"/>
        </bottom>
        <vertical/>
        <horizontal/>
      </border>
    </dxf>
    <dxf>
      <font>
        <color theme="0" tint="-0.34998626667073579"/>
      </font>
      <fill>
        <patternFill>
          <bgColor theme="0" tint="-0.34998626667073579"/>
        </patternFill>
      </fill>
    </dxf>
    <dxf>
      <fill>
        <patternFill>
          <bgColor theme="0"/>
        </patternFill>
      </fill>
      <border>
        <left/>
        <right/>
        <top style="thin">
          <color auto="1"/>
        </top>
        <bottom/>
        <vertical/>
        <horizontal/>
      </border>
    </dxf>
    <dxf>
      <font>
        <b/>
        <i val="0"/>
        <color rgb="FFFF0000"/>
      </font>
    </dxf>
    <dxf>
      <font>
        <color auto="1"/>
      </font>
    </dxf>
    <dxf>
      <font>
        <color theme="0"/>
      </font>
    </dxf>
    <dxf>
      <font>
        <color theme="0"/>
      </font>
    </dxf>
    <dxf>
      <font>
        <color theme="0"/>
      </font>
    </dxf>
    <dxf>
      <font>
        <color theme="8" tint="0.59996337778862885"/>
      </font>
      <fill>
        <patternFill>
          <bgColor theme="8" tint="0.59996337778862885"/>
        </patternFill>
      </fill>
    </dxf>
    <dxf>
      <font>
        <color theme="4" tint="0.59996337778862885"/>
      </font>
    </dxf>
    <dxf>
      <font>
        <color rgb="FFFFFF99"/>
      </font>
    </dxf>
    <dxf>
      <font>
        <color theme="4" tint="0.59996337778862885"/>
      </font>
    </dxf>
    <dxf>
      <fill>
        <patternFill>
          <bgColor rgb="FFFF0000"/>
        </patternFill>
      </fill>
    </dxf>
    <dxf>
      <font>
        <b/>
        <i val="0"/>
        <color rgb="FF009900"/>
      </font>
    </dxf>
    <dxf>
      <font>
        <b/>
        <i val="0"/>
        <color rgb="FF009900"/>
      </font>
    </dxf>
    <dxf>
      <font>
        <b/>
        <i val="0"/>
        <color rgb="FF009900"/>
      </font>
    </dxf>
    <dxf>
      <fill>
        <patternFill>
          <bgColor rgb="FFFF0000"/>
        </patternFill>
      </fill>
    </dxf>
    <dxf>
      <font>
        <b/>
        <i val="0"/>
        <color rgb="FFFF0000"/>
      </font>
    </dxf>
    <dxf>
      <font>
        <color theme="2" tint="-0.749961851863155"/>
      </font>
      <fill>
        <patternFill>
          <bgColor rgb="FF333333"/>
        </patternFill>
      </fill>
    </dxf>
    <dxf>
      <font>
        <color theme="2" tint="-0.749961851863155"/>
      </font>
      <fill>
        <patternFill>
          <bgColor rgb="FF333333"/>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font>
    </dxf>
    <dxf>
      <fill>
        <patternFill>
          <bgColor rgb="FFFFFF99"/>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34998626667073579"/>
      </font>
      <fill>
        <patternFill>
          <bgColor theme="0" tint="-0.34998626667073579"/>
        </patternFill>
      </fill>
    </dxf>
    <dxf>
      <fill>
        <patternFill>
          <bgColor theme="0"/>
        </patternFill>
      </fill>
      <border>
        <left style="thin">
          <color theme="0" tint="-0.14993743705557422"/>
        </left>
        <right style="thin">
          <color theme="0" tint="-0.14993743705557422"/>
        </right>
        <top style="thin">
          <color auto="1"/>
        </top>
        <bottom style="thin">
          <color theme="0" tint="-0.14993743705557422"/>
        </bottom>
        <vertical/>
        <horizontal/>
      </border>
    </dxf>
    <dxf>
      <font>
        <b/>
        <i val="0"/>
        <color rgb="FFFF0000"/>
      </font>
    </dxf>
    <dxf>
      <font>
        <color theme="0"/>
      </font>
    </dxf>
    <dxf>
      <font>
        <color auto="1"/>
      </font>
    </dxf>
    <dxf>
      <font>
        <color theme="0"/>
      </font>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numFmt numFmtId="0" formatCode="Genera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numFmt numFmtId="0" formatCode="General"/>
    </dxf>
    <dxf>
      <numFmt numFmtId="0" formatCode="Genera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numFmt numFmtId="167" formatCode="m/d/yy\ h:mm:ss"/>
    </dxf>
    <dxf>
      <numFmt numFmtId="0" formatCode="General"/>
    </dxf>
    <dxf>
      <numFmt numFmtId="0" formatCode="General"/>
    </dxf>
    <dxf>
      <numFmt numFmtId="167" formatCode="m/d/yy\ h:mm:ss"/>
    </dxf>
    <dxf>
      <numFmt numFmtId="167" formatCode="m/d/yy\ h:mm:ss"/>
    </dxf>
    <dxf>
      <numFmt numFmtId="0" formatCode="General"/>
    </dxf>
    <dxf>
      <alignment horizontal="general" vertical="bottom" textRotation="0" wrapText="1" indent="0" justifyLastLine="0" shrinkToFit="0" readingOrder="0"/>
    </dxf>
  </dxfs>
  <tableStyles count="1" defaultTableStyle="TableStyleMedium2" defaultPivotStyle="PivotStyleLight16">
    <tableStyle name="Invisible" pivot="0" table="0" count="0" xr9:uid="{D0D4CC2C-7FA8-489D-8EE7-7FBBFD86AD59}"/>
  </tableStyles>
  <colors>
    <mruColors>
      <color rgb="FF00CC00"/>
      <color rgb="FFFFFF99"/>
      <color rgb="FF333333"/>
      <color rgb="FF777777"/>
      <color rgb="FF4D4D4D"/>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hyperlink" Target="#SicknessClaimsControl!AQ4"/></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6</xdr:row>
      <xdr:rowOff>97237</xdr:rowOff>
    </xdr:from>
    <xdr:to>
      <xdr:col>16</xdr:col>
      <xdr:colOff>206375</xdr:colOff>
      <xdr:row>12</xdr:row>
      <xdr:rowOff>88735</xdr:rowOff>
    </xdr:to>
    <xdr:pic>
      <xdr:nvPicPr>
        <xdr:cNvPr id="2" name="Picture 1">
          <a:extLst>
            <a:ext uri="{FF2B5EF4-FFF2-40B4-BE49-F238E27FC236}">
              <a16:creationId xmlns:a16="http://schemas.microsoft.com/office/drawing/2014/main" id="{68BD97C4-F3EF-26DE-9DEE-F41805F93409}"/>
            </a:ext>
          </a:extLst>
        </xdr:cNvPr>
        <xdr:cNvPicPr>
          <a:picLocks noChangeAspect="1"/>
        </xdr:cNvPicPr>
      </xdr:nvPicPr>
      <xdr:blipFill>
        <a:blip xmlns:r="http://schemas.openxmlformats.org/officeDocument/2006/relationships" r:embed="rId1"/>
        <a:stretch>
          <a:fillRect/>
        </a:stretch>
      </xdr:blipFill>
      <xdr:spPr>
        <a:xfrm>
          <a:off x="352425" y="1325962"/>
          <a:ext cx="9607550" cy="1074173"/>
        </a:xfrm>
        <a:prstGeom prst="rect">
          <a:avLst/>
        </a:prstGeom>
      </xdr:spPr>
    </xdr:pic>
    <xdr:clientData/>
  </xdr:twoCellAnchor>
  <xdr:twoCellAnchor editAs="oneCell">
    <xdr:from>
      <xdr:col>0</xdr:col>
      <xdr:colOff>257175</xdr:colOff>
      <xdr:row>21</xdr:row>
      <xdr:rowOff>97880</xdr:rowOff>
    </xdr:from>
    <xdr:to>
      <xdr:col>16</xdr:col>
      <xdr:colOff>160304</xdr:colOff>
      <xdr:row>29</xdr:row>
      <xdr:rowOff>161924</xdr:rowOff>
    </xdr:to>
    <xdr:pic>
      <xdr:nvPicPr>
        <xdr:cNvPr id="3" name="Picture 2">
          <a:extLst>
            <a:ext uri="{FF2B5EF4-FFF2-40B4-BE49-F238E27FC236}">
              <a16:creationId xmlns:a16="http://schemas.microsoft.com/office/drawing/2014/main" id="{E71E70F5-D9A1-95AF-1DA4-A88C0890BDBD}"/>
            </a:ext>
          </a:extLst>
        </xdr:cNvPr>
        <xdr:cNvPicPr>
          <a:picLocks noChangeAspect="1"/>
        </xdr:cNvPicPr>
      </xdr:nvPicPr>
      <xdr:blipFill>
        <a:blip xmlns:r="http://schemas.openxmlformats.org/officeDocument/2006/relationships" r:embed="rId2"/>
        <a:stretch>
          <a:fillRect/>
        </a:stretch>
      </xdr:blipFill>
      <xdr:spPr>
        <a:xfrm>
          <a:off x="257175" y="4041230"/>
          <a:ext cx="9656729" cy="1511844"/>
        </a:xfrm>
        <a:prstGeom prst="rect">
          <a:avLst/>
        </a:prstGeom>
      </xdr:spPr>
    </xdr:pic>
    <xdr:clientData/>
  </xdr:twoCellAnchor>
  <xdr:twoCellAnchor editAs="oneCell">
    <xdr:from>
      <xdr:col>0</xdr:col>
      <xdr:colOff>238128</xdr:colOff>
      <xdr:row>54</xdr:row>
      <xdr:rowOff>122724</xdr:rowOff>
    </xdr:from>
    <xdr:to>
      <xdr:col>16</xdr:col>
      <xdr:colOff>180975</xdr:colOff>
      <xdr:row>64</xdr:row>
      <xdr:rowOff>28893</xdr:rowOff>
    </xdr:to>
    <xdr:pic>
      <xdr:nvPicPr>
        <xdr:cNvPr id="4" name="Picture 3">
          <a:extLst>
            <a:ext uri="{FF2B5EF4-FFF2-40B4-BE49-F238E27FC236}">
              <a16:creationId xmlns:a16="http://schemas.microsoft.com/office/drawing/2014/main" id="{744FB51F-6D8C-DEFA-2846-0DD90DA5E831}"/>
            </a:ext>
          </a:extLst>
        </xdr:cNvPr>
        <xdr:cNvPicPr>
          <a:picLocks noChangeAspect="1"/>
        </xdr:cNvPicPr>
      </xdr:nvPicPr>
      <xdr:blipFill>
        <a:blip xmlns:r="http://schemas.openxmlformats.org/officeDocument/2006/relationships" r:embed="rId3"/>
        <a:stretch>
          <a:fillRect/>
        </a:stretch>
      </xdr:blipFill>
      <xdr:spPr>
        <a:xfrm>
          <a:off x="238128" y="9733449"/>
          <a:ext cx="9696447" cy="1906419"/>
        </a:xfrm>
        <a:prstGeom prst="rect">
          <a:avLst/>
        </a:prstGeom>
      </xdr:spPr>
    </xdr:pic>
    <xdr:clientData/>
  </xdr:twoCellAnchor>
  <xdr:twoCellAnchor editAs="oneCell">
    <xdr:from>
      <xdr:col>0</xdr:col>
      <xdr:colOff>228600</xdr:colOff>
      <xdr:row>74</xdr:row>
      <xdr:rowOff>57149</xdr:rowOff>
    </xdr:from>
    <xdr:to>
      <xdr:col>5</xdr:col>
      <xdr:colOff>435210</xdr:colOff>
      <xdr:row>88</xdr:row>
      <xdr:rowOff>85264</xdr:rowOff>
    </xdr:to>
    <xdr:pic>
      <xdr:nvPicPr>
        <xdr:cNvPr id="6" name="Picture 5">
          <a:extLst>
            <a:ext uri="{FF2B5EF4-FFF2-40B4-BE49-F238E27FC236}">
              <a16:creationId xmlns:a16="http://schemas.microsoft.com/office/drawing/2014/main" id="{5C061EE7-1A1F-F8F9-8DE1-D8DE10B6C401}"/>
            </a:ext>
          </a:extLst>
        </xdr:cNvPr>
        <xdr:cNvPicPr>
          <a:picLocks noChangeAspect="1"/>
        </xdr:cNvPicPr>
      </xdr:nvPicPr>
      <xdr:blipFill>
        <a:blip xmlns:r="http://schemas.openxmlformats.org/officeDocument/2006/relationships" r:embed="rId4"/>
        <a:stretch>
          <a:fillRect/>
        </a:stretch>
      </xdr:blipFill>
      <xdr:spPr>
        <a:xfrm>
          <a:off x="228600" y="13515974"/>
          <a:ext cx="3254610" cy="2831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29</xdr:col>
      <xdr:colOff>0</xdr:colOff>
      <xdr:row>23</xdr:row>
      <xdr:rowOff>0</xdr:rowOff>
    </xdr:from>
    <xdr:ext cx="0" cy="266700"/>
    <xdr:pic>
      <xdr:nvPicPr>
        <xdr:cNvPr id="2" name="Yr1Back">
          <a:extLst>
            <a:ext uri="{FF2B5EF4-FFF2-40B4-BE49-F238E27FC236}">
              <a16:creationId xmlns:a16="http://schemas.microsoft.com/office/drawing/2014/main" id="{6FCC12C6-5133-47A2-A31C-4BDDAFB38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4275" y="81915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29</xdr:col>
      <xdr:colOff>0</xdr:colOff>
      <xdr:row>17</xdr:row>
      <xdr:rowOff>0</xdr:rowOff>
    </xdr:from>
    <xdr:ext cx="0" cy="266700"/>
    <xdr:pic>
      <xdr:nvPicPr>
        <xdr:cNvPr id="2" name="Yr1Back">
          <a:extLst>
            <a:ext uri="{FF2B5EF4-FFF2-40B4-BE49-F238E27FC236}">
              <a16:creationId xmlns:a16="http://schemas.microsoft.com/office/drawing/2014/main" id="{BFD2E6CF-7A59-4C89-96C3-4FD19A142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0850" y="34861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3</xdr:col>
      <xdr:colOff>2721</xdr:colOff>
      <xdr:row>29</xdr:row>
      <xdr:rowOff>272</xdr:rowOff>
    </xdr:from>
    <xdr:to>
      <xdr:col>7</xdr:col>
      <xdr:colOff>26340</xdr:colOff>
      <xdr:row>29</xdr:row>
      <xdr:rowOff>272</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EDCBC951-074E-47AB-A285-B06B3ED15D8F}"/>
            </a:ext>
          </a:extLst>
        </xdr:cNvPr>
        <xdr:cNvSpPr/>
      </xdr:nvSpPr>
      <xdr:spPr>
        <a:xfrm>
          <a:off x="2679246" y="5543822"/>
          <a:ext cx="1776219"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24</xdr:row>
      <xdr:rowOff>0</xdr:rowOff>
    </xdr:from>
    <xdr:to>
      <xdr:col>4</xdr:col>
      <xdr:colOff>0</xdr:colOff>
      <xdr:row>24</xdr:row>
      <xdr:rowOff>0</xdr:rowOff>
    </xdr:to>
    <xdr:pic>
      <xdr:nvPicPr>
        <xdr:cNvPr id="2" name="Yr1Back">
          <a:extLst>
            <a:ext uri="{FF2B5EF4-FFF2-40B4-BE49-F238E27FC236}">
              <a16:creationId xmlns:a16="http://schemas.microsoft.com/office/drawing/2014/main" id="{91EEC3AF-EA5D-4F37-BC0F-45AF913B9C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30575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26</xdr:row>
      <xdr:rowOff>219075</xdr:rowOff>
    </xdr:from>
    <xdr:to>
      <xdr:col>4</xdr:col>
      <xdr:colOff>0</xdr:colOff>
      <xdr:row>28</xdr:row>
      <xdr:rowOff>57150</xdr:rowOff>
    </xdr:to>
    <xdr:pic>
      <xdr:nvPicPr>
        <xdr:cNvPr id="2" name="Yr1Back">
          <a:extLst>
            <a:ext uri="{FF2B5EF4-FFF2-40B4-BE49-F238E27FC236}">
              <a16:creationId xmlns:a16="http://schemas.microsoft.com/office/drawing/2014/main" id="{DC00616E-CA88-46ED-9345-0166314CF2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4275" y="5581650"/>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cccandpcc.sharepoint.com/sites/CCCFinanceTeam/Shared%20Documents/CCC%20Finance%20Team%20&#8211;%20Work/Schools/SSCT/2024-25/Absence%20Schemes%20&amp;%20Contingency/2024-25%20Schools%20Absence%20Scheme&#160;Buy%20Ins%2029.4.24.xlsx" TargetMode="External"/><Relationship Id="rId2" Type="http://schemas.microsoft.com/office/2019/04/relationships/externalLinkLongPath" Target="https://cccandpcc.sharepoint.com/sites/CCCFinanceTeam/Shared%20Documents/CCC%20Finance%20Team%20&#8211;%20Work/Schools/SSCT/2024-25/Absence%20Schemes%20&amp;%20Contingency/Guidance%20and%20Claim%20Forms/2024-25%20Schools%20Absence%20Scheme&#160;Buy%20Ins%2029.4.24.xlsx?8416A440" TargetMode="External"/><Relationship Id="rId1" Type="http://schemas.openxmlformats.org/officeDocument/2006/relationships/externalLinkPath" Target="file:///\\8416A440\2024-25%20Schools%20Absence%20Scheme&#160;Buy%20Ins%2029.4.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heet1"/>
      <sheetName val="Per Contact List"/>
      <sheetName val="Cost Centre &amp; Account Code info"/>
      <sheetName val="Cost"/>
      <sheetName val="2024-25 Schools Absence Scheme "/>
    </sheetNames>
    <sheetDataSet>
      <sheetData sheetId="0"/>
      <sheetData sheetId="1"/>
      <sheetData sheetId="2"/>
      <sheetData sheetId="3"/>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4A4103-A1EC-46BB-8556-6F451AC95C35}" name="Table1" displayName="Table1" ref="A1:T103" totalsRowShown="0" headerRowDxfId="90">
  <autoFilter ref="A1:T103" xr:uid="{00000000-0009-0000-0100-000001000000}">
    <filterColumn colId="8">
      <filters>
        <filter val="Yes"/>
      </filters>
    </filterColumn>
  </autoFilter>
  <tableColumns count="20">
    <tableColumn id="1" xr3:uid="{62332296-6262-4868-8F0F-C3A54B90B910}" name="ID" dataDxfId="89"/>
    <tableColumn id="2" xr3:uid="{483F961A-2AF3-4B5C-9AA0-CC981DB3C6E8}" name="Start time" dataDxfId="88"/>
    <tableColumn id="3" xr3:uid="{E0DAAE12-FC86-402E-A10D-4E72718DD6AB}" name="Completion time" dataDxfId="87"/>
    <tableColumn id="4" xr3:uid="{AB315728-0627-4895-88CA-E28030941030}" name="Email" dataDxfId="86"/>
    <tableColumn id="5" xr3:uid="{507BFA60-50EB-464E-BC1C-7B251B3C62D9}" name="Name" dataDxfId="85"/>
    <tableColumn id="6" xr3:uid="{D97739A1-0DC4-4D48-9ACC-A10E2CAB7FEF}" name="Last modified time" dataDxfId="84"/>
    <tableColumn id="7" xr3:uid="{56B46143-6906-47D8-BCE1-8539C5DEA3BB}" name="School Name:" dataDxfId="83"/>
    <tableColumn id="8" xr3:uid="{D217C57E-18E9-4D4C-BF66-55A598FBC4EC}" name="School DFE number:" dataDxfId="82"/>
    <tableColumn id="9" xr3:uid="{E4533559-8BC9-44B2-9451-485877824DA2}" name="Do you want to opt-in to any of the School Absence Schemes for 2024/2025" dataDxfId="81"/>
    <tableColumn id="10" xr3:uid="{F3A9765F-D0A6-4F7B-A5AA-C35CBF467BD7}" name="Please enter the name of person who is completing this form" dataDxfId="80"/>
    <tableColumn id="11" xr3:uid="{7667B361-9A49-433E-9E40-3808D62EEEFB}" name="Have you obtained approval from your schools Headteacher to opt-in to the scheme?" dataDxfId="79"/>
    <tableColumn id="12" xr3:uid="{667B3119-5D38-4435-8C25-3B436D4C8F67}" name="Do you want to purchase the Absence Scheme for Teachers" dataDxfId="78"/>
    <tableColumn id="13" xr3:uid="{0680AD81-5A9E-40E3-8D5B-1FCC27A20AEC}" name="Please enter the number of pupils as at October 2023 census:" dataDxfId="77"/>
    <tableColumn id="14" xr3:uid="{C35BDF2F-6963-4661-8DD5-00CAAEB806FB}" name="Do you want to purchase the Absence Scheme for Teaching Assistants" dataDxfId="76"/>
    <tableColumn id="15" xr3:uid="{8C1C3F3C-6149-448D-A7EC-BC45FD726E5A}" name="Please enter the number of FTE's " dataDxfId="75"/>
    <tableColumn id="16" xr3:uid="{42E1D20B-E11B-46C9-B815-3001FE84EBA0}" name="Do you want to purchase the Absence Scheme for Caretakers" dataDxfId="74"/>
    <tableColumn id="17" xr3:uid="{31F7D0FB-8F49-41A1-843A-4EDA7A37B0F9}" name="When do you want the cover to start from" dataDxfId="73"/>
    <tableColumn id="18" xr3:uid="{66F1AF0F-F09A-4D31-89F5-84817A440861}" name="Please enter the number of FTE's" dataDxfId="72"/>
    <tableColumn id="19" xr3:uid="{8E95FC0A-669A-43FA-A540-60C6288F1FB4}" name="Do you want to purchase the Absence Scheme for Other Support Staff" dataDxfId="71"/>
    <tableColumn id="20" xr3:uid="{5695E60B-3211-449F-A555-281C83A74213}" name="Please enter the number of FTE's2" dataDxfId="7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Office@alconbury.cambs.sch.uk" TargetMode="External"/><Relationship Id="rId5" Type="http://schemas.openxmlformats.org/officeDocument/2006/relationships/comments" Target="../comments2.xml"/><Relationship Id="rId4"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9F76D-38E2-4DE1-B0B0-6E2E9C9C7D78}">
  <sheetPr codeName="Sheet7"/>
  <dimension ref="A1:A92"/>
  <sheetViews>
    <sheetView tabSelected="1" workbookViewId="0">
      <selection activeCell="K4" sqref="K4"/>
    </sheetView>
  </sheetViews>
  <sheetFormatPr defaultRowHeight="15" x14ac:dyDescent="0.25"/>
  <sheetData>
    <row r="1" spans="1:1" ht="21" x14ac:dyDescent="0.35">
      <c r="A1" s="105" t="s">
        <v>0</v>
      </c>
    </row>
    <row r="2" spans="1:1" ht="18.75" x14ac:dyDescent="0.3">
      <c r="A2" s="129" t="s">
        <v>1</v>
      </c>
    </row>
    <row r="4" spans="1:1" x14ac:dyDescent="0.25">
      <c r="A4" t="s">
        <v>2</v>
      </c>
    </row>
    <row r="6" spans="1:1" ht="15.75" x14ac:dyDescent="0.25">
      <c r="A6" s="130" t="s">
        <v>3</v>
      </c>
    </row>
    <row r="14" spans="1:1" x14ac:dyDescent="0.25">
      <c r="A14" t="s">
        <v>4</v>
      </c>
    </row>
    <row r="15" spans="1:1" x14ac:dyDescent="0.25">
      <c r="A15" t="s">
        <v>5</v>
      </c>
    </row>
    <row r="16" spans="1:1" x14ac:dyDescent="0.25">
      <c r="A16" t="s">
        <v>6</v>
      </c>
    </row>
    <row r="17" spans="1:1" x14ac:dyDescent="0.25">
      <c r="A17" t="s">
        <v>7</v>
      </c>
    </row>
    <row r="18" spans="1:1" x14ac:dyDescent="0.25">
      <c r="A18" t="s">
        <v>8</v>
      </c>
    </row>
    <row r="21" spans="1:1" ht="15.75" x14ac:dyDescent="0.25">
      <c r="A21" s="130" t="s">
        <v>9</v>
      </c>
    </row>
    <row r="22" spans="1:1" x14ac:dyDescent="0.25">
      <c r="A22" s="128"/>
    </row>
    <row r="23" spans="1:1" x14ac:dyDescent="0.25">
      <c r="A23" s="128"/>
    </row>
    <row r="24" spans="1:1" x14ac:dyDescent="0.25">
      <c r="A24" s="128"/>
    </row>
    <row r="25" spans="1:1" x14ac:dyDescent="0.25">
      <c r="A25" s="128"/>
    </row>
    <row r="26" spans="1:1" x14ac:dyDescent="0.25">
      <c r="A26" s="128"/>
    </row>
    <row r="27" spans="1:1" x14ac:dyDescent="0.25">
      <c r="A27" s="128"/>
    </row>
    <row r="28" spans="1:1" x14ac:dyDescent="0.25">
      <c r="A28" s="128"/>
    </row>
    <row r="29" spans="1:1" x14ac:dyDescent="0.25">
      <c r="A29" s="128"/>
    </row>
    <row r="30" spans="1:1" x14ac:dyDescent="0.25">
      <c r="A30" s="128"/>
    </row>
    <row r="31" spans="1:1" x14ac:dyDescent="0.25">
      <c r="A31" s="128"/>
    </row>
    <row r="32" spans="1:1" x14ac:dyDescent="0.25">
      <c r="A32" t="s">
        <v>10</v>
      </c>
    </row>
    <row r="33" spans="1:1" x14ac:dyDescent="0.25">
      <c r="A33" t="s">
        <v>11</v>
      </c>
    </row>
    <row r="34" spans="1:1" x14ac:dyDescent="0.25">
      <c r="A34" t="s">
        <v>12</v>
      </c>
    </row>
    <row r="35" spans="1:1" x14ac:dyDescent="0.25">
      <c r="A35" t="s">
        <v>13</v>
      </c>
    </row>
    <row r="37" spans="1:1" x14ac:dyDescent="0.25">
      <c r="A37" t="s">
        <v>14</v>
      </c>
    </row>
    <row r="39" spans="1:1" x14ac:dyDescent="0.25">
      <c r="A39" t="s">
        <v>15</v>
      </c>
    </row>
    <row r="40" spans="1:1" x14ac:dyDescent="0.25">
      <c r="A40" t="s">
        <v>16</v>
      </c>
    </row>
    <row r="41" spans="1:1" x14ac:dyDescent="0.25">
      <c r="A41" t="s">
        <v>17</v>
      </c>
    </row>
    <row r="43" spans="1:1" x14ac:dyDescent="0.25">
      <c r="A43" t="s">
        <v>18</v>
      </c>
    </row>
    <row r="44" spans="1:1" x14ac:dyDescent="0.25">
      <c r="A44" t="s">
        <v>19</v>
      </c>
    </row>
    <row r="45" spans="1:1" x14ac:dyDescent="0.25">
      <c r="A45" t="s">
        <v>20</v>
      </c>
    </row>
    <row r="47" spans="1:1" x14ac:dyDescent="0.25">
      <c r="A47" t="s">
        <v>21</v>
      </c>
    </row>
    <row r="48" spans="1:1" x14ac:dyDescent="0.25">
      <c r="A48" t="s">
        <v>22</v>
      </c>
    </row>
    <row r="49" spans="1:1" x14ac:dyDescent="0.25">
      <c r="A49" t="s">
        <v>23</v>
      </c>
    </row>
    <row r="50" spans="1:1" x14ac:dyDescent="0.25">
      <c r="A50" t="s">
        <v>24</v>
      </c>
    </row>
    <row r="51" spans="1:1" x14ac:dyDescent="0.25">
      <c r="A51" t="s">
        <v>25</v>
      </c>
    </row>
    <row r="54" spans="1:1" ht="15.75" x14ac:dyDescent="0.25">
      <c r="A54" s="130" t="s">
        <v>26</v>
      </c>
    </row>
    <row r="55" spans="1:1" ht="15.75" x14ac:dyDescent="0.25">
      <c r="A55" s="130"/>
    </row>
    <row r="56" spans="1:1" ht="15.75" x14ac:dyDescent="0.25">
      <c r="A56" s="130"/>
    </row>
    <row r="57" spans="1:1" ht="15.75" x14ac:dyDescent="0.25">
      <c r="A57" s="130"/>
    </row>
    <row r="58" spans="1:1" ht="15.75" x14ac:dyDescent="0.25">
      <c r="A58" s="130"/>
    </row>
    <row r="59" spans="1:1" ht="15.75" x14ac:dyDescent="0.25">
      <c r="A59" s="130"/>
    </row>
    <row r="60" spans="1:1" ht="15.75" x14ac:dyDescent="0.25">
      <c r="A60" s="130"/>
    </row>
    <row r="61" spans="1:1" ht="15.75" x14ac:dyDescent="0.25">
      <c r="A61" s="130"/>
    </row>
    <row r="62" spans="1:1" ht="15.75" x14ac:dyDescent="0.25">
      <c r="A62" s="130"/>
    </row>
    <row r="63" spans="1:1" ht="15.75" x14ac:dyDescent="0.25">
      <c r="A63" s="130"/>
    </row>
    <row r="64" spans="1:1" ht="15.75" x14ac:dyDescent="0.25">
      <c r="A64" s="130"/>
    </row>
    <row r="65" spans="1:1" ht="15.75" x14ac:dyDescent="0.25">
      <c r="A65" s="130"/>
    </row>
    <row r="66" spans="1:1" x14ac:dyDescent="0.25">
      <c r="A66" t="s">
        <v>27</v>
      </c>
    </row>
    <row r="67" spans="1:1" x14ac:dyDescent="0.25">
      <c r="A67" t="s">
        <v>28</v>
      </c>
    </row>
    <row r="68" spans="1:1" x14ac:dyDescent="0.25">
      <c r="A68" t="s">
        <v>29</v>
      </c>
    </row>
    <row r="69" spans="1:1" x14ac:dyDescent="0.25">
      <c r="A69" t="s">
        <v>30</v>
      </c>
    </row>
    <row r="71" spans="1:1" x14ac:dyDescent="0.25">
      <c r="A71" t="s">
        <v>31</v>
      </c>
    </row>
    <row r="74" spans="1:1" ht="15.75" x14ac:dyDescent="0.25">
      <c r="A74" s="130" t="s">
        <v>32</v>
      </c>
    </row>
    <row r="75" spans="1:1" ht="15.75" x14ac:dyDescent="0.25">
      <c r="A75" s="130"/>
    </row>
    <row r="76" spans="1:1" ht="15.75" x14ac:dyDescent="0.25">
      <c r="A76" s="130"/>
    </row>
    <row r="77" spans="1:1" ht="15.75" x14ac:dyDescent="0.25">
      <c r="A77" s="130"/>
    </row>
    <row r="78" spans="1:1" ht="15.75" x14ac:dyDescent="0.25">
      <c r="A78" s="130"/>
    </row>
    <row r="79" spans="1:1" ht="15.75" x14ac:dyDescent="0.25">
      <c r="A79" s="130"/>
    </row>
    <row r="80" spans="1:1" ht="15.75" x14ac:dyDescent="0.25">
      <c r="A80" s="130"/>
    </row>
    <row r="81" spans="1:1" ht="15.75" x14ac:dyDescent="0.25">
      <c r="A81" s="130"/>
    </row>
    <row r="82" spans="1:1" ht="15.75" x14ac:dyDescent="0.25">
      <c r="A82" s="130"/>
    </row>
    <row r="83" spans="1:1" ht="15.75" x14ac:dyDescent="0.25">
      <c r="A83" s="130"/>
    </row>
    <row r="84" spans="1:1" ht="15.75" x14ac:dyDescent="0.25">
      <c r="A84" s="130"/>
    </row>
    <row r="85" spans="1:1" ht="15.75" x14ac:dyDescent="0.25">
      <c r="A85" s="130"/>
    </row>
    <row r="86" spans="1:1" ht="15.75" x14ac:dyDescent="0.25">
      <c r="A86" s="130"/>
    </row>
    <row r="87" spans="1:1" ht="15.75" x14ac:dyDescent="0.25">
      <c r="A87" s="130"/>
    </row>
    <row r="88" spans="1:1" ht="15.75" x14ac:dyDescent="0.25">
      <c r="A88" s="130"/>
    </row>
    <row r="89" spans="1:1" ht="15.75" x14ac:dyDescent="0.25">
      <c r="A89" s="130"/>
    </row>
    <row r="90" spans="1:1" x14ac:dyDescent="0.25">
      <c r="A90" t="s">
        <v>33</v>
      </c>
    </row>
    <row r="91" spans="1:1" x14ac:dyDescent="0.25">
      <c r="A91" t="s">
        <v>34</v>
      </c>
    </row>
    <row r="92" spans="1:1" x14ac:dyDescent="0.25">
      <c r="A92" t="s">
        <v>35</v>
      </c>
    </row>
  </sheetData>
  <sheetProtection algorithmName="SHA-512" hashValue="eyhNRPLNzzpnsWKQUfSAxZsGrtj/pt8KSz3QNlCEoPjzhLvo9+BkpeYGn42s+8qOWfxx3lKHJ3dJ98C/X7q8OQ==" saltValue="/n/YmRORG5AMocGQqO5cx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A2E32-8F43-4CEF-B510-94913805A27C}">
  <sheetPr codeName="Sheet1"/>
  <dimension ref="A1:AN372"/>
  <sheetViews>
    <sheetView topLeftCell="Q1" zoomScale="87" zoomScaleNormal="87" workbookViewId="0">
      <selection activeCell="Z23" sqref="Z23"/>
    </sheetView>
  </sheetViews>
  <sheetFormatPr defaultRowHeight="15" x14ac:dyDescent="0.25"/>
  <cols>
    <col min="1" max="1" width="16" style="36" hidden="1" customWidth="1"/>
    <col min="2" max="2" width="12.140625" hidden="1" customWidth="1"/>
    <col min="3" max="3" width="16" style="27" hidden="1" customWidth="1"/>
    <col min="4" max="4" width="16" style="28" hidden="1" customWidth="1"/>
    <col min="5" max="5" width="13.5703125" style="27" hidden="1" customWidth="1"/>
    <col min="6" max="6" width="10.85546875" style="28" hidden="1" customWidth="1"/>
    <col min="7" max="7" width="13.85546875" style="27" hidden="1" customWidth="1"/>
    <col min="8" max="8" width="7.85546875" style="28" hidden="1" customWidth="1"/>
    <col min="9" max="9" width="11.140625" style="28" hidden="1" customWidth="1"/>
    <col min="10" max="10" width="16" style="28" hidden="1" customWidth="1"/>
    <col min="11" max="11" width="7" style="28" hidden="1" customWidth="1"/>
    <col min="12" max="14" width="9.140625" style="28" hidden="1" customWidth="1"/>
    <col min="15" max="15" width="4.85546875" style="28" hidden="1" customWidth="1"/>
    <col min="16" max="16" width="2.42578125" style="28" hidden="1" customWidth="1"/>
    <col min="17" max="17" width="1.28515625" style="28" customWidth="1"/>
    <col min="18" max="18" width="14.28515625" customWidth="1"/>
    <col min="19" max="19" width="21" customWidth="1"/>
    <col min="20" max="20" width="5.42578125" customWidth="1"/>
    <col min="21" max="21" width="41.85546875" customWidth="1"/>
    <col min="22" max="22" width="3.28515625" customWidth="1"/>
    <col min="23" max="23" width="2.28515625" customWidth="1"/>
    <col min="24" max="24" width="19" customWidth="1"/>
    <col min="25" max="25" width="2.28515625" customWidth="1"/>
    <col min="26" max="26" width="31.28515625" style="29" customWidth="1"/>
    <col min="27" max="27" width="2.42578125" customWidth="1"/>
    <col min="28" max="28" width="19" customWidth="1"/>
    <col min="29" max="29" width="3.140625" customWidth="1"/>
    <col min="30" max="30" width="32" customWidth="1"/>
    <col min="31" max="31" width="4.140625" customWidth="1"/>
    <col min="32" max="32" width="9.28515625" customWidth="1"/>
    <col min="33" max="33" width="16.5703125" customWidth="1"/>
    <col min="34" max="34" width="13.85546875" customWidth="1"/>
    <col min="35" max="35" width="11.140625" customWidth="1"/>
    <col min="36" max="37" width="6.5703125" customWidth="1"/>
  </cols>
  <sheetData>
    <row r="1" spans="1:40" ht="14.1" customHeight="1" x14ac:dyDescent="0.25">
      <c r="A1" s="33"/>
      <c r="B1" s="34" t="s">
        <v>36</v>
      </c>
      <c r="C1" s="33" t="s">
        <v>37</v>
      </c>
      <c r="D1" s="35" t="str">
        <f>IF(U12="Caretaker","","TTO")</f>
        <v>TTO</v>
      </c>
      <c r="E1" s="33" t="s">
        <v>38</v>
      </c>
      <c r="F1" s="35"/>
      <c r="G1" s="35" t="s">
        <v>39</v>
      </c>
      <c r="H1" s="35"/>
      <c r="I1" s="35" t="s">
        <v>40</v>
      </c>
      <c r="J1" s="36" t="s">
        <v>41</v>
      </c>
      <c r="K1" s="37"/>
      <c r="L1" s="37" t="s">
        <v>42</v>
      </c>
      <c r="M1" s="37" t="s">
        <v>43</v>
      </c>
      <c r="N1" s="37" t="s">
        <v>44</v>
      </c>
      <c r="O1" s="37"/>
      <c r="AF1" s="46"/>
      <c r="AG1" s="46"/>
      <c r="AH1" s="46"/>
      <c r="AI1" s="46"/>
    </row>
    <row r="2" spans="1:40" ht="32.1" customHeight="1" x14ac:dyDescent="0.35">
      <c r="A2" s="33" t="s">
        <v>45</v>
      </c>
      <c r="B2" s="38" t="s">
        <v>46</v>
      </c>
      <c r="C2" s="33" t="s">
        <v>45</v>
      </c>
      <c r="D2" s="35"/>
      <c r="E2" s="33" t="s">
        <v>38</v>
      </c>
      <c r="F2" s="35"/>
      <c r="G2" s="35" t="s">
        <v>39</v>
      </c>
      <c r="H2" s="35"/>
      <c r="I2" s="35" t="s">
        <v>47</v>
      </c>
      <c r="J2" s="36" t="s">
        <v>41</v>
      </c>
      <c r="K2" s="37"/>
      <c r="L2" s="37" t="s">
        <v>42</v>
      </c>
      <c r="M2" s="37" t="s">
        <v>43</v>
      </c>
      <c r="N2" s="37" t="s">
        <v>44</v>
      </c>
      <c r="O2" s="37"/>
      <c r="R2" s="105" t="s">
        <v>48</v>
      </c>
      <c r="AF2" s="46"/>
      <c r="AG2" s="46"/>
      <c r="AH2" s="46"/>
      <c r="AI2" s="46"/>
      <c r="AK2" s="131" t="s">
        <v>49</v>
      </c>
    </row>
    <row r="3" spans="1:40" ht="9" customHeight="1" thickBot="1" x14ac:dyDescent="0.3">
      <c r="A3" s="36">
        <v>45383</v>
      </c>
      <c r="B3">
        <f>IF(A3&gt;=U$18,IF(A3&lt;=$U$19,0,1),1)</f>
        <v>1</v>
      </c>
      <c r="C3" s="27">
        <v>45383</v>
      </c>
      <c r="D3" s="28">
        <f>IF(ISBLANK(C3)=FALSE,1,0)</f>
        <v>1</v>
      </c>
      <c r="F3" s="28">
        <f>IF(ISBLANK(E3)=FALSE,1,0)</f>
        <v>0</v>
      </c>
      <c r="G3" s="27" t="str">
        <f>_xlfn.IFNA(VLOOKUP(A3,$Z$12:$Z$21,1,FALSE),"Z")</f>
        <v>Z</v>
      </c>
      <c r="H3" s="28">
        <f>IF(G3="Z",0,1)</f>
        <v>0</v>
      </c>
      <c r="I3" s="28">
        <f>IF(B3+D3+F3+H3&gt;0,0,1)</f>
        <v>0</v>
      </c>
      <c r="J3" s="27">
        <v>45382</v>
      </c>
      <c r="L3" s="28">
        <f>IF($I3=1,IF(AND($AD$17="yes", $A3&lt;$AD$18),1,IF(OR($AD$17="no", $AD$17=""),IF(AND(AD$20="yes", A3&lt;AD$21),1,IF(OR(AD$20="no", AD$20=""),1,0)),0)),0)</f>
        <v>0</v>
      </c>
      <c r="M3" s="28">
        <f>IF($I3=1,IF(AND($AD$17="yes", $A3&gt;=$AD$18),IF(AND($AD$20="yes", $A3&gt;=$AD$21),0,1),0),0)</f>
        <v>0</v>
      </c>
      <c r="N3" s="28">
        <f>IF($I3=1,IF(AND($AD$20="yes", $A3&gt;=$AD$21),1,0),0)</f>
        <v>0</v>
      </c>
      <c r="AF3" s="46"/>
      <c r="AG3" s="46"/>
      <c r="AH3" s="46"/>
      <c r="AI3" s="46"/>
    </row>
    <row r="4" spans="1:40" ht="16.5" thickBot="1" x14ac:dyDescent="0.3">
      <c r="J4" s="27"/>
      <c r="R4" s="85" t="s">
        <v>50</v>
      </c>
      <c r="AD4" s="112" t="s">
        <v>51</v>
      </c>
      <c r="AF4" s="46"/>
      <c r="AG4" s="46"/>
      <c r="AH4" s="46"/>
      <c r="AI4" s="46"/>
    </row>
    <row r="5" spans="1:40" ht="16.5" thickBot="1" x14ac:dyDescent="0.3">
      <c r="J5" s="27"/>
      <c r="R5" s="85" t="s">
        <v>52</v>
      </c>
      <c r="AD5" s="120" t="s">
        <v>53</v>
      </c>
      <c r="AF5" s="46"/>
      <c r="AG5" s="46"/>
      <c r="AH5" s="46"/>
      <c r="AI5" s="46"/>
    </row>
    <row r="6" spans="1:40" ht="15.75" thickBot="1" x14ac:dyDescent="0.3">
      <c r="A6" s="36">
        <v>45384</v>
      </c>
      <c r="B6">
        <f>IF(A6&gt;=U$18,IF(A6&lt;=$U$19,0,1),1)</f>
        <v>1</v>
      </c>
      <c r="C6" s="27">
        <v>45384</v>
      </c>
      <c r="D6" s="28">
        <f>IF(($D$1=""),0,IF(ISBLANK(C6)=FALSE,1,0))</f>
        <v>1</v>
      </c>
      <c r="F6" s="28">
        <f t="shared" ref="F6:F69" si="0">IF(ISBLANK(E6)=FALSE,1,0)</f>
        <v>0</v>
      </c>
      <c r="G6" s="27" t="str">
        <f>_xlfn.IFNA(VLOOKUP(A6,$Z$12:$Z$21,1,FALSE),"Z")</f>
        <v>Z</v>
      </c>
      <c r="H6" s="28">
        <f>IF(G6="Z",0,1)</f>
        <v>0</v>
      </c>
      <c r="I6" s="28">
        <f>IF(B6+D6+F6+H6&gt;0,0,1)</f>
        <v>0</v>
      </c>
      <c r="J6" s="27">
        <v>45383</v>
      </c>
      <c r="L6" s="28">
        <f t="shared" ref="L6:L69" si="1">IF($I6=1,IF(AND($AD$17="yes", $A6&lt;$AD$18),1,IF(OR($AD$17="no", $AD$17=""),IF(AND(AD$20="yes", A6&lt;AD$21),1,IF(OR(AD$20="no", AD$20=""),1,0)),0)),0)</f>
        <v>0</v>
      </c>
      <c r="M6" s="28">
        <f t="shared" ref="M6:M69" si="2">IF($I6=1,IF(AND($AD$17="yes", $A6&gt;=$AD$18),IF(AND($AD$20="yes", $A6&gt;=$AD$21),0,1),0),0)</f>
        <v>0</v>
      </c>
      <c r="N6" s="28">
        <f t="shared" ref="N6:N69" si="3">IF($I6=1,IF(AND($AD$20="yes", $A6&gt;=$AD$21),1,0),0)</f>
        <v>0</v>
      </c>
      <c r="AF6" s="46"/>
      <c r="AG6" s="46"/>
      <c r="AH6" s="46"/>
      <c r="AI6" s="46"/>
    </row>
    <row r="7" spans="1:40" ht="16.5" thickBot="1" x14ac:dyDescent="0.3">
      <c r="A7" s="36">
        <v>45385</v>
      </c>
      <c r="B7">
        <f t="shared" ref="B7:B69" si="4">IF(A7&gt;=U$18,IF(A7&lt;=$U$19,0,1),1)</f>
        <v>1</v>
      </c>
      <c r="C7" s="27">
        <v>45385</v>
      </c>
      <c r="D7" s="28">
        <f t="shared" ref="D7:D8" si="5">IF(($D$1=""),0,IF(ISBLANK(C7)=FALSE,1,0))</f>
        <v>1</v>
      </c>
      <c r="F7" s="28">
        <f t="shared" si="0"/>
        <v>0</v>
      </c>
      <c r="G7" s="27" t="str">
        <f t="shared" ref="G7:G69" si="6">_xlfn.IFNA(VLOOKUP(A7,$Z$12:$Z$21,1,FALSE),"Z")</f>
        <v>Z</v>
      </c>
      <c r="H7" s="28">
        <f t="shared" ref="H7:H38" si="7">IF(G7="Z",0,1)</f>
        <v>0</v>
      </c>
      <c r="I7" s="28">
        <f t="shared" ref="I7:I69" si="8">IF(B7+D7+F7+H7&gt;0,0,1)</f>
        <v>0</v>
      </c>
      <c r="J7" s="27">
        <v>45384</v>
      </c>
      <c r="L7" s="28">
        <f t="shared" si="1"/>
        <v>0</v>
      </c>
      <c r="M7" s="28">
        <f t="shared" si="2"/>
        <v>0</v>
      </c>
      <c r="N7" s="28">
        <f t="shared" si="3"/>
        <v>0</v>
      </c>
      <c r="R7" s="44" t="s">
        <v>54</v>
      </c>
      <c r="S7" s="44"/>
      <c r="T7" s="44"/>
      <c r="U7" s="106" t="s">
        <v>55</v>
      </c>
      <c r="V7" s="44"/>
      <c r="W7" s="44"/>
      <c r="X7" s="44" t="s">
        <v>56</v>
      </c>
      <c r="Y7" s="44"/>
      <c r="Z7" s="106"/>
      <c r="AA7" s="43"/>
      <c r="AB7" s="84" t="s">
        <v>57</v>
      </c>
      <c r="AC7" s="59"/>
      <c r="AD7" s="111"/>
      <c r="AF7" s="100" t="s">
        <v>58</v>
      </c>
      <c r="AG7" s="101"/>
      <c r="AH7" s="3"/>
      <c r="AI7" s="3"/>
      <c r="AJ7" s="3"/>
      <c r="AK7" s="4"/>
    </row>
    <row r="8" spans="1:40" ht="16.5" thickBot="1" x14ac:dyDescent="0.3">
      <c r="A8" s="36">
        <v>45386</v>
      </c>
      <c r="B8">
        <f t="shared" si="4"/>
        <v>1</v>
      </c>
      <c r="C8" s="27">
        <v>45386</v>
      </c>
      <c r="D8" s="28">
        <f t="shared" si="5"/>
        <v>1</v>
      </c>
      <c r="F8" s="28">
        <f t="shared" si="0"/>
        <v>0</v>
      </c>
      <c r="G8" s="27" t="str">
        <f t="shared" si="6"/>
        <v>Z</v>
      </c>
      <c r="H8" s="28">
        <f t="shared" si="7"/>
        <v>0</v>
      </c>
      <c r="I8" s="28">
        <f t="shared" si="8"/>
        <v>0</v>
      </c>
      <c r="J8" s="27">
        <v>45385</v>
      </c>
      <c r="L8" s="28">
        <f>IF($I8=1,IF(AND($AD$17="yes", $A8&lt;$AD$18),1,IF(OR($AD$17="no", $AD$17=""),IF(AND(AD$20="yes", A8&lt;AD$21),1,IF(OR(AD$20="no", AD$20=""),1,0)),0)),0)</f>
        <v>0</v>
      </c>
      <c r="M8" s="28">
        <f t="shared" si="2"/>
        <v>0</v>
      </c>
      <c r="N8" s="28">
        <f t="shared" si="3"/>
        <v>0</v>
      </c>
      <c r="R8" s="44" t="s">
        <v>59</v>
      </c>
      <c r="S8" s="44"/>
      <c r="T8" s="44"/>
      <c r="U8" s="117" t="str">
        <f>IF(ISNA(VLOOKUP(U7,Data!A31:B139,2,FALSE)),"",VLOOKUP(U7,Data!A31:B139,2,FALSE))</f>
        <v/>
      </c>
      <c r="V8" s="44"/>
      <c r="W8" s="44"/>
      <c r="X8" s="44" t="s">
        <v>60</v>
      </c>
      <c r="Y8" s="44"/>
      <c r="Z8" s="109"/>
      <c r="AA8" s="43"/>
      <c r="AB8" s="85" t="s">
        <v>61</v>
      </c>
      <c r="AC8" s="59"/>
      <c r="AD8" s="119">
        <f>IF(AG23="",AD7,AI35)</f>
        <v>0</v>
      </c>
      <c r="AF8" s="102"/>
      <c r="AG8" s="92" t="s">
        <v>62</v>
      </c>
      <c r="AH8" s="169" t="str">
        <f>IF(U12="","",U12)</f>
        <v/>
      </c>
      <c r="AI8" s="170"/>
      <c r="AJ8" s="171" t="s">
        <v>63</v>
      </c>
      <c r="AK8" s="172"/>
    </row>
    <row r="9" spans="1:40" ht="16.5" thickBot="1" x14ac:dyDescent="0.3">
      <c r="A9" s="36">
        <v>45387</v>
      </c>
      <c r="B9">
        <f t="shared" si="4"/>
        <v>1</v>
      </c>
      <c r="C9" s="27">
        <v>45387</v>
      </c>
      <c r="D9" s="28">
        <f>IF(($D$1=""),0,IF(ISBLANK(C9)=FALSE,1,0))</f>
        <v>1</v>
      </c>
      <c r="F9" s="28">
        <f t="shared" si="0"/>
        <v>0</v>
      </c>
      <c r="G9" s="27" t="str">
        <f>_xlfn.IFNA(VLOOKUP(A9,$Z$12:$Z$21,1,FALSE),"Z")</f>
        <v>Z</v>
      </c>
      <c r="H9" s="28">
        <f t="shared" si="7"/>
        <v>0</v>
      </c>
      <c r="I9" s="28">
        <f t="shared" si="8"/>
        <v>0</v>
      </c>
      <c r="J9" s="27">
        <v>45386</v>
      </c>
      <c r="L9" s="28">
        <f t="shared" si="1"/>
        <v>0</v>
      </c>
      <c r="M9" s="28">
        <f t="shared" si="2"/>
        <v>0</v>
      </c>
      <c r="N9" s="28">
        <f t="shared" si="3"/>
        <v>0</v>
      </c>
      <c r="Z9"/>
      <c r="AF9" s="102"/>
      <c r="AG9" s="92"/>
      <c r="AH9" s="7"/>
      <c r="AI9" s="7"/>
      <c r="AJ9" s="7"/>
      <c r="AK9" s="10"/>
    </row>
    <row r="10" spans="1:40" ht="16.5" thickBot="1" x14ac:dyDescent="0.3">
      <c r="A10" s="36">
        <v>45388</v>
      </c>
      <c r="B10">
        <f t="shared" si="4"/>
        <v>1</v>
      </c>
      <c r="C10" s="27">
        <v>45388</v>
      </c>
      <c r="D10" s="28">
        <f t="shared" ref="D10:D73" si="9">IF(($D$1=""),0,IF(ISBLANK(C10)=FALSE,1,0))</f>
        <v>1</v>
      </c>
      <c r="E10" s="27">
        <v>45388</v>
      </c>
      <c r="F10" s="28">
        <f t="shared" si="0"/>
        <v>1</v>
      </c>
      <c r="G10" s="27" t="str">
        <f t="shared" si="6"/>
        <v>Z</v>
      </c>
      <c r="H10" s="28">
        <f t="shared" si="7"/>
        <v>0</v>
      </c>
      <c r="I10" s="28">
        <f t="shared" si="8"/>
        <v>0</v>
      </c>
      <c r="J10" s="27">
        <v>45387</v>
      </c>
      <c r="L10" s="28">
        <f t="shared" si="1"/>
        <v>0</v>
      </c>
      <c r="M10" s="28">
        <f t="shared" si="2"/>
        <v>0</v>
      </c>
      <c r="N10" s="28">
        <f t="shared" si="3"/>
        <v>0</v>
      </c>
      <c r="U10" s="41" t="str">
        <f>IF(V17&gt;=1,"You have not bought into this claim type","")</f>
        <v/>
      </c>
      <c r="AF10" s="102"/>
      <c r="AG10" s="91" t="s">
        <v>64</v>
      </c>
      <c r="AH10" s="173"/>
      <c r="AI10" s="174"/>
      <c r="AJ10" s="175" t="str">
        <f>IF(AH8&gt;"",IF(AH8="Teacher",25,IF(AH8="Teaching Assistant",32.5,37)),"")</f>
        <v/>
      </c>
      <c r="AK10" s="176"/>
      <c r="AN10" s="42">
        <f>IF(AH8="Teacher",25,IF(AH8="Teaching Assistant",32.5,37))</f>
        <v>37</v>
      </c>
    </row>
    <row r="11" spans="1:40" ht="16.5" thickBot="1" x14ac:dyDescent="0.3">
      <c r="A11" s="36">
        <v>45389</v>
      </c>
      <c r="B11">
        <f t="shared" si="4"/>
        <v>1</v>
      </c>
      <c r="C11" s="27">
        <v>45389</v>
      </c>
      <c r="D11" s="28">
        <f t="shared" si="9"/>
        <v>1</v>
      </c>
      <c r="E11" s="27">
        <v>45389</v>
      </c>
      <c r="F11" s="28">
        <f t="shared" si="0"/>
        <v>1</v>
      </c>
      <c r="G11" s="27" t="str">
        <f t="shared" si="6"/>
        <v>Z</v>
      </c>
      <c r="H11" s="28">
        <f t="shared" si="7"/>
        <v>0</v>
      </c>
      <c r="I11" s="28">
        <f>IF(B11+D11+F11+H11&gt;0,0,1)</f>
        <v>0</v>
      </c>
      <c r="J11" s="27">
        <v>45388</v>
      </c>
      <c r="L11" s="28">
        <f t="shared" si="1"/>
        <v>0</v>
      </c>
      <c r="M11" s="28">
        <f t="shared" si="2"/>
        <v>0</v>
      </c>
      <c r="N11" s="28">
        <f t="shared" si="3"/>
        <v>0</v>
      </c>
      <c r="U11" s="41"/>
      <c r="Y11" s="42">
        <f>COUNTA(Z12:Z21)</f>
        <v>0</v>
      </c>
      <c r="Z11" s="166" t="str">
        <f>IF(Y11=0,"All training dates within the current financial year must be entered before your claim can be calculated","")</f>
        <v>All training dates within the current financial year must be entered before your claim can be calculated</v>
      </c>
      <c r="AF11" s="102"/>
      <c r="AG11" s="91" t="s">
        <v>65</v>
      </c>
      <c r="AH11" s="173"/>
      <c r="AI11" s="174"/>
      <c r="AJ11" s="175">
        <v>52</v>
      </c>
      <c r="AK11" s="176"/>
    </row>
    <row r="12" spans="1:40" ht="16.5" thickBot="1" x14ac:dyDescent="0.3">
      <c r="A12" s="36">
        <v>45390</v>
      </c>
      <c r="B12">
        <f t="shared" si="4"/>
        <v>1</v>
      </c>
      <c r="C12" s="27">
        <v>45390</v>
      </c>
      <c r="D12" s="28">
        <f t="shared" si="9"/>
        <v>1</v>
      </c>
      <c r="F12" s="28">
        <f t="shared" si="0"/>
        <v>0</v>
      </c>
      <c r="G12" s="27" t="str">
        <f t="shared" si="6"/>
        <v>Z</v>
      </c>
      <c r="H12" s="28">
        <f t="shared" si="7"/>
        <v>0</v>
      </c>
      <c r="I12" s="28">
        <f t="shared" si="8"/>
        <v>0</v>
      </c>
      <c r="J12" s="27">
        <v>45389</v>
      </c>
      <c r="L12" s="28">
        <f t="shared" si="1"/>
        <v>0</v>
      </c>
      <c r="M12" s="28">
        <f t="shared" si="2"/>
        <v>0</v>
      </c>
      <c r="N12" s="28">
        <f t="shared" si="3"/>
        <v>0</v>
      </c>
      <c r="R12" s="30" t="s">
        <v>66</v>
      </c>
      <c r="S12" s="30"/>
      <c r="U12" s="107"/>
      <c r="X12" s="30" t="s">
        <v>39</v>
      </c>
      <c r="Z12" s="110"/>
      <c r="AB12" s="30" t="s">
        <v>68</v>
      </c>
      <c r="AD12" s="177"/>
      <c r="AF12" s="102"/>
      <c r="AG12" s="92"/>
      <c r="AH12" s="11"/>
      <c r="AI12" s="11"/>
      <c r="AJ12" s="92"/>
      <c r="AK12" s="91"/>
    </row>
    <row r="13" spans="1:40" ht="16.5" thickBot="1" x14ac:dyDescent="0.3">
      <c r="A13" s="36">
        <v>45391</v>
      </c>
      <c r="B13">
        <f t="shared" si="4"/>
        <v>1</v>
      </c>
      <c r="C13" s="27">
        <v>45391</v>
      </c>
      <c r="D13" s="28">
        <f t="shared" si="9"/>
        <v>1</v>
      </c>
      <c r="F13" s="28">
        <f t="shared" si="0"/>
        <v>0</v>
      </c>
      <c r="G13" s="27" t="str">
        <f t="shared" si="6"/>
        <v>Z</v>
      </c>
      <c r="H13" s="28">
        <f t="shared" si="7"/>
        <v>0</v>
      </c>
      <c r="I13" s="28">
        <f t="shared" si="8"/>
        <v>0</v>
      </c>
      <c r="J13" s="27">
        <v>45390</v>
      </c>
      <c r="L13" s="28">
        <f t="shared" si="1"/>
        <v>0</v>
      </c>
      <c r="M13" s="28">
        <f t="shared" si="2"/>
        <v>0</v>
      </c>
      <c r="N13" s="28">
        <f t="shared" si="3"/>
        <v>0</v>
      </c>
      <c r="R13" s="30" t="s">
        <v>69</v>
      </c>
      <c r="S13" s="30" t="s">
        <v>67</v>
      </c>
      <c r="T13" s="40" t="str">
        <f>IF(S13=U12,VLOOKUP(CONCATENATE(U$8,"T"),Data!$L$31:$S$139,5,FALSE),"")</f>
        <v/>
      </c>
      <c r="U13" s="118" t="str">
        <f>IF(T13=1,"NOT AVAILABLE",IF(ISNA(VLOOKUP($U$7,Data!$A$31:$G$142,4,FALSE)),"",VLOOKUP($U$7,Data!$A$31:$G$142,4,FALSE)))</f>
        <v/>
      </c>
      <c r="V13" s="56" t="str">
        <f>T13</f>
        <v/>
      </c>
      <c r="W13" s="56"/>
      <c r="X13" s="57"/>
      <c r="Y13" s="57"/>
      <c r="Z13" s="110"/>
      <c r="AB13" s="30"/>
      <c r="AD13" s="178"/>
      <c r="AF13" s="102"/>
      <c r="AG13" s="92" t="s">
        <v>70</v>
      </c>
      <c r="AH13" s="188" t="str">
        <f>(IF(AH10&gt;0,(AH10*AH11)/(AN10*52),""))</f>
        <v/>
      </c>
      <c r="AI13" s="189"/>
      <c r="AJ13" s="92"/>
      <c r="AK13" s="91"/>
    </row>
    <row r="14" spans="1:40" ht="16.5" thickBot="1" x14ac:dyDescent="0.3">
      <c r="A14" s="36">
        <v>45392</v>
      </c>
      <c r="B14">
        <f t="shared" si="4"/>
        <v>1</v>
      </c>
      <c r="C14" s="27">
        <v>45392</v>
      </c>
      <c r="D14" s="28">
        <f t="shared" si="9"/>
        <v>1</v>
      </c>
      <c r="F14" s="28">
        <f t="shared" si="0"/>
        <v>0</v>
      </c>
      <c r="G14" s="27" t="str">
        <f t="shared" si="6"/>
        <v>Z</v>
      </c>
      <c r="H14" s="28">
        <f t="shared" si="7"/>
        <v>0</v>
      </c>
      <c r="I14" s="28">
        <f t="shared" si="8"/>
        <v>0</v>
      </c>
      <c r="J14" s="27">
        <v>45391</v>
      </c>
      <c r="L14" s="28">
        <f t="shared" si="1"/>
        <v>0</v>
      </c>
      <c r="M14" s="28">
        <f t="shared" si="2"/>
        <v>0</v>
      </c>
      <c r="N14" s="28">
        <f t="shared" si="3"/>
        <v>0</v>
      </c>
      <c r="R14" s="30"/>
      <c r="S14" s="30" t="s">
        <v>71</v>
      </c>
      <c r="T14" s="40" t="str">
        <f>IF(S14=U12,VLOOKUP(CONCATENATE(U$8,"A"),Data!$M$31:$S$139,5,FALSE),"")</f>
        <v/>
      </c>
      <c r="U14" s="118" t="str">
        <f>IF(T14=1,"NOT AVAILABLE",IF(ISNA(VLOOKUP($U$7,Data!$A$31:$G$142,5,FALSE)),"",VLOOKUP($U$7,Data!$A$31:$G$142,5,FALSE)))</f>
        <v/>
      </c>
      <c r="V14" s="56" t="str">
        <f t="shared" ref="V14:V16" si="10">T14</f>
        <v/>
      </c>
      <c r="W14" s="56"/>
      <c r="X14" s="57"/>
      <c r="Y14" s="57"/>
      <c r="Z14" s="110"/>
      <c r="AB14" s="30"/>
      <c r="AF14" s="6"/>
      <c r="AG14" s="7"/>
      <c r="AH14" s="7"/>
      <c r="AI14" s="7"/>
      <c r="AJ14" s="92"/>
      <c r="AK14" s="91"/>
    </row>
    <row r="15" spans="1:40" ht="16.5" thickBot="1" x14ac:dyDescent="0.3">
      <c r="A15" s="36">
        <v>45393</v>
      </c>
      <c r="B15">
        <f t="shared" si="4"/>
        <v>1</v>
      </c>
      <c r="C15" s="27">
        <v>45393</v>
      </c>
      <c r="D15" s="28">
        <f t="shared" si="9"/>
        <v>1</v>
      </c>
      <c r="F15" s="28">
        <f t="shared" si="0"/>
        <v>0</v>
      </c>
      <c r="G15" s="27" t="str">
        <f t="shared" si="6"/>
        <v>Z</v>
      </c>
      <c r="H15" s="28">
        <f t="shared" si="7"/>
        <v>0</v>
      </c>
      <c r="I15" s="28">
        <f t="shared" si="8"/>
        <v>0</v>
      </c>
      <c r="J15" s="27">
        <v>45392</v>
      </c>
      <c r="L15" s="28">
        <f t="shared" si="1"/>
        <v>0</v>
      </c>
      <c r="M15" s="28">
        <f t="shared" si="2"/>
        <v>0</v>
      </c>
      <c r="N15" s="28">
        <f t="shared" si="3"/>
        <v>0</v>
      </c>
      <c r="R15" s="30"/>
      <c r="S15" s="30" t="s">
        <v>72</v>
      </c>
      <c r="T15" s="40" t="str">
        <f>IF(S15=U12,VLOOKUP(CONCATENATE(U$8,"C"),Data!$N$31:$S$139,5,FALSE),"")</f>
        <v/>
      </c>
      <c r="U15" s="118" t="str">
        <f>IF(T15=1,"NOT AVAILABLE",IF(ISNA(VLOOKUP($U$7,Data!$A$31:$G$142,6,FALSE)),"",VLOOKUP($U$7,Data!$A$31:$G$142,6,FALSE)))</f>
        <v/>
      </c>
      <c r="V15" s="56" t="str">
        <f t="shared" si="10"/>
        <v/>
      </c>
      <c r="W15" s="56"/>
      <c r="X15" s="57"/>
      <c r="Y15" s="57"/>
      <c r="Z15" s="110"/>
      <c r="AB15" s="30" t="s">
        <v>73</v>
      </c>
      <c r="AD15" s="107"/>
      <c r="AF15" s="104" t="s">
        <v>74</v>
      </c>
      <c r="AG15" s="112" t="s">
        <v>51</v>
      </c>
      <c r="AH15" s="7"/>
      <c r="AI15" s="7"/>
      <c r="AJ15" s="92"/>
      <c r="AK15" s="91"/>
    </row>
    <row r="16" spans="1:40" ht="16.5" thickBot="1" x14ac:dyDescent="0.3">
      <c r="A16" s="36">
        <v>45394</v>
      </c>
      <c r="B16">
        <f t="shared" si="4"/>
        <v>1</v>
      </c>
      <c r="C16" s="27">
        <v>45394</v>
      </c>
      <c r="D16" s="28">
        <f t="shared" si="9"/>
        <v>1</v>
      </c>
      <c r="F16" s="28">
        <f t="shared" si="0"/>
        <v>0</v>
      </c>
      <c r="G16" s="27" t="str">
        <f t="shared" si="6"/>
        <v>Z</v>
      </c>
      <c r="H16" s="28">
        <f t="shared" si="7"/>
        <v>0</v>
      </c>
      <c r="I16" s="28">
        <f t="shared" si="8"/>
        <v>0</v>
      </c>
      <c r="J16" s="27">
        <v>45393</v>
      </c>
      <c r="L16" s="28">
        <f t="shared" si="1"/>
        <v>0</v>
      </c>
      <c r="M16" s="28">
        <f t="shared" si="2"/>
        <v>0</v>
      </c>
      <c r="N16" s="28">
        <f t="shared" si="3"/>
        <v>0</v>
      </c>
      <c r="R16" s="30"/>
      <c r="S16" s="30" t="s">
        <v>75</v>
      </c>
      <c r="T16" s="40" t="str">
        <f>IF(S16=U12,VLOOKUP(CONCATENATE(U$8,"O"),Data!$O$31:$S$139,5,FALSE),"")</f>
        <v/>
      </c>
      <c r="U16" s="118" t="str">
        <f>IF(T16=1,"NOT AVAILABLE",IF(ISNA(VLOOKUP($U$7,Data!$A$31:$G$142,7,FALSE)),"",VLOOKUP($U$7,Data!$A$31:$G$142,7,FALSE)))</f>
        <v/>
      </c>
      <c r="V16" s="56" t="str">
        <f t="shared" si="10"/>
        <v/>
      </c>
      <c r="W16" s="56"/>
      <c r="X16" s="57"/>
      <c r="Y16" s="57"/>
      <c r="Z16" s="110"/>
      <c r="AB16" s="30"/>
      <c r="AF16" s="14"/>
      <c r="AG16" s="120" t="s">
        <v>53</v>
      </c>
      <c r="AH16" s="16"/>
      <c r="AI16" s="16"/>
      <c r="AJ16" s="16"/>
      <c r="AK16" s="17"/>
    </row>
    <row r="17" spans="1:37" ht="15.75" thickBot="1" x14ac:dyDescent="0.3">
      <c r="A17" s="36">
        <v>45395</v>
      </c>
      <c r="B17">
        <f t="shared" si="4"/>
        <v>1</v>
      </c>
      <c r="D17" s="28">
        <f t="shared" si="9"/>
        <v>0</v>
      </c>
      <c r="E17" s="27">
        <v>45395</v>
      </c>
      <c r="F17" s="28">
        <f>IF(ISBLANK(E17)=FALSE,1,0)</f>
        <v>1</v>
      </c>
      <c r="G17" s="27" t="str">
        <f t="shared" si="6"/>
        <v>Z</v>
      </c>
      <c r="H17" s="28">
        <f t="shared" si="7"/>
        <v>0</v>
      </c>
      <c r="I17" s="28">
        <f t="shared" si="8"/>
        <v>0</v>
      </c>
      <c r="J17" s="27">
        <v>45394</v>
      </c>
      <c r="L17" s="28">
        <f t="shared" si="1"/>
        <v>0</v>
      </c>
      <c r="M17" s="28">
        <f t="shared" si="2"/>
        <v>0</v>
      </c>
      <c r="N17" s="28">
        <f t="shared" si="3"/>
        <v>0</v>
      </c>
      <c r="R17" s="30"/>
      <c r="S17" s="30"/>
      <c r="V17" s="56">
        <f>SUM(V13:V16)</f>
        <v>0</v>
      </c>
      <c r="W17" s="56"/>
      <c r="X17" s="57"/>
      <c r="Y17" s="57"/>
      <c r="Z17" s="110"/>
      <c r="AB17" s="30" t="s">
        <v>76</v>
      </c>
      <c r="AD17" s="107"/>
      <c r="AE17" s="42">
        <f>IF(AD17="yes",IF(AD18&lt;=U18,1,0),0)</f>
        <v>0</v>
      </c>
    </row>
    <row r="18" spans="1:37" ht="16.5" thickBot="1" x14ac:dyDescent="0.3">
      <c r="A18" s="36">
        <v>45396</v>
      </c>
      <c r="B18">
        <f t="shared" si="4"/>
        <v>1</v>
      </c>
      <c r="D18" s="28">
        <f t="shared" si="9"/>
        <v>0</v>
      </c>
      <c r="E18" s="27">
        <v>45396</v>
      </c>
      <c r="F18" s="28">
        <f t="shared" si="0"/>
        <v>1</v>
      </c>
      <c r="G18" s="27" t="str">
        <f t="shared" si="6"/>
        <v>Z</v>
      </c>
      <c r="H18" s="28">
        <f t="shared" si="7"/>
        <v>0</v>
      </c>
      <c r="I18" s="28">
        <f t="shared" si="8"/>
        <v>0</v>
      </c>
      <c r="J18" s="27">
        <v>45395</v>
      </c>
      <c r="L18" s="28">
        <f t="shared" si="1"/>
        <v>0</v>
      </c>
      <c r="M18" s="28">
        <f t="shared" si="2"/>
        <v>0</v>
      </c>
      <c r="N18" s="28">
        <f t="shared" si="3"/>
        <v>0</v>
      </c>
      <c r="R18" s="30" t="s">
        <v>77</v>
      </c>
      <c r="S18" s="30"/>
      <c r="U18" s="108"/>
      <c r="V18" s="57"/>
      <c r="W18" s="57"/>
      <c r="X18" s="57"/>
      <c r="Y18" s="57"/>
      <c r="Z18" s="110"/>
      <c r="AB18" s="30" t="s">
        <v>78</v>
      </c>
      <c r="AD18" s="108"/>
      <c r="AE18" s="42"/>
      <c r="AF18" s="100" t="s">
        <v>79</v>
      </c>
      <c r="AG18" s="101"/>
      <c r="AH18" s="3"/>
      <c r="AI18" s="3"/>
      <c r="AJ18" s="3"/>
      <c r="AK18" s="4"/>
    </row>
    <row r="19" spans="1:37" ht="16.5" thickBot="1" x14ac:dyDescent="0.3">
      <c r="A19" s="36">
        <v>45397</v>
      </c>
      <c r="B19">
        <f t="shared" si="4"/>
        <v>1</v>
      </c>
      <c r="D19" s="28">
        <f t="shared" si="9"/>
        <v>0</v>
      </c>
      <c r="F19" s="28">
        <f t="shared" si="0"/>
        <v>0</v>
      </c>
      <c r="G19" s="27" t="str">
        <f t="shared" si="6"/>
        <v>Z</v>
      </c>
      <c r="H19" s="28">
        <f t="shared" si="7"/>
        <v>0</v>
      </c>
      <c r="I19" s="28">
        <f>IF(B19+D19+F19+H19&gt;0,0,1)</f>
        <v>0</v>
      </c>
      <c r="J19" s="27">
        <v>45396</v>
      </c>
      <c r="L19" s="28">
        <f>IF($I19=1,IF(AND($AD$17="yes", $A19&lt;$AD$18),1,IF(OR($AD$17="no", $AD$17=""),IF(AND(AD$20="yes", A19&lt;AD$21),1,IF(OR(AD$20="no", AD$20=""),1,0)),0)),0)</f>
        <v>0</v>
      </c>
      <c r="M19" s="28">
        <f t="shared" si="2"/>
        <v>0</v>
      </c>
      <c r="N19" s="28">
        <f t="shared" si="3"/>
        <v>0</v>
      </c>
      <c r="R19" s="30" t="s">
        <v>80</v>
      </c>
      <c r="S19" s="30"/>
      <c r="U19" s="108"/>
      <c r="V19" s="57"/>
      <c r="W19" s="57"/>
      <c r="X19" s="57"/>
      <c r="Y19" s="57"/>
      <c r="Z19" s="110"/>
      <c r="AB19" s="30"/>
      <c r="AE19" s="42"/>
      <c r="AF19" s="102"/>
      <c r="AG19" s="92" t="s">
        <v>62</v>
      </c>
      <c r="AH19" s="169" t="str">
        <f>IF(U12="","",U12)</f>
        <v/>
      </c>
      <c r="AI19" s="170"/>
      <c r="AJ19" s="175" t="s">
        <v>63</v>
      </c>
      <c r="AK19" s="176"/>
    </row>
    <row r="20" spans="1:37" ht="15.75" x14ac:dyDescent="0.25">
      <c r="A20" s="36">
        <v>45398</v>
      </c>
      <c r="B20">
        <f t="shared" si="4"/>
        <v>1</v>
      </c>
      <c r="D20" s="28">
        <f t="shared" si="9"/>
        <v>0</v>
      </c>
      <c r="F20" s="28">
        <f t="shared" si="0"/>
        <v>0</v>
      </c>
      <c r="G20" s="27" t="str">
        <f t="shared" si="6"/>
        <v>Z</v>
      </c>
      <c r="H20" s="28">
        <f t="shared" si="7"/>
        <v>0</v>
      </c>
      <c r="I20" s="28">
        <f t="shared" si="8"/>
        <v>0</v>
      </c>
      <c r="J20" s="27">
        <v>45397</v>
      </c>
      <c r="L20" s="28">
        <f t="shared" si="1"/>
        <v>0</v>
      </c>
      <c r="M20" s="28">
        <f t="shared" si="2"/>
        <v>0</v>
      </c>
      <c r="N20" s="28">
        <f t="shared" si="3"/>
        <v>0</v>
      </c>
      <c r="R20" s="30"/>
      <c r="S20" s="30"/>
      <c r="V20" s="57"/>
      <c r="W20" s="57"/>
      <c r="X20" s="57"/>
      <c r="Y20" s="57"/>
      <c r="Z20" s="110"/>
      <c r="AB20" s="30" t="s">
        <v>81</v>
      </c>
      <c r="AD20" s="107"/>
      <c r="AE20" s="42">
        <f>IF(AD20="yes",IF(AD17="yes",IF(AD21&lt;=AD18,1,0),IF(AD21&lt;U18,1,0)),0)</f>
        <v>0</v>
      </c>
      <c r="AF20" s="102"/>
      <c r="AG20" s="92"/>
      <c r="AH20" s="7"/>
      <c r="AI20" s="3"/>
      <c r="AJ20" s="190">
        <f>IF(AH$19="Teacher",25,IF(AH$19="Teaching Assistant",32.5,37))</f>
        <v>37</v>
      </c>
      <c r="AK20" s="176"/>
    </row>
    <row r="21" spans="1:37" ht="15.75" x14ac:dyDescent="0.25">
      <c r="A21" s="36">
        <v>45399</v>
      </c>
      <c r="B21">
        <f t="shared" si="4"/>
        <v>1</v>
      </c>
      <c r="D21" s="28">
        <f t="shared" si="9"/>
        <v>0</v>
      </c>
      <c r="F21" s="28">
        <f t="shared" si="0"/>
        <v>0</v>
      </c>
      <c r="G21" s="27" t="str">
        <f t="shared" si="6"/>
        <v>Z</v>
      </c>
      <c r="H21" s="28">
        <f t="shared" si="7"/>
        <v>0</v>
      </c>
      <c r="I21" s="28">
        <f t="shared" si="8"/>
        <v>0</v>
      </c>
      <c r="J21" s="27">
        <v>45398</v>
      </c>
      <c r="L21" s="28">
        <f t="shared" si="1"/>
        <v>0</v>
      </c>
      <c r="M21" s="28">
        <f t="shared" si="2"/>
        <v>0</v>
      </c>
      <c r="N21" s="28">
        <f t="shared" si="3"/>
        <v>0</v>
      </c>
      <c r="R21" s="30" t="s">
        <v>82</v>
      </c>
      <c r="S21" s="30"/>
      <c r="U21" s="107"/>
      <c r="V21" s="58">
        <f>IF(U21="yes",IF(U24="",1,0),0)</f>
        <v>0</v>
      </c>
      <c r="W21" s="58">
        <f>IF(AND(U21="yes", V21=0),1,0)</f>
        <v>0</v>
      </c>
      <c r="X21" s="57"/>
      <c r="Y21" s="57"/>
      <c r="Z21" s="110"/>
      <c r="AB21" s="30" t="s">
        <v>84</v>
      </c>
      <c r="AD21" s="108"/>
      <c r="AE21" s="42"/>
      <c r="AF21" s="102"/>
      <c r="AG21" s="99" t="s">
        <v>85</v>
      </c>
      <c r="AH21" s="99" t="s">
        <v>86</v>
      </c>
      <c r="AI21" s="99" t="s">
        <v>70</v>
      </c>
      <c r="AJ21" s="99"/>
      <c r="AK21" s="88"/>
    </row>
    <row r="22" spans="1:37" ht="16.5" thickBot="1" x14ac:dyDescent="0.3">
      <c r="A22" s="36">
        <v>45400</v>
      </c>
      <c r="B22">
        <f t="shared" si="4"/>
        <v>1</v>
      </c>
      <c r="D22" s="28">
        <f t="shared" si="9"/>
        <v>0</v>
      </c>
      <c r="F22" s="28">
        <f t="shared" si="0"/>
        <v>0</v>
      </c>
      <c r="G22" s="27" t="str">
        <f t="shared" si="6"/>
        <v>Z</v>
      </c>
      <c r="H22" s="28">
        <f t="shared" si="7"/>
        <v>0</v>
      </c>
      <c r="I22" s="28">
        <f t="shared" si="8"/>
        <v>0</v>
      </c>
      <c r="J22" s="27">
        <v>45399</v>
      </c>
      <c r="L22" s="28">
        <f t="shared" si="1"/>
        <v>0</v>
      </c>
      <c r="M22" s="28">
        <f t="shared" si="2"/>
        <v>0</v>
      </c>
      <c r="N22" s="28">
        <f t="shared" si="3"/>
        <v>0</v>
      </c>
      <c r="R22" s="86" t="s">
        <v>87</v>
      </c>
      <c r="S22" s="86"/>
      <c r="U22" s="125" t="str">
        <f>IF(U21="yes",VLOOKUP(U18,A3:J370,10,FALSE),"")</f>
        <v/>
      </c>
      <c r="V22" s="59"/>
      <c r="W22" s="59"/>
      <c r="X22" s="60"/>
      <c r="Y22" s="59"/>
      <c r="Z22" s="59"/>
      <c r="AA22" s="59"/>
      <c r="AB22" s="59"/>
      <c r="AC22" s="58">
        <f>IF(S15=U12,IF(LEN(U15)=5,0,10),10)</f>
        <v>10</v>
      </c>
      <c r="AD22" s="59"/>
      <c r="AE22" s="45"/>
      <c r="AF22" s="102"/>
      <c r="AG22" s="99" t="s">
        <v>88</v>
      </c>
      <c r="AH22" s="99" t="s">
        <v>89</v>
      </c>
      <c r="AI22" s="57"/>
      <c r="AK22" s="10"/>
    </row>
    <row r="23" spans="1:37" ht="16.5" thickBot="1" x14ac:dyDescent="0.3">
      <c r="A23" s="36">
        <v>45401</v>
      </c>
      <c r="B23">
        <f t="shared" si="4"/>
        <v>1</v>
      </c>
      <c r="D23" s="28">
        <f t="shared" si="9"/>
        <v>0</v>
      </c>
      <c r="F23" s="28">
        <f t="shared" si="0"/>
        <v>0</v>
      </c>
      <c r="G23" s="27" t="str">
        <f t="shared" si="6"/>
        <v>Z</v>
      </c>
      <c r="H23" s="28">
        <f t="shared" si="7"/>
        <v>0</v>
      </c>
      <c r="I23" s="28">
        <f t="shared" si="8"/>
        <v>0</v>
      </c>
      <c r="J23" s="27">
        <v>45400</v>
      </c>
      <c r="L23" s="28">
        <f t="shared" si="1"/>
        <v>0</v>
      </c>
      <c r="M23" s="28">
        <f t="shared" si="2"/>
        <v>0</v>
      </c>
      <c r="N23" s="28">
        <f t="shared" si="3"/>
        <v>0</v>
      </c>
      <c r="R23" s="56" t="s">
        <v>90</v>
      </c>
      <c r="S23" s="86"/>
      <c r="U23" s="107"/>
      <c r="V23" s="59"/>
      <c r="W23" s="56" t="s">
        <v>91</v>
      </c>
      <c r="X23" s="60"/>
      <c r="Y23" s="59"/>
      <c r="Z23" s="63"/>
      <c r="AA23" s="59"/>
      <c r="AB23" s="59"/>
      <c r="AC23" s="59"/>
      <c r="AD23" s="59"/>
      <c r="AE23" s="45"/>
      <c r="AF23" s="102" t="s">
        <v>92</v>
      </c>
      <c r="AG23" s="113"/>
      <c r="AH23" s="113"/>
      <c r="AI23" s="121" t="str">
        <f t="shared" ref="AI23:AI29" si="11">(IF(AG23&gt;0,(AG23*AH23)/(AJ23*AH23),""))</f>
        <v/>
      </c>
      <c r="AJ23" s="89">
        <f>IF(AH$19="Teacher",25,IF(AH$19="Teaching Assistant",32.5,37))</f>
        <v>37</v>
      </c>
      <c r="AK23" s="90" t="str">
        <f>IF(AG23&lt;&gt;"",IF(AI23&gt;1,"Check",""),"")</f>
        <v/>
      </c>
    </row>
    <row r="24" spans="1:37" ht="16.5" thickBot="1" x14ac:dyDescent="0.3">
      <c r="A24" s="36">
        <v>45402</v>
      </c>
      <c r="B24">
        <f t="shared" si="4"/>
        <v>1</v>
      </c>
      <c r="D24" s="28">
        <f t="shared" si="9"/>
        <v>0</v>
      </c>
      <c r="E24" s="27">
        <v>45402</v>
      </c>
      <c r="F24" s="28">
        <f t="shared" si="0"/>
        <v>1</v>
      </c>
      <c r="G24" s="27" t="str">
        <f t="shared" si="6"/>
        <v>Z</v>
      </c>
      <c r="H24" s="28">
        <f t="shared" si="7"/>
        <v>0</v>
      </c>
      <c r="I24" s="28">
        <f t="shared" si="8"/>
        <v>0</v>
      </c>
      <c r="J24" s="27">
        <v>45401</v>
      </c>
      <c r="L24" s="28">
        <f t="shared" si="1"/>
        <v>0</v>
      </c>
      <c r="M24" s="28">
        <f t="shared" si="2"/>
        <v>0</v>
      </c>
      <c r="N24" s="28">
        <f t="shared" si="3"/>
        <v>0</v>
      </c>
      <c r="R24" s="56" t="s">
        <v>93</v>
      </c>
      <c r="S24" s="86"/>
      <c r="U24" s="115" t="s">
        <v>83</v>
      </c>
      <c r="V24" s="57"/>
      <c r="W24" s="56" t="s">
        <v>94</v>
      </c>
      <c r="X24" s="59"/>
      <c r="Y24" s="59"/>
      <c r="Z24" s="60"/>
      <c r="AA24" s="59"/>
      <c r="AB24" s="59"/>
      <c r="AC24" s="59"/>
      <c r="AD24" s="59"/>
      <c r="AE24" s="45"/>
      <c r="AF24" s="102" t="s">
        <v>95</v>
      </c>
      <c r="AG24" s="113"/>
      <c r="AH24" s="113"/>
      <c r="AI24" s="121" t="str">
        <f t="shared" si="11"/>
        <v/>
      </c>
      <c r="AJ24" s="89">
        <f t="shared" ref="AJ24:AJ29" si="12">IF(AH$19="Teacher",25,IF(AH$19="Teaching Assistant",32.5,37))</f>
        <v>37</v>
      </c>
      <c r="AK24" s="90" t="str">
        <f t="shared" ref="AK24:AK29" si="13">IF(AG24&lt;&gt;"",IF(AI24&gt;1,"Check",""),"")</f>
        <v/>
      </c>
    </row>
    <row r="25" spans="1:37" ht="16.5" thickBot="1" x14ac:dyDescent="0.3">
      <c r="A25" s="36">
        <v>45403</v>
      </c>
      <c r="B25">
        <f t="shared" si="4"/>
        <v>1</v>
      </c>
      <c r="D25" s="28">
        <f t="shared" si="9"/>
        <v>0</v>
      </c>
      <c r="E25" s="27">
        <v>45403</v>
      </c>
      <c r="F25" s="28">
        <f t="shared" si="0"/>
        <v>1</v>
      </c>
      <c r="G25" s="27" t="str">
        <f t="shared" si="6"/>
        <v>Z</v>
      </c>
      <c r="H25" s="28">
        <f t="shared" si="7"/>
        <v>0</v>
      </c>
      <c r="I25" s="28">
        <f t="shared" si="8"/>
        <v>0</v>
      </c>
      <c r="J25" s="27">
        <v>45402</v>
      </c>
      <c r="L25" s="28">
        <f t="shared" si="1"/>
        <v>0</v>
      </c>
      <c r="M25" s="28">
        <f t="shared" si="2"/>
        <v>0</v>
      </c>
      <c r="N25" s="28">
        <f t="shared" si="3"/>
        <v>0</v>
      </c>
      <c r="R25" s="30"/>
      <c r="S25" s="30"/>
      <c r="V25" s="59"/>
      <c r="W25" s="58" t="s">
        <v>96</v>
      </c>
      <c r="X25" s="58"/>
      <c r="Y25" s="62" t="str">
        <f>IF(OR(U21="no", U21=""),"yes",IF(U24="yes","yes","no"))</f>
        <v>yes</v>
      </c>
      <c r="Z25" s="58"/>
      <c r="AA25" s="59"/>
      <c r="AB25" s="59"/>
      <c r="AC25" s="59"/>
      <c r="AD25" s="59"/>
      <c r="AE25" s="47"/>
      <c r="AF25" s="102" t="s">
        <v>97</v>
      </c>
      <c r="AG25" s="113"/>
      <c r="AH25" s="113"/>
      <c r="AI25" s="121" t="str">
        <f t="shared" si="11"/>
        <v/>
      </c>
      <c r="AJ25" s="89">
        <f t="shared" si="12"/>
        <v>37</v>
      </c>
      <c r="AK25" s="90" t="str">
        <f t="shared" si="13"/>
        <v/>
      </c>
    </row>
    <row r="26" spans="1:37" ht="16.5" thickBot="1" x14ac:dyDescent="0.3">
      <c r="A26" s="36">
        <v>45404</v>
      </c>
      <c r="B26">
        <f t="shared" si="4"/>
        <v>1</v>
      </c>
      <c r="D26" s="28">
        <f t="shared" si="9"/>
        <v>0</v>
      </c>
      <c r="F26" s="28">
        <f t="shared" si="0"/>
        <v>0</v>
      </c>
      <c r="G26" s="27" t="str">
        <f t="shared" si="6"/>
        <v>Z</v>
      </c>
      <c r="H26" s="28">
        <f t="shared" si="7"/>
        <v>0</v>
      </c>
      <c r="I26" s="28">
        <f t="shared" si="8"/>
        <v>0</v>
      </c>
      <c r="J26" s="27">
        <v>45403</v>
      </c>
      <c r="L26" s="28">
        <f t="shared" si="1"/>
        <v>0</v>
      </c>
      <c r="M26" s="28">
        <f t="shared" si="2"/>
        <v>0</v>
      </c>
      <c r="N26" s="28">
        <f t="shared" si="3"/>
        <v>0</v>
      </c>
      <c r="R26" s="30" t="s">
        <v>98</v>
      </c>
      <c r="S26" s="30"/>
      <c r="U26" s="123">
        <f>I372</f>
        <v>0</v>
      </c>
      <c r="V26" s="59"/>
      <c r="W26" s="59"/>
      <c r="X26" s="85" t="s">
        <v>99</v>
      </c>
      <c r="Z26" s="179"/>
      <c r="AA26" s="180"/>
      <c r="AB26" s="180"/>
      <c r="AC26" s="180"/>
      <c r="AD26" s="181"/>
      <c r="AE26" s="46"/>
      <c r="AF26" s="102" t="s">
        <v>100</v>
      </c>
      <c r="AG26" s="113"/>
      <c r="AH26" s="113"/>
      <c r="AI26" s="121" t="str">
        <f t="shared" si="11"/>
        <v/>
      </c>
      <c r="AJ26" s="89">
        <f t="shared" si="12"/>
        <v>37</v>
      </c>
      <c r="AK26" s="90" t="str">
        <f t="shared" si="13"/>
        <v/>
      </c>
    </row>
    <row r="27" spans="1:37" ht="16.5" thickBot="1" x14ac:dyDescent="0.3">
      <c r="A27" s="36">
        <v>45405</v>
      </c>
      <c r="B27">
        <f t="shared" si="4"/>
        <v>1</v>
      </c>
      <c r="D27" s="28">
        <f t="shared" si="9"/>
        <v>0</v>
      </c>
      <c r="F27" s="28">
        <f t="shared" si="0"/>
        <v>0</v>
      </c>
      <c r="G27" s="27" t="str">
        <f t="shared" si="6"/>
        <v>Z</v>
      </c>
      <c r="H27" s="28">
        <f t="shared" si="7"/>
        <v>0</v>
      </c>
      <c r="I27" s="28">
        <f t="shared" si="8"/>
        <v>0</v>
      </c>
      <c r="J27" s="27">
        <v>45404</v>
      </c>
      <c r="L27" s="28">
        <f t="shared" si="1"/>
        <v>0</v>
      </c>
      <c r="M27" s="28">
        <f t="shared" si="2"/>
        <v>0</v>
      </c>
      <c r="N27" s="28">
        <f t="shared" si="3"/>
        <v>0</v>
      </c>
      <c r="R27" s="30" t="s">
        <v>101</v>
      </c>
      <c r="S27" s="30"/>
      <c r="U27" s="123">
        <f>IF(Y25="yes",IF(U26&gt;AC22,AC22,U26),0)</f>
        <v>0</v>
      </c>
      <c r="V27" s="59"/>
      <c r="W27" s="59"/>
      <c r="X27" s="63"/>
      <c r="Y27" s="59"/>
      <c r="Z27" s="182"/>
      <c r="AA27" s="183"/>
      <c r="AB27" s="183"/>
      <c r="AC27" s="183"/>
      <c r="AD27" s="184"/>
      <c r="AF27" s="102" t="s">
        <v>102</v>
      </c>
      <c r="AG27" s="113"/>
      <c r="AH27" s="113"/>
      <c r="AI27" s="121" t="str">
        <f t="shared" si="11"/>
        <v/>
      </c>
      <c r="AJ27" s="89">
        <f t="shared" si="12"/>
        <v>37</v>
      </c>
      <c r="AK27" s="90" t="str">
        <f t="shared" si="13"/>
        <v/>
      </c>
    </row>
    <row r="28" spans="1:37" ht="16.5" thickBot="1" x14ac:dyDescent="0.3">
      <c r="A28" s="36">
        <v>45406</v>
      </c>
      <c r="B28">
        <f t="shared" si="4"/>
        <v>1</v>
      </c>
      <c r="D28" s="28">
        <f t="shared" si="9"/>
        <v>0</v>
      </c>
      <c r="F28" s="28">
        <f t="shared" si="0"/>
        <v>0</v>
      </c>
      <c r="G28" s="27" t="str">
        <f t="shared" si="6"/>
        <v>Z</v>
      </c>
      <c r="H28" s="28">
        <f t="shared" si="7"/>
        <v>0</v>
      </c>
      <c r="I28" s="28">
        <f t="shared" si="8"/>
        <v>0</v>
      </c>
      <c r="J28" s="27">
        <v>45405</v>
      </c>
      <c r="L28" s="28">
        <f t="shared" si="1"/>
        <v>0</v>
      </c>
      <c r="M28" s="28">
        <f t="shared" si="2"/>
        <v>0</v>
      </c>
      <c r="N28" s="28">
        <f t="shared" si="3"/>
        <v>0</v>
      </c>
      <c r="R28" s="30" t="s">
        <v>103</v>
      </c>
      <c r="S28" s="30"/>
      <c r="U28" s="123">
        <f>IF(U27="",U26,U26-U27)</f>
        <v>0</v>
      </c>
      <c r="V28" s="59"/>
      <c r="W28" s="64">
        <f>I372</f>
        <v>0</v>
      </c>
      <c r="X28" s="65"/>
      <c r="Y28" s="58"/>
      <c r="Z28" s="182"/>
      <c r="AA28" s="183"/>
      <c r="AB28" s="183"/>
      <c r="AC28" s="183"/>
      <c r="AD28" s="184"/>
      <c r="AF28" s="102" t="s">
        <v>104</v>
      </c>
      <c r="AG28" s="113"/>
      <c r="AH28" s="113"/>
      <c r="AI28" s="121" t="str">
        <f t="shared" si="11"/>
        <v/>
      </c>
      <c r="AJ28" s="89">
        <f t="shared" si="12"/>
        <v>37</v>
      </c>
      <c r="AK28" s="90" t="str">
        <f t="shared" si="13"/>
        <v/>
      </c>
    </row>
    <row r="29" spans="1:37" ht="16.5" thickBot="1" x14ac:dyDescent="0.3">
      <c r="A29" s="36">
        <v>45407</v>
      </c>
      <c r="B29">
        <f t="shared" si="4"/>
        <v>1</v>
      </c>
      <c r="D29" s="28">
        <f t="shared" si="9"/>
        <v>0</v>
      </c>
      <c r="F29" s="28">
        <f t="shared" si="0"/>
        <v>0</v>
      </c>
      <c r="G29" s="27" t="str">
        <f t="shared" si="6"/>
        <v>Z</v>
      </c>
      <c r="H29" s="28">
        <f t="shared" si="7"/>
        <v>0</v>
      </c>
      <c r="I29" s="28">
        <f t="shared" si="8"/>
        <v>0</v>
      </c>
      <c r="J29" s="27">
        <v>45406</v>
      </c>
      <c r="L29" s="28">
        <f t="shared" si="1"/>
        <v>0</v>
      </c>
      <c r="M29" s="28">
        <f t="shared" si="2"/>
        <v>0</v>
      </c>
      <c r="N29" s="28">
        <f t="shared" si="3"/>
        <v>0</v>
      </c>
      <c r="R29" s="30"/>
      <c r="S29" s="30"/>
      <c r="V29" s="59"/>
      <c r="W29" s="64"/>
      <c r="X29" s="65"/>
      <c r="Y29" s="58"/>
      <c r="Z29" s="185"/>
      <c r="AA29" s="186"/>
      <c r="AB29" s="186"/>
      <c r="AC29" s="186"/>
      <c r="AD29" s="187"/>
      <c r="AF29" s="102" t="s">
        <v>105</v>
      </c>
      <c r="AG29" s="114"/>
      <c r="AH29" s="114"/>
      <c r="AI29" s="121" t="str">
        <f t="shared" si="11"/>
        <v/>
      </c>
      <c r="AJ29" s="89">
        <f t="shared" si="12"/>
        <v>37</v>
      </c>
      <c r="AK29" s="90" t="str">
        <f t="shared" si="13"/>
        <v/>
      </c>
    </row>
    <row r="30" spans="1:37" ht="16.5" thickBot="1" x14ac:dyDescent="0.3">
      <c r="A30" s="36">
        <v>45408</v>
      </c>
      <c r="B30">
        <f t="shared" si="4"/>
        <v>1</v>
      </c>
      <c r="D30" s="28">
        <f t="shared" si="9"/>
        <v>0</v>
      </c>
      <c r="F30" s="28">
        <f t="shared" si="0"/>
        <v>0</v>
      </c>
      <c r="G30" s="27" t="str">
        <f t="shared" si="6"/>
        <v>Z</v>
      </c>
      <c r="H30" s="28">
        <f t="shared" si="7"/>
        <v>0</v>
      </c>
      <c r="I30" s="28">
        <f t="shared" si="8"/>
        <v>0</v>
      </c>
      <c r="J30" s="27">
        <v>45407</v>
      </c>
      <c r="L30" s="28">
        <f t="shared" si="1"/>
        <v>0</v>
      </c>
      <c r="M30" s="28">
        <f t="shared" si="2"/>
        <v>0</v>
      </c>
      <c r="N30" s="28">
        <f t="shared" si="3"/>
        <v>0</v>
      </c>
      <c r="R30" s="30" t="s">
        <v>106</v>
      </c>
      <c r="S30" s="30"/>
      <c r="U30" s="124" t="str">
        <f>_xlfn.IFNA(VLOOKUP(U12,Data!A17:B20,2,FALSE),"")</f>
        <v/>
      </c>
      <c r="V30" s="58"/>
      <c r="W30" s="58"/>
      <c r="X30" s="65"/>
      <c r="Y30" s="58"/>
      <c r="AF30" s="102"/>
      <c r="AG30" s="7"/>
      <c r="AJ30" s="89"/>
      <c r="AK30" s="88"/>
    </row>
    <row r="31" spans="1:37" ht="16.5" thickBot="1" x14ac:dyDescent="0.3">
      <c r="A31" s="36">
        <v>45409</v>
      </c>
      <c r="B31">
        <f t="shared" si="4"/>
        <v>1</v>
      </c>
      <c r="D31" s="28">
        <f t="shared" si="9"/>
        <v>0</v>
      </c>
      <c r="E31" s="27">
        <v>45409</v>
      </c>
      <c r="F31" s="28">
        <f t="shared" si="0"/>
        <v>1</v>
      </c>
      <c r="G31" s="27" t="str">
        <f t="shared" si="6"/>
        <v>Z</v>
      </c>
      <c r="H31" s="28">
        <f t="shared" si="7"/>
        <v>0</v>
      </c>
      <c r="I31" s="28">
        <f t="shared" si="8"/>
        <v>0</v>
      </c>
      <c r="J31" s="27">
        <v>45408</v>
      </c>
      <c r="L31" s="28">
        <f t="shared" si="1"/>
        <v>0</v>
      </c>
      <c r="M31" s="28">
        <f t="shared" si="2"/>
        <v>0</v>
      </c>
      <c r="N31" s="28">
        <f t="shared" si="3"/>
        <v>0</v>
      </c>
      <c r="R31" s="30"/>
      <c r="S31" s="30"/>
      <c r="V31" s="58"/>
      <c r="W31" s="58"/>
      <c r="X31" s="65" t="s">
        <v>107</v>
      </c>
      <c r="Y31" s="66" t="s">
        <v>108</v>
      </c>
      <c r="AF31" s="102"/>
      <c r="AG31" s="92" t="s">
        <v>109</v>
      </c>
      <c r="AH31" s="92"/>
      <c r="AI31" s="121" t="str">
        <f>IF(AG23="","",((AG23*AH23)+(AG24*AH24)+(AG25*AH25)+(AG26*AH26)+(AG27*AH27)+(AG28*AH28)+(AG29*AH29))/AI32)</f>
        <v/>
      </c>
      <c r="AJ31" s="57"/>
      <c r="AK31" s="127">
        <f>IF(AH$19="Teacher",25,IF(AH$19="Teaching Assistant",32.5,37))</f>
        <v>37</v>
      </c>
    </row>
    <row r="32" spans="1:37" ht="16.5" thickBot="1" x14ac:dyDescent="0.3">
      <c r="A32" s="36">
        <v>45410</v>
      </c>
      <c r="B32">
        <f t="shared" si="4"/>
        <v>1</v>
      </c>
      <c r="D32" s="28">
        <f t="shared" si="9"/>
        <v>0</v>
      </c>
      <c r="E32" s="27">
        <v>45410</v>
      </c>
      <c r="F32" s="28">
        <f t="shared" si="0"/>
        <v>1</v>
      </c>
      <c r="G32" s="27" t="str">
        <f t="shared" si="6"/>
        <v>Z</v>
      </c>
      <c r="H32" s="28">
        <f t="shared" si="7"/>
        <v>0</v>
      </c>
      <c r="I32" s="28">
        <f t="shared" si="8"/>
        <v>0</v>
      </c>
      <c r="J32" s="27">
        <v>45409</v>
      </c>
      <c r="L32" s="28">
        <f t="shared" si="1"/>
        <v>0</v>
      </c>
      <c r="M32" s="28">
        <f t="shared" si="2"/>
        <v>0</v>
      </c>
      <c r="N32" s="28">
        <f t="shared" si="3"/>
        <v>0</v>
      </c>
      <c r="R32" s="30" t="s">
        <v>110</v>
      </c>
      <c r="S32" s="30"/>
      <c r="U32" s="123">
        <f>W32-X32</f>
        <v>0</v>
      </c>
      <c r="V32" s="58"/>
      <c r="W32" s="64">
        <f>L372</f>
        <v>0</v>
      </c>
      <c r="X32" s="64">
        <f>IF(W32&lt;U27,W32,U27)</f>
        <v>0</v>
      </c>
      <c r="Y32" s="64">
        <f>U27-X32</f>
        <v>0</v>
      </c>
      <c r="AF32" s="102"/>
      <c r="AG32" s="92" t="s">
        <v>111</v>
      </c>
      <c r="AH32" s="92"/>
      <c r="AI32" s="121" t="str">
        <f>IF(AH23="","",SUM(AH23:AH29))</f>
        <v/>
      </c>
      <c r="AJ32" s="57"/>
      <c r="AK32" s="90"/>
    </row>
    <row r="33" spans="1:37" ht="16.5" thickBot="1" x14ac:dyDescent="0.3">
      <c r="A33" s="36">
        <v>45411</v>
      </c>
      <c r="B33">
        <f t="shared" si="4"/>
        <v>1</v>
      </c>
      <c r="D33" s="28">
        <f t="shared" si="9"/>
        <v>0</v>
      </c>
      <c r="F33" s="28">
        <f t="shared" si="0"/>
        <v>0</v>
      </c>
      <c r="G33" s="27" t="str">
        <f t="shared" si="6"/>
        <v>Z</v>
      </c>
      <c r="H33" s="28">
        <f t="shared" si="7"/>
        <v>0</v>
      </c>
      <c r="I33" s="28">
        <f t="shared" si="8"/>
        <v>0</v>
      </c>
      <c r="J33" s="27">
        <v>45410</v>
      </c>
      <c r="L33" s="28">
        <f t="shared" si="1"/>
        <v>0</v>
      </c>
      <c r="M33" s="28">
        <f t="shared" si="2"/>
        <v>0</v>
      </c>
      <c r="N33" s="28">
        <f t="shared" si="3"/>
        <v>0</v>
      </c>
      <c r="R33" s="30" t="s">
        <v>112</v>
      </c>
      <c r="S33" s="30"/>
      <c r="U33" s="123">
        <f>W33-X33</f>
        <v>0</v>
      </c>
      <c r="V33" s="58"/>
      <c r="W33" s="64">
        <f>M372</f>
        <v>0</v>
      </c>
      <c r="X33" s="64">
        <f>IF(W33&lt;=Y32,W33,Y32)</f>
        <v>0</v>
      </c>
      <c r="Y33" s="64">
        <f>Y32-X33</f>
        <v>0</v>
      </c>
      <c r="AF33" s="102"/>
      <c r="AG33" s="92" t="s">
        <v>113</v>
      </c>
      <c r="AH33" s="92"/>
      <c r="AI33" s="121" t="str">
        <f>IF(AH23="","",(IF(AI31&gt;0,(AI31*AI32)/(AK31*AI32),"")))</f>
        <v/>
      </c>
      <c r="AJ33" s="57"/>
      <c r="AK33" s="90"/>
    </row>
    <row r="34" spans="1:37" ht="16.5" thickBot="1" x14ac:dyDescent="0.3">
      <c r="A34" s="36">
        <v>45412</v>
      </c>
      <c r="B34">
        <f t="shared" si="4"/>
        <v>1</v>
      </c>
      <c r="D34" s="28">
        <f t="shared" si="9"/>
        <v>0</v>
      </c>
      <c r="F34" s="28">
        <f t="shared" si="0"/>
        <v>0</v>
      </c>
      <c r="G34" s="27" t="str">
        <f t="shared" si="6"/>
        <v>Z</v>
      </c>
      <c r="H34" s="28">
        <f t="shared" si="7"/>
        <v>0</v>
      </c>
      <c r="I34" s="28">
        <f t="shared" si="8"/>
        <v>0</v>
      </c>
      <c r="J34" s="27">
        <v>45411</v>
      </c>
      <c r="L34" s="28">
        <f t="shared" si="1"/>
        <v>0</v>
      </c>
      <c r="M34" s="28">
        <f t="shared" si="2"/>
        <v>0</v>
      </c>
      <c r="N34" s="28">
        <f t="shared" si="3"/>
        <v>0</v>
      </c>
      <c r="R34" s="30" t="s">
        <v>114</v>
      </c>
      <c r="S34" s="30"/>
      <c r="U34" s="123">
        <f>W34-X34</f>
        <v>0</v>
      </c>
      <c r="V34" s="64">
        <f>SUM(U32:U34)</f>
        <v>0</v>
      </c>
      <c r="W34" s="64">
        <f>N372</f>
        <v>0</v>
      </c>
      <c r="X34" s="64">
        <f>IF(W34&lt;=Y33,W34,Y33)</f>
        <v>0</v>
      </c>
      <c r="Y34" s="64">
        <f>Y33-X34</f>
        <v>0</v>
      </c>
      <c r="Z34" s="59"/>
      <c r="AA34" s="59"/>
      <c r="AB34" s="59"/>
      <c r="AC34" s="59"/>
      <c r="AD34" s="59"/>
      <c r="AF34" s="102"/>
      <c r="AG34" s="92" t="s">
        <v>115</v>
      </c>
      <c r="AH34" s="92"/>
      <c r="AI34" s="122">
        <f>AD7</f>
        <v>0</v>
      </c>
      <c r="AJ34" s="57"/>
      <c r="AK34" s="90"/>
    </row>
    <row r="35" spans="1:37" ht="16.5" thickBot="1" x14ac:dyDescent="0.3">
      <c r="A35" s="36">
        <v>45413</v>
      </c>
      <c r="B35">
        <f t="shared" si="4"/>
        <v>1</v>
      </c>
      <c r="D35" s="28">
        <f t="shared" si="9"/>
        <v>0</v>
      </c>
      <c r="F35" s="28">
        <f t="shared" si="0"/>
        <v>0</v>
      </c>
      <c r="G35" s="27" t="str">
        <f t="shared" si="6"/>
        <v>Z</v>
      </c>
      <c r="H35" s="28">
        <f t="shared" si="7"/>
        <v>0</v>
      </c>
      <c r="I35" s="28">
        <f t="shared" si="8"/>
        <v>0</v>
      </c>
      <c r="J35" s="27">
        <v>45412</v>
      </c>
      <c r="L35" s="28">
        <f t="shared" si="1"/>
        <v>0</v>
      </c>
      <c r="M35" s="28">
        <f t="shared" si="2"/>
        <v>0</v>
      </c>
      <c r="N35" s="28">
        <f t="shared" si="3"/>
        <v>0</v>
      </c>
      <c r="R35" s="30"/>
      <c r="S35" s="30"/>
      <c r="V35" s="58"/>
      <c r="W35" s="58"/>
      <c r="X35" s="65"/>
      <c r="Y35" s="58"/>
      <c r="Z35" s="59"/>
      <c r="AA35" s="59"/>
      <c r="AB35" s="59"/>
      <c r="AC35" s="59"/>
      <c r="AD35" s="59"/>
      <c r="AF35" s="102"/>
      <c r="AG35" s="103" t="s">
        <v>116</v>
      </c>
      <c r="AH35" s="103"/>
      <c r="AI35" s="121" t="e">
        <f>AI34-AI33</f>
        <v>#VALUE!</v>
      </c>
      <c r="AJ35" s="57"/>
      <c r="AK35" s="90"/>
    </row>
    <row r="36" spans="1:37" ht="16.5" thickBot="1" x14ac:dyDescent="0.3">
      <c r="A36" s="36">
        <v>45414</v>
      </c>
      <c r="B36">
        <f t="shared" si="4"/>
        <v>1</v>
      </c>
      <c r="D36" s="28">
        <f t="shared" si="9"/>
        <v>0</v>
      </c>
      <c r="F36" s="28">
        <f t="shared" si="0"/>
        <v>0</v>
      </c>
      <c r="G36" s="27" t="str">
        <f t="shared" si="6"/>
        <v>Z</v>
      </c>
      <c r="H36" s="28">
        <f t="shared" si="7"/>
        <v>0</v>
      </c>
      <c r="I36" s="28">
        <f t="shared" si="8"/>
        <v>0</v>
      </c>
      <c r="J36" s="27">
        <v>45413</v>
      </c>
      <c r="L36" s="28">
        <f t="shared" si="1"/>
        <v>0</v>
      </c>
      <c r="M36" s="28">
        <f t="shared" si="2"/>
        <v>0</v>
      </c>
      <c r="N36" s="28">
        <f t="shared" si="3"/>
        <v>0</v>
      </c>
      <c r="R36" s="30" t="s">
        <v>117</v>
      </c>
      <c r="S36" s="30"/>
      <c r="U36" s="126">
        <f>IF(Y11=0,0,IF(ISNA(IF(V17&gt;=1,"CAN NOT CLAIM",W40)),"",IF(V17&gt;=1,"CAN NOT CLAIM",W40)))</f>
        <v>0</v>
      </c>
      <c r="V36" s="58"/>
      <c r="W36" s="67">
        <f>IF(AD8=0,0,U30*U32*AD8)</f>
        <v>0</v>
      </c>
      <c r="X36" s="167" t="str">
        <f>IF(Y11=0,"Claim amount zero until training dates entered","")</f>
        <v>Claim amount zero until training dates entered</v>
      </c>
      <c r="Y36" s="58"/>
      <c r="Z36" s="59"/>
      <c r="AA36" s="59"/>
      <c r="AB36" s="59"/>
      <c r="AC36" s="59"/>
      <c r="AD36" s="59"/>
      <c r="AF36" s="8"/>
      <c r="AG36" s="26"/>
      <c r="AI36" s="57"/>
      <c r="AK36" s="90"/>
    </row>
    <row r="37" spans="1:37" ht="16.5" thickBot="1" x14ac:dyDescent="0.3">
      <c r="A37" s="36">
        <v>45415</v>
      </c>
      <c r="B37">
        <f t="shared" si="4"/>
        <v>1</v>
      </c>
      <c r="D37" s="28">
        <f t="shared" si="9"/>
        <v>0</v>
      </c>
      <c r="F37" s="28">
        <f t="shared" si="0"/>
        <v>0</v>
      </c>
      <c r="G37" s="27" t="str">
        <f t="shared" si="6"/>
        <v>Z</v>
      </c>
      <c r="H37" s="28">
        <f t="shared" si="7"/>
        <v>0</v>
      </c>
      <c r="I37" s="28">
        <f t="shared" si="8"/>
        <v>0</v>
      </c>
      <c r="J37" s="27">
        <v>45414</v>
      </c>
      <c r="L37" s="28">
        <f t="shared" si="1"/>
        <v>0</v>
      </c>
      <c r="M37" s="28">
        <f t="shared" si="2"/>
        <v>0</v>
      </c>
      <c r="N37" s="28">
        <f t="shared" si="3"/>
        <v>0</v>
      </c>
      <c r="V37" s="58"/>
      <c r="W37" s="67">
        <f>IF(AD8=0,0,U30*U33*AD8*0.5)</f>
        <v>0</v>
      </c>
      <c r="X37" s="65"/>
      <c r="Y37" s="58"/>
      <c r="Z37" s="59"/>
      <c r="AA37" s="59"/>
      <c r="AB37" s="59"/>
      <c r="AC37" s="59"/>
      <c r="AD37" s="59"/>
      <c r="AF37" s="12" t="s">
        <v>74</v>
      </c>
      <c r="AG37" s="112" t="s">
        <v>51</v>
      </c>
      <c r="AH37" s="7"/>
      <c r="AI37" s="7"/>
      <c r="AJ37" s="7"/>
      <c r="AK37" s="10"/>
    </row>
    <row r="38" spans="1:37" ht="16.5" thickBot="1" x14ac:dyDescent="0.3">
      <c r="A38" s="36">
        <v>45416</v>
      </c>
      <c r="B38">
        <f t="shared" si="4"/>
        <v>1</v>
      </c>
      <c r="D38" s="28">
        <f t="shared" si="9"/>
        <v>0</v>
      </c>
      <c r="E38" s="27">
        <v>45416</v>
      </c>
      <c r="F38" s="28">
        <f t="shared" si="0"/>
        <v>1</v>
      </c>
      <c r="G38" s="27" t="str">
        <f t="shared" si="6"/>
        <v>Z</v>
      </c>
      <c r="H38" s="28">
        <f t="shared" si="7"/>
        <v>0</v>
      </c>
      <c r="I38" s="28">
        <f t="shared" si="8"/>
        <v>0</v>
      </c>
      <c r="J38" s="27">
        <v>45415</v>
      </c>
      <c r="L38" s="28">
        <f t="shared" si="1"/>
        <v>0</v>
      </c>
      <c r="M38" s="28">
        <f t="shared" si="2"/>
        <v>0</v>
      </c>
      <c r="N38" s="28">
        <f t="shared" si="3"/>
        <v>0</v>
      </c>
      <c r="R38" s="30" t="s">
        <v>118</v>
      </c>
      <c r="U38" s="116"/>
      <c r="V38" s="58">
        <f>IF(U38="",1,0)</f>
        <v>1</v>
      </c>
      <c r="W38" s="87" t="s">
        <v>119</v>
      </c>
      <c r="X38" s="65"/>
      <c r="Y38" s="58"/>
      <c r="Z38" s="59"/>
      <c r="AA38" s="59"/>
      <c r="AB38" s="59"/>
      <c r="AC38" s="59"/>
      <c r="AD38" s="59"/>
      <c r="AF38" s="14"/>
      <c r="AG38" s="120" t="s">
        <v>53</v>
      </c>
      <c r="AH38" s="16"/>
      <c r="AI38" s="16"/>
      <c r="AJ38" s="16"/>
      <c r="AK38" s="17"/>
    </row>
    <row r="39" spans="1:37" x14ac:dyDescent="0.25">
      <c r="A39" s="36">
        <v>45417</v>
      </c>
      <c r="B39">
        <f t="shared" si="4"/>
        <v>1</v>
      </c>
      <c r="D39" s="28">
        <f t="shared" si="9"/>
        <v>0</v>
      </c>
      <c r="E39" s="27">
        <v>45417</v>
      </c>
      <c r="F39" s="28">
        <f t="shared" si="0"/>
        <v>1</v>
      </c>
      <c r="G39" s="27" t="str">
        <f t="shared" si="6"/>
        <v>Z</v>
      </c>
      <c r="H39" s="28">
        <f t="shared" ref="H39:H69" si="14">IF(G39="Z",0,1)</f>
        <v>0</v>
      </c>
      <c r="I39" s="28">
        <f t="shared" si="8"/>
        <v>0</v>
      </c>
      <c r="J39" s="27">
        <v>45416</v>
      </c>
      <c r="L39" s="28">
        <f t="shared" si="1"/>
        <v>0</v>
      </c>
      <c r="M39" s="28">
        <f t="shared" si="2"/>
        <v>0</v>
      </c>
      <c r="N39" s="28">
        <f t="shared" si="3"/>
        <v>0</v>
      </c>
      <c r="V39" s="59"/>
      <c r="W39" s="59"/>
      <c r="X39" s="63"/>
      <c r="Y39" s="59"/>
      <c r="Z39" s="59"/>
      <c r="AA39" s="59"/>
      <c r="AB39" s="59"/>
      <c r="AC39" s="59"/>
      <c r="AD39" s="59"/>
    </row>
    <row r="40" spans="1:37" x14ac:dyDescent="0.25">
      <c r="A40" s="36">
        <v>45418</v>
      </c>
      <c r="B40">
        <f t="shared" si="4"/>
        <v>1</v>
      </c>
      <c r="C40" s="27">
        <v>45418</v>
      </c>
      <c r="D40" s="28">
        <f t="shared" si="9"/>
        <v>1</v>
      </c>
      <c r="F40" s="28">
        <f t="shared" si="0"/>
        <v>0</v>
      </c>
      <c r="G40" s="27" t="str">
        <f t="shared" si="6"/>
        <v>Z</v>
      </c>
      <c r="H40" s="28">
        <f t="shared" si="14"/>
        <v>0</v>
      </c>
      <c r="I40" s="28">
        <f t="shared" si="8"/>
        <v>0</v>
      </c>
      <c r="J40" s="27">
        <v>45417</v>
      </c>
      <c r="L40" s="28">
        <f t="shared" si="1"/>
        <v>0</v>
      </c>
      <c r="M40" s="28">
        <f t="shared" si="2"/>
        <v>0</v>
      </c>
      <c r="N40" s="28">
        <f t="shared" si="3"/>
        <v>0</v>
      </c>
      <c r="V40" s="59"/>
      <c r="W40" s="67">
        <f>SUM(W36:W37)</f>
        <v>0</v>
      </c>
      <c r="X40" s="65"/>
      <c r="Y40" s="58"/>
      <c r="Z40" s="59"/>
      <c r="AA40" s="59"/>
      <c r="AB40" s="59"/>
      <c r="AC40" s="59"/>
      <c r="AD40" s="59"/>
    </row>
    <row r="41" spans="1:37" x14ac:dyDescent="0.25">
      <c r="A41" s="36">
        <v>45419</v>
      </c>
      <c r="B41">
        <f t="shared" si="4"/>
        <v>1</v>
      </c>
      <c r="D41" s="28">
        <f t="shared" si="9"/>
        <v>0</v>
      </c>
      <c r="F41" s="28">
        <f t="shared" si="0"/>
        <v>0</v>
      </c>
      <c r="G41" s="27" t="str">
        <f t="shared" si="6"/>
        <v>Z</v>
      </c>
      <c r="H41" s="28">
        <f t="shared" si="14"/>
        <v>0</v>
      </c>
      <c r="I41" s="28">
        <f t="shared" si="8"/>
        <v>0</v>
      </c>
      <c r="J41" s="27">
        <v>45418</v>
      </c>
      <c r="L41" s="28">
        <f t="shared" si="1"/>
        <v>0</v>
      </c>
      <c r="M41" s="28">
        <f t="shared" si="2"/>
        <v>0</v>
      </c>
      <c r="N41" s="28">
        <f t="shared" si="3"/>
        <v>0</v>
      </c>
      <c r="V41" s="59"/>
      <c r="W41" s="59"/>
      <c r="X41" s="59"/>
      <c r="Y41" s="59"/>
      <c r="Z41" s="59"/>
      <c r="AA41" s="59"/>
      <c r="AB41" s="59"/>
      <c r="AC41" s="59"/>
      <c r="AD41" s="59"/>
      <c r="AE41" s="45"/>
    </row>
    <row r="42" spans="1:37" x14ac:dyDescent="0.25">
      <c r="A42" s="36">
        <v>45420</v>
      </c>
      <c r="B42">
        <f t="shared" si="4"/>
        <v>1</v>
      </c>
      <c r="D42" s="28">
        <f t="shared" si="9"/>
        <v>0</v>
      </c>
      <c r="F42" s="28">
        <f t="shared" si="0"/>
        <v>0</v>
      </c>
      <c r="G42" s="27" t="str">
        <f t="shared" si="6"/>
        <v>Z</v>
      </c>
      <c r="H42" s="28">
        <f t="shared" si="14"/>
        <v>0</v>
      </c>
      <c r="I42" s="28">
        <f t="shared" si="8"/>
        <v>0</v>
      </c>
      <c r="J42" s="27">
        <v>45419</v>
      </c>
      <c r="L42" s="28">
        <f t="shared" si="1"/>
        <v>0</v>
      </c>
      <c r="M42" s="28">
        <f t="shared" si="2"/>
        <v>0</v>
      </c>
      <c r="N42" s="28">
        <f t="shared" si="3"/>
        <v>0</v>
      </c>
      <c r="V42" s="59"/>
      <c r="W42" s="59"/>
      <c r="X42" s="59"/>
      <c r="Y42" s="59"/>
      <c r="Z42" s="59"/>
      <c r="AA42" s="59"/>
      <c r="AB42" s="59"/>
      <c r="AC42" s="59"/>
      <c r="AD42" s="59"/>
      <c r="AE42" s="45"/>
    </row>
    <row r="43" spans="1:37" x14ac:dyDescent="0.25">
      <c r="A43" s="36">
        <v>45421</v>
      </c>
      <c r="B43">
        <f t="shared" si="4"/>
        <v>1</v>
      </c>
      <c r="D43" s="28">
        <f t="shared" si="9"/>
        <v>0</v>
      </c>
      <c r="F43" s="28">
        <f t="shared" si="0"/>
        <v>0</v>
      </c>
      <c r="G43" s="27" t="str">
        <f t="shared" si="6"/>
        <v>Z</v>
      </c>
      <c r="H43" s="28">
        <f t="shared" si="14"/>
        <v>0</v>
      </c>
      <c r="I43" s="28">
        <f t="shared" si="8"/>
        <v>0</v>
      </c>
      <c r="J43" s="27">
        <v>45420</v>
      </c>
      <c r="L43" s="28">
        <f t="shared" si="1"/>
        <v>0</v>
      </c>
      <c r="M43" s="28">
        <f t="shared" si="2"/>
        <v>0</v>
      </c>
      <c r="N43" s="28">
        <f t="shared" si="3"/>
        <v>0</v>
      </c>
      <c r="V43" s="59"/>
      <c r="W43" s="59"/>
      <c r="X43" s="59"/>
      <c r="Y43" s="59"/>
      <c r="Z43" s="59"/>
      <c r="AA43" s="59"/>
      <c r="AB43" s="59"/>
      <c r="AC43" s="59"/>
      <c r="AD43" s="59"/>
      <c r="AE43" s="45"/>
    </row>
    <row r="44" spans="1:37" x14ac:dyDescent="0.25">
      <c r="A44" s="36">
        <v>45422</v>
      </c>
      <c r="B44">
        <f t="shared" si="4"/>
        <v>1</v>
      </c>
      <c r="D44" s="28">
        <f t="shared" si="9"/>
        <v>0</v>
      </c>
      <c r="F44" s="28">
        <f t="shared" si="0"/>
        <v>0</v>
      </c>
      <c r="G44" s="27" t="str">
        <f t="shared" si="6"/>
        <v>Z</v>
      </c>
      <c r="H44" s="28">
        <f t="shared" si="14"/>
        <v>0</v>
      </c>
      <c r="I44" s="28">
        <f t="shared" si="8"/>
        <v>0</v>
      </c>
      <c r="J44" s="27">
        <v>45421</v>
      </c>
      <c r="L44" s="28">
        <f t="shared" si="1"/>
        <v>0</v>
      </c>
      <c r="M44" s="28">
        <f t="shared" si="2"/>
        <v>0</v>
      </c>
      <c r="N44" s="28">
        <f t="shared" si="3"/>
        <v>0</v>
      </c>
      <c r="V44" s="59"/>
      <c r="W44" s="59"/>
      <c r="X44" s="57"/>
      <c r="Y44" s="57"/>
      <c r="Z44" s="63"/>
      <c r="AA44" s="59"/>
      <c r="AB44" s="59"/>
      <c r="AC44" s="59"/>
      <c r="AD44" s="59"/>
    </row>
    <row r="45" spans="1:37" x14ac:dyDescent="0.25">
      <c r="A45" s="36">
        <v>45423</v>
      </c>
      <c r="B45">
        <f t="shared" si="4"/>
        <v>1</v>
      </c>
      <c r="D45" s="28">
        <f t="shared" si="9"/>
        <v>0</v>
      </c>
      <c r="E45" s="27">
        <v>45423</v>
      </c>
      <c r="F45" s="28">
        <f t="shared" si="0"/>
        <v>1</v>
      </c>
      <c r="G45" s="27" t="str">
        <f t="shared" si="6"/>
        <v>Z</v>
      </c>
      <c r="H45" s="28">
        <f t="shared" si="14"/>
        <v>0</v>
      </c>
      <c r="I45" s="28">
        <f t="shared" si="8"/>
        <v>0</v>
      </c>
      <c r="J45" s="27">
        <v>45422</v>
      </c>
      <c r="L45" s="28">
        <f t="shared" si="1"/>
        <v>0</v>
      </c>
      <c r="M45" s="28">
        <f t="shared" si="2"/>
        <v>0</v>
      </c>
      <c r="N45" s="28">
        <f t="shared" si="3"/>
        <v>0</v>
      </c>
      <c r="V45" s="45"/>
      <c r="W45" s="45"/>
      <c r="Z45" s="63"/>
      <c r="AA45" s="59"/>
      <c r="AB45" s="59"/>
      <c r="AC45" s="59"/>
      <c r="AD45" s="59"/>
    </row>
    <row r="46" spans="1:37" x14ac:dyDescent="0.25">
      <c r="A46" s="36">
        <v>45424</v>
      </c>
      <c r="B46">
        <f t="shared" si="4"/>
        <v>1</v>
      </c>
      <c r="D46" s="28">
        <f t="shared" si="9"/>
        <v>0</v>
      </c>
      <c r="E46" s="27">
        <v>45424</v>
      </c>
      <c r="F46" s="28">
        <f t="shared" si="0"/>
        <v>1</v>
      </c>
      <c r="G46" s="27" t="str">
        <f t="shared" si="6"/>
        <v>Z</v>
      </c>
      <c r="H46" s="28">
        <f t="shared" si="14"/>
        <v>0</v>
      </c>
      <c r="I46" s="28">
        <f t="shared" si="8"/>
        <v>0</v>
      </c>
      <c r="J46" s="27">
        <v>45423</v>
      </c>
      <c r="L46" s="28">
        <f t="shared" si="1"/>
        <v>0</v>
      </c>
      <c r="M46" s="28">
        <f t="shared" si="2"/>
        <v>0</v>
      </c>
      <c r="N46" s="28">
        <f t="shared" si="3"/>
        <v>0</v>
      </c>
      <c r="Z46" s="63"/>
      <c r="AA46" s="59"/>
      <c r="AB46" s="59"/>
      <c r="AC46" s="59"/>
      <c r="AD46" s="59"/>
    </row>
    <row r="47" spans="1:37" x14ac:dyDescent="0.25">
      <c r="A47" s="36">
        <v>45425</v>
      </c>
      <c r="B47">
        <f t="shared" si="4"/>
        <v>1</v>
      </c>
      <c r="D47" s="28">
        <f t="shared" si="9"/>
        <v>0</v>
      </c>
      <c r="F47" s="28">
        <f t="shared" si="0"/>
        <v>0</v>
      </c>
      <c r="G47" s="27" t="str">
        <f t="shared" si="6"/>
        <v>Z</v>
      </c>
      <c r="H47" s="28">
        <f t="shared" si="14"/>
        <v>0</v>
      </c>
      <c r="I47" s="28">
        <f t="shared" si="8"/>
        <v>0</v>
      </c>
      <c r="J47" s="27">
        <v>45424</v>
      </c>
      <c r="L47" s="28">
        <f t="shared" si="1"/>
        <v>0</v>
      </c>
      <c r="M47" s="28">
        <f t="shared" si="2"/>
        <v>0</v>
      </c>
      <c r="N47" s="28">
        <f t="shared" si="3"/>
        <v>0</v>
      </c>
    </row>
    <row r="48" spans="1:37" x14ac:dyDescent="0.25">
      <c r="A48" s="36">
        <v>45426</v>
      </c>
      <c r="B48">
        <f t="shared" si="4"/>
        <v>1</v>
      </c>
      <c r="D48" s="28">
        <f t="shared" si="9"/>
        <v>0</v>
      </c>
      <c r="F48" s="28">
        <f t="shared" si="0"/>
        <v>0</v>
      </c>
      <c r="G48" s="27" t="str">
        <f t="shared" si="6"/>
        <v>Z</v>
      </c>
      <c r="H48" s="28">
        <f t="shared" si="14"/>
        <v>0</v>
      </c>
      <c r="I48" s="28">
        <f t="shared" si="8"/>
        <v>0</v>
      </c>
      <c r="J48" s="27">
        <v>45425</v>
      </c>
      <c r="L48" s="28">
        <f t="shared" si="1"/>
        <v>0</v>
      </c>
      <c r="M48" s="28">
        <f t="shared" si="2"/>
        <v>0</v>
      </c>
      <c r="N48" s="28">
        <f t="shared" si="3"/>
        <v>0</v>
      </c>
    </row>
    <row r="49" spans="1:14" x14ac:dyDescent="0.25">
      <c r="A49" s="36">
        <v>45427</v>
      </c>
      <c r="B49">
        <f t="shared" si="4"/>
        <v>1</v>
      </c>
      <c r="D49" s="28">
        <f t="shared" si="9"/>
        <v>0</v>
      </c>
      <c r="F49" s="28">
        <f t="shared" si="0"/>
        <v>0</v>
      </c>
      <c r="G49" s="27" t="str">
        <f t="shared" si="6"/>
        <v>Z</v>
      </c>
      <c r="H49" s="28">
        <f t="shared" si="14"/>
        <v>0</v>
      </c>
      <c r="I49" s="28">
        <f t="shared" si="8"/>
        <v>0</v>
      </c>
      <c r="J49" s="27">
        <v>45426</v>
      </c>
      <c r="L49" s="28">
        <f t="shared" si="1"/>
        <v>0</v>
      </c>
      <c r="M49" s="28">
        <f t="shared" si="2"/>
        <v>0</v>
      </c>
      <c r="N49" s="28">
        <f t="shared" si="3"/>
        <v>0</v>
      </c>
    </row>
    <row r="50" spans="1:14" x14ac:dyDescent="0.25">
      <c r="A50" s="36">
        <v>45428</v>
      </c>
      <c r="B50">
        <f t="shared" si="4"/>
        <v>1</v>
      </c>
      <c r="D50" s="28">
        <f t="shared" si="9"/>
        <v>0</v>
      </c>
      <c r="F50" s="28">
        <f t="shared" si="0"/>
        <v>0</v>
      </c>
      <c r="G50" s="27" t="str">
        <f t="shared" si="6"/>
        <v>Z</v>
      </c>
      <c r="H50" s="28">
        <f t="shared" si="14"/>
        <v>0</v>
      </c>
      <c r="I50" s="28">
        <f t="shared" si="8"/>
        <v>0</v>
      </c>
      <c r="J50" s="27">
        <v>45427</v>
      </c>
      <c r="L50" s="28">
        <f t="shared" si="1"/>
        <v>0</v>
      </c>
      <c r="M50" s="28">
        <f t="shared" si="2"/>
        <v>0</v>
      </c>
      <c r="N50" s="28">
        <f t="shared" si="3"/>
        <v>0</v>
      </c>
    </row>
    <row r="51" spans="1:14" x14ac:dyDescent="0.25">
      <c r="A51" s="36">
        <v>45429</v>
      </c>
      <c r="B51">
        <f t="shared" si="4"/>
        <v>1</v>
      </c>
      <c r="D51" s="28">
        <f t="shared" si="9"/>
        <v>0</v>
      </c>
      <c r="F51" s="28">
        <f t="shared" si="0"/>
        <v>0</v>
      </c>
      <c r="G51" s="27" t="str">
        <f t="shared" si="6"/>
        <v>Z</v>
      </c>
      <c r="H51" s="28">
        <f t="shared" si="14"/>
        <v>0</v>
      </c>
      <c r="I51" s="28">
        <f t="shared" si="8"/>
        <v>0</v>
      </c>
      <c r="J51" s="27">
        <v>45428</v>
      </c>
      <c r="L51" s="28">
        <f t="shared" si="1"/>
        <v>0</v>
      </c>
      <c r="M51" s="28">
        <f t="shared" si="2"/>
        <v>0</v>
      </c>
      <c r="N51" s="28">
        <f t="shared" si="3"/>
        <v>0</v>
      </c>
    </row>
    <row r="52" spans="1:14" x14ac:dyDescent="0.25">
      <c r="A52" s="36">
        <v>45430</v>
      </c>
      <c r="B52">
        <f t="shared" si="4"/>
        <v>1</v>
      </c>
      <c r="D52" s="28">
        <f t="shared" si="9"/>
        <v>0</v>
      </c>
      <c r="E52" s="27">
        <v>45430</v>
      </c>
      <c r="F52" s="28">
        <f t="shared" si="0"/>
        <v>1</v>
      </c>
      <c r="G52" s="27" t="str">
        <f t="shared" si="6"/>
        <v>Z</v>
      </c>
      <c r="H52" s="28">
        <f t="shared" si="14"/>
        <v>0</v>
      </c>
      <c r="I52" s="28">
        <f t="shared" si="8"/>
        <v>0</v>
      </c>
      <c r="J52" s="27">
        <v>45429</v>
      </c>
      <c r="L52" s="28">
        <f t="shared" si="1"/>
        <v>0</v>
      </c>
      <c r="M52" s="28">
        <f t="shared" si="2"/>
        <v>0</v>
      </c>
      <c r="N52" s="28">
        <f t="shared" si="3"/>
        <v>0</v>
      </c>
    </row>
    <row r="53" spans="1:14" x14ac:dyDescent="0.25">
      <c r="A53" s="36">
        <v>45431</v>
      </c>
      <c r="B53">
        <f t="shared" si="4"/>
        <v>1</v>
      </c>
      <c r="D53" s="28">
        <f t="shared" si="9"/>
        <v>0</v>
      </c>
      <c r="E53" s="27">
        <v>45431</v>
      </c>
      <c r="F53" s="28">
        <f t="shared" si="0"/>
        <v>1</v>
      </c>
      <c r="G53" s="27" t="str">
        <f t="shared" si="6"/>
        <v>Z</v>
      </c>
      <c r="H53" s="28">
        <f t="shared" si="14"/>
        <v>0</v>
      </c>
      <c r="I53" s="28">
        <f t="shared" si="8"/>
        <v>0</v>
      </c>
      <c r="J53" s="27">
        <v>45430</v>
      </c>
      <c r="L53" s="28">
        <f t="shared" si="1"/>
        <v>0</v>
      </c>
      <c r="M53" s="28">
        <f t="shared" si="2"/>
        <v>0</v>
      </c>
      <c r="N53" s="28">
        <f t="shared" si="3"/>
        <v>0</v>
      </c>
    </row>
    <row r="54" spans="1:14" x14ac:dyDescent="0.25">
      <c r="A54" s="36">
        <v>45432</v>
      </c>
      <c r="B54">
        <f t="shared" si="4"/>
        <v>1</v>
      </c>
      <c r="D54" s="28">
        <f t="shared" si="9"/>
        <v>0</v>
      </c>
      <c r="F54" s="28">
        <f t="shared" si="0"/>
        <v>0</v>
      </c>
      <c r="G54" s="27" t="str">
        <f t="shared" si="6"/>
        <v>Z</v>
      </c>
      <c r="H54" s="28">
        <f t="shared" si="14"/>
        <v>0</v>
      </c>
      <c r="I54" s="28">
        <f t="shared" si="8"/>
        <v>0</v>
      </c>
      <c r="J54" s="27">
        <v>45431</v>
      </c>
      <c r="L54" s="28">
        <f t="shared" si="1"/>
        <v>0</v>
      </c>
      <c r="M54" s="28">
        <f t="shared" si="2"/>
        <v>0</v>
      </c>
      <c r="N54" s="28">
        <f t="shared" si="3"/>
        <v>0</v>
      </c>
    </row>
    <row r="55" spans="1:14" x14ac:dyDescent="0.25">
      <c r="A55" s="36">
        <v>45433</v>
      </c>
      <c r="B55">
        <f t="shared" si="4"/>
        <v>1</v>
      </c>
      <c r="D55" s="28">
        <f t="shared" si="9"/>
        <v>0</v>
      </c>
      <c r="F55" s="28">
        <f t="shared" si="0"/>
        <v>0</v>
      </c>
      <c r="G55" s="27" t="str">
        <f t="shared" si="6"/>
        <v>Z</v>
      </c>
      <c r="H55" s="28">
        <f t="shared" si="14"/>
        <v>0</v>
      </c>
      <c r="I55" s="28">
        <f t="shared" si="8"/>
        <v>0</v>
      </c>
      <c r="J55" s="27">
        <v>45432</v>
      </c>
      <c r="L55" s="28">
        <f t="shared" si="1"/>
        <v>0</v>
      </c>
      <c r="M55" s="28">
        <f t="shared" si="2"/>
        <v>0</v>
      </c>
      <c r="N55" s="28">
        <f t="shared" si="3"/>
        <v>0</v>
      </c>
    </row>
    <row r="56" spans="1:14" x14ac:dyDescent="0.25">
      <c r="A56" s="36">
        <v>45434</v>
      </c>
      <c r="B56">
        <f t="shared" si="4"/>
        <v>1</v>
      </c>
      <c r="D56" s="28">
        <f t="shared" si="9"/>
        <v>0</v>
      </c>
      <c r="F56" s="28">
        <f t="shared" si="0"/>
        <v>0</v>
      </c>
      <c r="G56" s="27" t="str">
        <f t="shared" si="6"/>
        <v>Z</v>
      </c>
      <c r="H56" s="28">
        <f t="shared" si="14"/>
        <v>0</v>
      </c>
      <c r="I56" s="28">
        <f t="shared" si="8"/>
        <v>0</v>
      </c>
      <c r="J56" s="27">
        <v>45433</v>
      </c>
      <c r="L56" s="28">
        <f t="shared" si="1"/>
        <v>0</v>
      </c>
      <c r="M56" s="28">
        <f t="shared" si="2"/>
        <v>0</v>
      </c>
      <c r="N56" s="28">
        <f t="shared" si="3"/>
        <v>0</v>
      </c>
    </row>
    <row r="57" spans="1:14" x14ac:dyDescent="0.25">
      <c r="A57" s="36">
        <v>45435</v>
      </c>
      <c r="B57">
        <f t="shared" si="4"/>
        <v>1</v>
      </c>
      <c r="D57" s="28">
        <f t="shared" si="9"/>
        <v>0</v>
      </c>
      <c r="F57" s="28">
        <f t="shared" si="0"/>
        <v>0</v>
      </c>
      <c r="G57" s="27" t="str">
        <f t="shared" si="6"/>
        <v>Z</v>
      </c>
      <c r="H57" s="28">
        <f t="shared" si="14"/>
        <v>0</v>
      </c>
      <c r="I57" s="28">
        <f t="shared" si="8"/>
        <v>0</v>
      </c>
      <c r="J57" s="27">
        <v>45434</v>
      </c>
      <c r="L57" s="28">
        <f t="shared" si="1"/>
        <v>0</v>
      </c>
      <c r="M57" s="28">
        <f t="shared" si="2"/>
        <v>0</v>
      </c>
      <c r="N57" s="28">
        <f t="shared" si="3"/>
        <v>0</v>
      </c>
    </row>
    <row r="58" spans="1:14" x14ac:dyDescent="0.25">
      <c r="A58" s="36">
        <v>45436</v>
      </c>
      <c r="B58">
        <f t="shared" si="4"/>
        <v>1</v>
      </c>
      <c r="D58" s="28">
        <f t="shared" si="9"/>
        <v>0</v>
      </c>
      <c r="F58" s="28">
        <f t="shared" si="0"/>
        <v>0</v>
      </c>
      <c r="G58" s="27" t="str">
        <f t="shared" si="6"/>
        <v>Z</v>
      </c>
      <c r="H58" s="28">
        <f t="shared" si="14"/>
        <v>0</v>
      </c>
      <c r="I58" s="28">
        <f t="shared" si="8"/>
        <v>0</v>
      </c>
      <c r="J58" s="27">
        <v>45435</v>
      </c>
      <c r="L58" s="28">
        <f t="shared" si="1"/>
        <v>0</v>
      </c>
      <c r="M58" s="28">
        <f t="shared" si="2"/>
        <v>0</v>
      </c>
      <c r="N58" s="28">
        <f t="shared" si="3"/>
        <v>0</v>
      </c>
    </row>
    <row r="59" spans="1:14" x14ac:dyDescent="0.25">
      <c r="A59" s="36">
        <v>45437</v>
      </c>
      <c r="B59">
        <f t="shared" si="4"/>
        <v>1</v>
      </c>
      <c r="D59" s="28">
        <f t="shared" si="9"/>
        <v>0</v>
      </c>
      <c r="E59" s="27">
        <v>45437</v>
      </c>
      <c r="F59" s="28">
        <f t="shared" si="0"/>
        <v>1</v>
      </c>
      <c r="G59" s="27" t="str">
        <f t="shared" si="6"/>
        <v>Z</v>
      </c>
      <c r="H59" s="28">
        <f t="shared" si="14"/>
        <v>0</v>
      </c>
      <c r="I59" s="28">
        <f t="shared" si="8"/>
        <v>0</v>
      </c>
      <c r="J59" s="27">
        <v>45436</v>
      </c>
      <c r="L59" s="28">
        <f t="shared" si="1"/>
        <v>0</v>
      </c>
      <c r="M59" s="28">
        <f t="shared" si="2"/>
        <v>0</v>
      </c>
      <c r="N59" s="28">
        <f t="shared" si="3"/>
        <v>0</v>
      </c>
    </row>
    <row r="60" spans="1:14" x14ac:dyDescent="0.25">
      <c r="A60" s="36">
        <v>45438</v>
      </c>
      <c r="B60">
        <f t="shared" si="4"/>
        <v>1</v>
      </c>
      <c r="D60" s="28">
        <f t="shared" si="9"/>
        <v>0</v>
      </c>
      <c r="E60" s="27">
        <v>45438</v>
      </c>
      <c r="F60" s="28">
        <f t="shared" si="0"/>
        <v>1</v>
      </c>
      <c r="G60" s="27" t="str">
        <f t="shared" si="6"/>
        <v>Z</v>
      </c>
      <c r="H60" s="28">
        <f t="shared" si="14"/>
        <v>0</v>
      </c>
      <c r="I60" s="28">
        <f t="shared" si="8"/>
        <v>0</v>
      </c>
      <c r="J60" s="27">
        <v>45437</v>
      </c>
      <c r="L60" s="28">
        <f t="shared" si="1"/>
        <v>0</v>
      </c>
      <c r="M60" s="28">
        <f t="shared" si="2"/>
        <v>0</v>
      </c>
      <c r="N60" s="28">
        <f t="shared" si="3"/>
        <v>0</v>
      </c>
    </row>
    <row r="61" spans="1:14" x14ac:dyDescent="0.25">
      <c r="A61" s="36">
        <v>45439</v>
      </c>
      <c r="B61">
        <f t="shared" si="4"/>
        <v>1</v>
      </c>
      <c r="C61" s="27">
        <v>45439</v>
      </c>
      <c r="D61" s="28">
        <f t="shared" si="9"/>
        <v>1</v>
      </c>
      <c r="F61" s="28">
        <f t="shared" si="0"/>
        <v>0</v>
      </c>
      <c r="G61" s="27" t="str">
        <f t="shared" si="6"/>
        <v>Z</v>
      </c>
      <c r="H61" s="28">
        <f t="shared" si="14"/>
        <v>0</v>
      </c>
      <c r="I61" s="28">
        <f t="shared" si="8"/>
        <v>0</v>
      </c>
      <c r="J61" s="27">
        <v>45438</v>
      </c>
      <c r="L61" s="28">
        <f t="shared" si="1"/>
        <v>0</v>
      </c>
      <c r="M61" s="28">
        <f t="shared" si="2"/>
        <v>0</v>
      </c>
      <c r="N61" s="28">
        <f t="shared" si="3"/>
        <v>0</v>
      </c>
    </row>
    <row r="62" spans="1:14" x14ac:dyDescent="0.25">
      <c r="A62" s="36">
        <v>45440</v>
      </c>
      <c r="B62">
        <f t="shared" si="4"/>
        <v>1</v>
      </c>
      <c r="C62" s="27">
        <v>45440</v>
      </c>
      <c r="D62" s="28">
        <f t="shared" si="9"/>
        <v>1</v>
      </c>
      <c r="F62" s="28">
        <f t="shared" si="0"/>
        <v>0</v>
      </c>
      <c r="G62" s="27" t="str">
        <f t="shared" si="6"/>
        <v>Z</v>
      </c>
      <c r="H62" s="28">
        <f t="shared" si="14"/>
        <v>0</v>
      </c>
      <c r="I62" s="28">
        <f t="shared" si="8"/>
        <v>0</v>
      </c>
      <c r="J62" s="27">
        <v>45439</v>
      </c>
      <c r="L62" s="28">
        <f t="shared" si="1"/>
        <v>0</v>
      </c>
      <c r="M62" s="28">
        <f t="shared" si="2"/>
        <v>0</v>
      </c>
      <c r="N62" s="28">
        <f t="shared" si="3"/>
        <v>0</v>
      </c>
    </row>
    <row r="63" spans="1:14" x14ac:dyDescent="0.25">
      <c r="A63" s="36">
        <v>45441</v>
      </c>
      <c r="B63">
        <f t="shared" si="4"/>
        <v>1</v>
      </c>
      <c r="C63" s="27">
        <v>45441</v>
      </c>
      <c r="D63" s="28">
        <f t="shared" si="9"/>
        <v>1</v>
      </c>
      <c r="F63" s="28">
        <f t="shared" si="0"/>
        <v>0</v>
      </c>
      <c r="G63" s="27" t="str">
        <f t="shared" si="6"/>
        <v>Z</v>
      </c>
      <c r="H63" s="28">
        <f t="shared" si="14"/>
        <v>0</v>
      </c>
      <c r="I63" s="28">
        <f t="shared" si="8"/>
        <v>0</v>
      </c>
      <c r="J63" s="27">
        <v>45440</v>
      </c>
      <c r="L63" s="28">
        <f t="shared" si="1"/>
        <v>0</v>
      </c>
      <c r="M63" s="28">
        <f t="shared" si="2"/>
        <v>0</v>
      </c>
      <c r="N63" s="28">
        <f t="shared" si="3"/>
        <v>0</v>
      </c>
    </row>
    <row r="64" spans="1:14" x14ac:dyDescent="0.25">
      <c r="A64" s="36">
        <v>45442</v>
      </c>
      <c r="B64">
        <f t="shared" si="4"/>
        <v>1</v>
      </c>
      <c r="C64" s="27">
        <v>45442</v>
      </c>
      <c r="D64" s="28">
        <f t="shared" si="9"/>
        <v>1</v>
      </c>
      <c r="F64" s="28">
        <f t="shared" si="0"/>
        <v>0</v>
      </c>
      <c r="G64" s="27" t="str">
        <f t="shared" si="6"/>
        <v>Z</v>
      </c>
      <c r="H64" s="28">
        <f t="shared" si="14"/>
        <v>0</v>
      </c>
      <c r="I64" s="28">
        <f t="shared" si="8"/>
        <v>0</v>
      </c>
      <c r="J64" s="27">
        <v>45441</v>
      </c>
      <c r="L64" s="28">
        <f t="shared" si="1"/>
        <v>0</v>
      </c>
      <c r="M64" s="28">
        <f t="shared" si="2"/>
        <v>0</v>
      </c>
      <c r="N64" s="28">
        <f t="shared" si="3"/>
        <v>0</v>
      </c>
    </row>
    <row r="65" spans="1:14" x14ac:dyDescent="0.25">
      <c r="A65" s="36">
        <v>45443</v>
      </c>
      <c r="B65">
        <f t="shared" si="4"/>
        <v>1</v>
      </c>
      <c r="C65" s="27">
        <v>45443</v>
      </c>
      <c r="D65" s="28">
        <f t="shared" si="9"/>
        <v>1</v>
      </c>
      <c r="F65" s="28">
        <f t="shared" si="0"/>
        <v>0</v>
      </c>
      <c r="G65" s="27" t="str">
        <f t="shared" si="6"/>
        <v>Z</v>
      </c>
      <c r="H65" s="28">
        <f t="shared" si="14"/>
        <v>0</v>
      </c>
      <c r="I65" s="28">
        <f t="shared" si="8"/>
        <v>0</v>
      </c>
      <c r="J65" s="27">
        <v>45442</v>
      </c>
      <c r="L65" s="28">
        <f t="shared" si="1"/>
        <v>0</v>
      </c>
      <c r="M65" s="28">
        <f t="shared" si="2"/>
        <v>0</v>
      </c>
      <c r="N65" s="28">
        <f t="shared" si="3"/>
        <v>0</v>
      </c>
    </row>
    <row r="66" spans="1:14" x14ac:dyDescent="0.25">
      <c r="A66" s="36">
        <v>45444</v>
      </c>
      <c r="B66">
        <f t="shared" si="4"/>
        <v>1</v>
      </c>
      <c r="D66" s="28">
        <f t="shared" si="9"/>
        <v>0</v>
      </c>
      <c r="E66" s="27">
        <v>45444</v>
      </c>
      <c r="F66" s="28">
        <f t="shared" si="0"/>
        <v>1</v>
      </c>
      <c r="G66" s="27" t="str">
        <f t="shared" si="6"/>
        <v>Z</v>
      </c>
      <c r="H66" s="28">
        <f t="shared" si="14"/>
        <v>0</v>
      </c>
      <c r="I66" s="28">
        <f t="shared" si="8"/>
        <v>0</v>
      </c>
      <c r="J66" s="27">
        <v>45443</v>
      </c>
      <c r="L66" s="28">
        <f t="shared" si="1"/>
        <v>0</v>
      </c>
      <c r="M66" s="28">
        <f t="shared" si="2"/>
        <v>0</v>
      </c>
      <c r="N66" s="28">
        <f t="shared" si="3"/>
        <v>0</v>
      </c>
    </row>
    <row r="67" spans="1:14" x14ac:dyDescent="0.25">
      <c r="A67" s="36">
        <v>45445</v>
      </c>
      <c r="B67">
        <f t="shared" si="4"/>
        <v>1</v>
      </c>
      <c r="D67" s="28">
        <f t="shared" si="9"/>
        <v>0</v>
      </c>
      <c r="E67" s="27">
        <v>45445</v>
      </c>
      <c r="F67" s="28">
        <f t="shared" si="0"/>
        <v>1</v>
      </c>
      <c r="G67" s="27" t="str">
        <f t="shared" si="6"/>
        <v>Z</v>
      </c>
      <c r="H67" s="28">
        <f t="shared" si="14"/>
        <v>0</v>
      </c>
      <c r="I67" s="28">
        <f t="shared" si="8"/>
        <v>0</v>
      </c>
      <c r="J67" s="27">
        <v>45444</v>
      </c>
      <c r="L67" s="28">
        <f t="shared" si="1"/>
        <v>0</v>
      </c>
      <c r="M67" s="28">
        <f t="shared" si="2"/>
        <v>0</v>
      </c>
      <c r="N67" s="28">
        <f t="shared" si="3"/>
        <v>0</v>
      </c>
    </row>
    <row r="68" spans="1:14" x14ac:dyDescent="0.25">
      <c r="A68" s="36">
        <v>45446</v>
      </c>
      <c r="B68">
        <f t="shared" si="4"/>
        <v>1</v>
      </c>
      <c r="D68" s="28">
        <f t="shared" si="9"/>
        <v>0</v>
      </c>
      <c r="F68" s="28">
        <f t="shared" si="0"/>
        <v>0</v>
      </c>
      <c r="G68" s="27" t="str">
        <f t="shared" si="6"/>
        <v>Z</v>
      </c>
      <c r="H68" s="28">
        <f t="shared" si="14"/>
        <v>0</v>
      </c>
      <c r="I68" s="28">
        <f t="shared" si="8"/>
        <v>0</v>
      </c>
      <c r="J68" s="27">
        <v>45445</v>
      </c>
      <c r="L68" s="28">
        <f t="shared" si="1"/>
        <v>0</v>
      </c>
      <c r="M68" s="28">
        <f t="shared" si="2"/>
        <v>0</v>
      </c>
      <c r="N68" s="28">
        <f t="shared" si="3"/>
        <v>0</v>
      </c>
    </row>
    <row r="69" spans="1:14" x14ac:dyDescent="0.25">
      <c r="A69" s="36">
        <v>45447</v>
      </c>
      <c r="B69">
        <f t="shared" si="4"/>
        <v>1</v>
      </c>
      <c r="D69" s="28">
        <f t="shared" si="9"/>
        <v>0</v>
      </c>
      <c r="F69" s="28">
        <f t="shared" si="0"/>
        <v>0</v>
      </c>
      <c r="G69" s="27" t="str">
        <f t="shared" si="6"/>
        <v>Z</v>
      </c>
      <c r="H69" s="28">
        <f t="shared" si="14"/>
        <v>0</v>
      </c>
      <c r="I69" s="28">
        <f t="shared" si="8"/>
        <v>0</v>
      </c>
      <c r="J69" s="27">
        <v>45446</v>
      </c>
      <c r="L69" s="28">
        <f t="shared" si="1"/>
        <v>0</v>
      </c>
      <c r="M69" s="28">
        <f t="shared" si="2"/>
        <v>0</v>
      </c>
      <c r="N69" s="28">
        <f t="shared" si="3"/>
        <v>0</v>
      </c>
    </row>
    <row r="70" spans="1:14" x14ac:dyDescent="0.25">
      <c r="A70" s="36">
        <v>45448</v>
      </c>
      <c r="B70">
        <f t="shared" ref="B70:B133" si="15">IF(A70&gt;=U$18,IF(A70&lt;=$U$19,0,1),1)</f>
        <v>1</v>
      </c>
      <c r="D70" s="28">
        <f t="shared" si="9"/>
        <v>0</v>
      </c>
      <c r="F70" s="28">
        <f t="shared" ref="F70:F133" si="16">IF(ISBLANK(E70)=FALSE,1,0)</f>
        <v>0</v>
      </c>
      <c r="G70" s="27" t="str">
        <f t="shared" ref="G70:G133" si="17">_xlfn.IFNA(VLOOKUP(A70,$Z$12:$Z$21,1,FALSE),"Z")</f>
        <v>Z</v>
      </c>
      <c r="H70" s="28">
        <f t="shared" ref="H70:H133" si="18">IF(G70="Z",0,1)</f>
        <v>0</v>
      </c>
      <c r="I70" s="28">
        <f t="shared" ref="I70:I133" si="19">IF(B70+D70+F70+H70&gt;0,0,1)</f>
        <v>0</v>
      </c>
      <c r="J70" s="27">
        <v>45447</v>
      </c>
      <c r="L70" s="28">
        <f t="shared" ref="L70:L133" si="20">IF($I70=1,IF(AND($AD$17="yes", $A70&lt;$AD$18),1,IF(OR($AD$17="no", $AD$17=""),IF(AND(AD$20="yes", A70&lt;AD$21),1,IF(OR(AD$20="no", AD$20=""),1,0)),0)),0)</f>
        <v>0</v>
      </c>
      <c r="M70" s="28">
        <f t="shared" ref="M70:M133" si="21">IF($I70=1,IF(AND($AD$17="yes", $A70&gt;=$AD$18),IF(AND($AD$20="yes", $A70&gt;=$AD$21),0,1),0),0)</f>
        <v>0</v>
      </c>
      <c r="N70" s="28">
        <f t="shared" ref="N70:N133" si="22">IF($I70=1,IF(AND($AD$20="yes", $A70&gt;=$AD$21),1,0),0)</f>
        <v>0</v>
      </c>
    </row>
    <row r="71" spans="1:14" x14ac:dyDescent="0.25">
      <c r="A71" s="36">
        <v>45449</v>
      </c>
      <c r="B71">
        <f t="shared" si="15"/>
        <v>1</v>
      </c>
      <c r="D71" s="28">
        <f t="shared" si="9"/>
        <v>0</v>
      </c>
      <c r="F71" s="28">
        <f t="shared" si="16"/>
        <v>0</v>
      </c>
      <c r="G71" s="27" t="str">
        <f t="shared" si="17"/>
        <v>Z</v>
      </c>
      <c r="H71" s="28">
        <f t="shared" si="18"/>
        <v>0</v>
      </c>
      <c r="I71" s="28">
        <f t="shared" si="19"/>
        <v>0</v>
      </c>
      <c r="J71" s="27">
        <v>45448</v>
      </c>
      <c r="L71" s="28">
        <f t="shared" si="20"/>
        <v>0</v>
      </c>
      <c r="M71" s="28">
        <f t="shared" si="21"/>
        <v>0</v>
      </c>
      <c r="N71" s="28">
        <f t="shared" si="22"/>
        <v>0</v>
      </c>
    </row>
    <row r="72" spans="1:14" x14ac:dyDescent="0.25">
      <c r="A72" s="36">
        <v>45450</v>
      </c>
      <c r="B72">
        <f t="shared" si="15"/>
        <v>1</v>
      </c>
      <c r="D72" s="28">
        <f t="shared" si="9"/>
        <v>0</v>
      </c>
      <c r="F72" s="28">
        <f t="shared" si="16"/>
        <v>0</v>
      </c>
      <c r="G72" s="27" t="str">
        <f t="shared" si="17"/>
        <v>Z</v>
      </c>
      <c r="H72" s="28">
        <f t="shared" si="18"/>
        <v>0</v>
      </c>
      <c r="I72" s="28">
        <f t="shared" si="19"/>
        <v>0</v>
      </c>
      <c r="J72" s="27">
        <v>45449</v>
      </c>
      <c r="L72" s="28">
        <f t="shared" si="20"/>
        <v>0</v>
      </c>
      <c r="M72" s="28">
        <f t="shared" si="21"/>
        <v>0</v>
      </c>
      <c r="N72" s="28">
        <f t="shared" si="22"/>
        <v>0</v>
      </c>
    </row>
    <row r="73" spans="1:14" x14ac:dyDescent="0.25">
      <c r="A73" s="36">
        <v>45451</v>
      </c>
      <c r="B73">
        <f t="shared" si="15"/>
        <v>1</v>
      </c>
      <c r="D73" s="28">
        <f t="shared" si="9"/>
        <v>0</v>
      </c>
      <c r="E73" s="27">
        <v>45451</v>
      </c>
      <c r="F73" s="28">
        <f t="shared" si="16"/>
        <v>1</v>
      </c>
      <c r="G73" s="27" t="str">
        <f t="shared" si="17"/>
        <v>Z</v>
      </c>
      <c r="H73" s="28">
        <f t="shared" si="18"/>
        <v>0</v>
      </c>
      <c r="I73" s="28">
        <f t="shared" si="19"/>
        <v>0</v>
      </c>
      <c r="J73" s="27">
        <v>45450</v>
      </c>
      <c r="L73" s="28">
        <f t="shared" si="20"/>
        <v>0</v>
      </c>
      <c r="M73" s="28">
        <f t="shared" si="21"/>
        <v>0</v>
      </c>
      <c r="N73" s="28">
        <f t="shared" si="22"/>
        <v>0</v>
      </c>
    </row>
    <row r="74" spans="1:14" x14ac:dyDescent="0.25">
      <c r="A74" s="36">
        <v>45452</v>
      </c>
      <c r="B74">
        <f t="shared" si="15"/>
        <v>1</v>
      </c>
      <c r="D74" s="28">
        <f t="shared" ref="D74:D137" si="23">IF(($D$1=""),0,IF(ISBLANK(C74)=FALSE,1,0))</f>
        <v>0</v>
      </c>
      <c r="E74" s="27">
        <v>45452</v>
      </c>
      <c r="F74" s="28">
        <f t="shared" si="16"/>
        <v>1</v>
      </c>
      <c r="G74" s="27" t="str">
        <f t="shared" si="17"/>
        <v>Z</v>
      </c>
      <c r="H74" s="28">
        <f t="shared" si="18"/>
        <v>0</v>
      </c>
      <c r="I74" s="28">
        <f t="shared" si="19"/>
        <v>0</v>
      </c>
      <c r="J74" s="27">
        <v>45451</v>
      </c>
      <c r="L74" s="28">
        <f t="shared" si="20"/>
        <v>0</v>
      </c>
      <c r="M74" s="28">
        <f t="shared" si="21"/>
        <v>0</v>
      </c>
      <c r="N74" s="28">
        <f t="shared" si="22"/>
        <v>0</v>
      </c>
    </row>
    <row r="75" spans="1:14" x14ac:dyDescent="0.25">
      <c r="A75" s="36">
        <v>45453</v>
      </c>
      <c r="B75">
        <f t="shared" si="15"/>
        <v>1</v>
      </c>
      <c r="D75" s="28">
        <f t="shared" si="23"/>
        <v>0</v>
      </c>
      <c r="F75" s="28">
        <f t="shared" si="16"/>
        <v>0</v>
      </c>
      <c r="G75" s="27" t="str">
        <f t="shared" si="17"/>
        <v>Z</v>
      </c>
      <c r="H75" s="28">
        <f t="shared" si="18"/>
        <v>0</v>
      </c>
      <c r="I75" s="28">
        <f t="shared" si="19"/>
        <v>0</v>
      </c>
      <c r="J75" s="27">
        <v>45452</v>
      </c>
      <c r="L75" s="28">
        <f t="shared" si="20"/>
        <v>0</v>
      </c>
      <c r="M75" s="28">
        <f t="shared" si="21"/>
        <v>0</v>
      </c>
      <c r="N75" s="28">
        <f t="shared" si="22"/>
        <v>0</v>
      </c>
    </row>
    <row r="76" spans="1:14" x14ac:dyDescent="0.25">
      <c r="A76" s="36">
        <v>45454</v>
      </c>
      <c r="B76">
        <f t="shared" si="15"/>
        <v>1</v>
      </c>
      <c r="D76" s="28">
        <f t="shared" si="23"/>
        <v>0</v>
      </c>
      <c r="F76" s="28">
        <f t="shared" si="16"/>
        <v>0</v>
      </c>
      <c r="G76" s="27" t="str">
        <f t="shared" si="17"/>
        <v>Z</v>
      </c>
      <c r="H76" s="28">
        <f t="shared" si="18"/>
        <v>0</v>
      </c>
      <c r="I76" s="28">
        <f t="shared" si="19"/>
        <v>0</v>
      </c>
      <c r="J76" s="27">
        <v>45453</v>
      </c>
      <c r="L76" s="28">
        <f t="shared" si="20"/>
        <v>0</v>
      </c>
      <c r="M76" s="28">
        <f t="shared" si="21"/>
        <v>0</v>
      </c>
      <c r="N76" s="28">
        <f t="shared" si="22"/>
        <v>0</v>
      </c>
    </row>
    <row r="77" spans="1:14" x14ac:dyDescent="0.25">
      <c r="A77" s="36">
        <v>45455</v>
      </c>
      <c r="B77">
        <f t="shared" si="15"/>
        <v>1</v>
      </c>
      <c r="D77" s="28">
        <f t="shared" si="23"/>
        <v>0</v>
      </c>
      <c r="F77" s="28">
        <f t="shared" si="16"/>
        <v>0</v>
      </c>
      <c r="G77" s="27" t="str">
        <f t="shared" si="17"/>
        <v>Z</v>
      </c>
      <c r="H77" s="28">
        <f t="shared" si="18"/>
        <v>0</v>
      </c>
      <c r="I77" s="28">
        <f t="shared" si="19"/>
        <v>0</v>
      </c>
      <c r="J77" s="27">
        <v>45454</v>
      </c>
      <c r="L77" s="28">
        <f t="shared" si="20"/>
        <v>0</v>
      </c>
      <c r="M77" s="28">
        <f t="shared" si="21"/>
        <v>0</v>
      </c>
      <c r="N77" s="28">
        <f t="shared" si="22"/>
        <v>0</v>
      </c>
    </row>
    <row r="78" spans="1:14" x14ac:dyDescent="0.25">
      <c r="A78" s="36">
        <v>45456</v>
      </c>
      <c r="B78">
        <f t="shared" si="15"/>
        <v>1</v>
      </c>
      <c r="D78" s="28">
        <f t="shared" si="23"/>
        <v>0</v>
      </c>
      <c r="F78" s="28">
        <f t="shared" si="16"/>
        <v>0</v>
      </c>
      <c r="G78" s="27" t="str">
        <f t="shared" si="17"/>
        <v>Z</v>
      </c>
      <c r="H78" s="28">
        <f t="shared" si="18"/>
        <v>0</v>
      </c>
      <c r="I78" s="28">
        <f t="shared" si="19"/>
        <v>0</v>
      </c>
      <c r="J78" s="27">
        <v>45455</v>
      </c>
      <c r="L78" s="28">
        <f t="shared" si="20"/>
        <v>0</v>
      </c>
      <c r="M78" s="28">
        <f t="shared" si="21"/>
        <v>0</v>
      </c>
      <c r="N78" s="28">
        <f t="shared" si="22"/>
        <v>0</v>
      </c>
    </row>
    <row r="79" spans="1:14" x14ac:dyDescent="0.25">
      <c r="A79" s="36">
        <v>45457</v>
      </c>
      <c r="B79">
        <f t="shared" si="15"/>
        <v>1</v>
      </c>
      <c r="D79" s="28">
        <f t="shared" si="23"/>
        <v>0</v>
      </c>
      <c r="F79" s="28">
        <f t="shared" si="16"/>
        <v>0</v>
      </c>
      <c r="G79" s="27" t="str">
        <f t="shared" si="17"/>
        <v>Z</v>
      </c>
      <c r="H79" s="28">
        <f t="shared" si="18"/>
        <v>0</v>
      </c>
      <c r="I79" s="28">
        <f t="shared" si="19"/>
        <v>0</v>
      </c>
      <c r="J79" s="27">
        <v>45456</v>
      </c>
      <c r="L79" s="28">
        <f t="shared" si="20"/>
        <v>0</v>
      </c>
      <c r="M79" s="28">
        <f t="shared" si="21"/>
        <v>0</v>
      </c>
      <c r="N79" s="28">
        <f t="shared" si="22"/>
        <v>0</v>
      </c>
    </row>
    <row r="80" spans="1:14" x14ac:dyDescent="0.25">
      <c r="A80" s="36">
        <v>45458</v>
      </c>
      <c r="B80">
        <f t="shared" si="15"/>
        <v>1</v>
      </c>
      <c r="D80" s="28">
        <f t="shared" si="23"/>
        <v>0</v>
      </c>
      <c r="E80" s="27">
        <v>45458</v>
      </c>
      <c r="F80" s="28">
        <f t="shared" si="16"/>
        <v>1</v>
      </c>
      <c r="G80" s="27" t="str">
        <f t="shared" si="17"/>
        <v>Z</v>
      </c>
      <c r="H80" s="28">
        <f t="shared" si="18"/>
        <v>0</v>
      </c>
      <c r="I80" s="28">
        <f t="shared" si="19"/>
        <v>0</v>
      </c>
      <c r="J80" s="27">
        <v>45457</v>
      </c>
      <c r="L80" s="28">
        <f t="shared" si="20"/>
        <v>0</v>
      </c>
      <c r="M80" s="28">
        <f t="shared" si="21"/>
        <v>0</v>
      </c>
      <c r="N80" s="28">
        <f t="shared" si="22"/>
        <v>0</v>
      </c>
    </row>
    <row r="81" spans="1:14" x14ac:dyDescent="0.25">
      <c r="A81" s="36">
        <v>45459</v>
      </c>
      <c r="B81">
        <f t="shared" si="15"/>
        <v>1</v>
      </c>
      <c r="D81" s="28">
        <f t="shared" si="23"/>
        <v>0</v>
      </c>
      <c r="E81" s="27">
        <v>45459</v>
      </c>
      <c r="F81" s="28">
        <f t="shared" si="16"/>
        <v>1</v>
      </c>
      <c r="G81" s="27" t="str">
        <f t="shared" si="17"/>
        <v>Z</v>
      </c>
      <c r="H81" s="28">
        <f t="shared" si="18"/>
        <v>0</v>
      </c>
      <c r="I81" s="28">
        <f t="shared" si="19"/>
        <v>0</v>
      </c>
      <c r="J81" s="27">
        <v>45458</v>
      </c>
      <c r="L81" s="28">
        <f t="shared" si="20"/>
        <v>0</v>
      </c>
      <c r="M81" s="28">
        <f t="shared" si="21"/>
        <v>0</v>
      </c>
      <c r="N81" s="28">
        <f t="shared" si="22"/>
        <v>0</v>
      </c>
    </row>
    <row r="82" spans="1:14" x14ac:dyDescent="0.25">
      <c r="A82" s="36">
        <v>45460</v>
      </c>
      <c r="B82">
        <f t="shared" si="15"/>
        <v>1</v>
      </c>
      <c r="D82" s="28">
        <f t="shared" si="23"/>
        <v>0</v>
      </c>
      <c r="F82" s="28">
        <f t="shared" si="16"/>
        <v>0</v>
      </c>
      <c r="G82" s="27" t="str">
        <f t="shared" si="17"/>
        <v>Z</v>
      </c>
      <c r="H82" s="28">
        <f t="shared" si="18"/>
        <v>0</v>
      </c>
      <c r="I82" s="28">
        <f t="shared" si="19"/>
        <v>0</v>
      </c>
      <c r="J82" s="27">
        <v>45459</v>
      </c>
      <c r="L82" s="28">
        <f t="shared" si="20"/>
        <v>0</v>
      </c>
      <c r="M82" s="28">
        <f t="shared" si="21"/>
        <v>0</v>
      </c>
      <c r="N82" s="28">
        <f t="shared" si="22"/>
        <v>0</v>
      </c>
    </row>
    <row r="83" spans="1:14" x14ac:dyDescent="0.25">
      <c r="A83" s="36">
        <v>45461</v>
      </c>
      <c r="B83">
        <f t="shared" si="15"/>
        <v>1</v>
      </c>
      <c r="D83" s="28">
        <f t="shared" si="23"/>
        <v>0</v>
      </c>
      <c r="F83" s="28">
        <f t="shared" si="16"/>
        <v>0</v>
      </c>
      <c r="G83" s="27" t="str">
        <f t="shared" si="17"/>
        <v>Z</v>
      </c>
      <c r="H83" s="28">
        <f t="shared" si="18"/>
        <v>0</v>
      </c>
      <c r="I83" s="28">
        <f t="shared" si="19"/>
        <v>0</v>
      </c>
      <c r="J83" s="27">
        <v>45460</v>
      </c>
      <c r="L83" s="28">
        <f t="shared" si="20"/>
        <v>0</v>
      </c>
      <c r="M83" s="28">
        <f t="shared" si="21"/>
        <v>0</v>
      </c>
      <c r="N83" s="28">
        <f t="shared" si="22"/>
        <v>0</v>
      </c>
    </row>
    <row r="84" spans="1:14" x14ac:dyDescent="0.25">
      <c r="A84" s="36">
        <v>45462</v>
      </c>
      <c r="B84">
        <f t="shared" si="15"/>
        <v>1</v>
      </c>
      <c r="D84" s="28">
        <f t="shared" si="23"/>
        <v>0</v>
      </c>
      <c r="F84" s="28">
        <f t="shared" si="16"/>
        <v>0</v>
      </c>
      <c r="G84" s="27" t="str">
        <f t="shared" si="17"/>
        <v>Z</v>
      </c>
      <c r="H84" s="28">
        <f t="shared" si="18"/>
        <v>0</v>
      </c>
      <c r="I84" s="28">
        <f t="shared" si="19"/>
        <v>0</v>
      </c>
      <c r="J84" s="27">
        <v>45461</v>
      </c>
      <c r="L84" s="28">
        <f t="shared" si="20"/>
        <v>0</v>
      </c>
      <c r="M84" s="28">
        <f t="shared" si="21"/>
        <v>0</v>
      </c>
      <c r="N84" s="28">
        <f t="shared" si="22"/>
        <v>0</v>
      </c>
    </row>
    <row r="85" spans="1:14" x14ac:dyDescent="0.25">
      <c r="A85" s="36">
        <v>45463</v>
      </c>
      <c r="B85">
        <f t="shared" si="15"/>
        <v>1</v>
      </c>
      <c r="D85" s="28">
        <f t="shared" si="23"/>
        <v>0</v>
      </c>
      <c r="F85" s="28">
        <f t="shared" si="16"/>
        <v>0</v>
      </c>
      <c r="G85" s="27" t="str">
        <f t="shared" si="17"/>
        <v>Z</v>
      </c>
      <c r="H85" s="28">
        <f t="shared" si="18"/>
        <v>0</v>
      </c>
      <c r="I85" s="28">
        <f t="shared" si="19"/>
        <v>0</v>
      </c>
      <c r="J85" s="27">
        <v>45462</v>
      </c>
      <c r="L85" s="28">
        <f t="shared" si="20"/>
        <v>0</v>
      </c>
      <c r="M85" s="28">
        <f t="shared" si="21"/>
        <v>0</v>
      </c>
      <c r="N85" s="28">
        <f t="shared" si="22"/>
        <v>0</v>
      </c>
    </row>
    <row r="86" spans="1:14" x14ac:dyDescent="0.25">
      <c r="A86" s="36">
        <v>45464</v>
      </c>
      <c r="B86">
        <f t="shared" si="15"/>
        <v>1</v>
      </c>
      <c r="D86" s="28">
        <f t="shared" si="23"/>
        <v>0</v>
      </c>
      <c r="F86" s="28">
        <f t="shared" si="16"/>
        <v>0</v>
      </c>
      <c r="G86" s="27" t="str">
        <f t="shared" si="17"/>
        <v>Z</v>
      </c>
      <c r="H86" s="28">
        <f t="shared" si="18"/>
        <v>0</v>
      </c>
      <c r="I86" s="28">
        <f t="shared" si="19"/>
        <v>0</v>
      </c>
      <c r="J86" s="27">
        <v>45463</v>
      </c>
      <c r="L86" s="28">
        <f t="shared" si="20"/>
        <v>0</v>
      </c>
      <c r="M86" s="28">
        <f t="shared" si="21"/>
        <v>0</v>
      </c>
      <c r="N86" s="28">
        <f t="shared" si="22"/>
        <v>0</v>
      </c>
    </row>
    <row r="87" spans="1:14" x14ac:dyDescent="0.25">
      <c r="A87" s="36">
        <v>45465</v>
      </c>
      <c r="B87">
        <f t="shared" si="15"/>
        <v>1</v>
      </c>
      <c r="D87" s="28">
        <f t="shared" si="23"/>
        <v>0</v>
      </c>
      <c r="E87" s="27">
        <v>45465</v>
      </c>
      <c r="F87" s="28">
        <f t="shared" si="16"/>
        <v>1</v>
      </c>
      <c r="G87" s="27" t="str">
        <f t="shared" si="17"/>
        <v>Z</v>
      </c>
      <c r="H87" s="28">
        <f t="shared" si="18"/>
        <v>0</v>
      </c>
      <c r="I87" s="28">
        <f t="shared" si="19"/>
        <v>0</v>
      </c>
      <c r="J87" s="27">
        <v>45464</v>
      </c>
      <c r="L87" s="28">
        <f t="shared" si="20"/>
        <v>0</v>
      </c>
      <c r="M87" s="28">
        <f t="shared" si="21"/>
        <v>0</v>
      </c>
      <c r="N87" s="28">
        <f t="shared" si="22"/>
        <v>0</v>
      </c>
    </row>
    <row r="88" spans="1:14" x14ac:dyDescent="0.25">
      <c r="A88" s="36">
        <v>45466</v>
      </c>
      <c r="B88">
        <f t="shared" si="15"/>
        <v>1</v>
      </c>
      <c r="D88" s="28">
        <f t="shared" si="23"/>
        <v>0</v>
      </c>
      <c r="E88" s="27">
        <v>45466</v>
      </c>
      <c r="F88" s="28">
        <f t="shared" si="16"/>
        <v>1</v>
      </c>
      <c r="G88" s="27" t="str">
        <f t="shared" si="17"/>
        <v>Z</v>
      </c>
      <c r="H88" s="28">
        <f t="shared" si="18"/>
        <v>0</v>
      </c>
      <c r="I88" s="28">
        <f t="shared" si="19"/>
        <v>0</v>
      </c>
      <c r="J88" s="27">
        <v>45465</v>
      </c>
      <c r="L88" s="28">
        <f t="shared" si="20"/>
        <v>0</v>
      </c>
      <c r="M88" s="28">
        <f t="shared" si="21"/>
        <v>0</v>
      </c>
      <c r="N88" s="28">
        <f t="shared" si="22"/>
        <v>0</v>
      </c>
    </row>
    <row r="89" spans="1:14" x14ac:dyDescent="0.25">
      <c r="A89" s="36">
        <v>45467</v>
      </c>
      <c r="B89">
        <f t="shared" si="15"/>
        <v>1</v>
      </c>
      <c r="D89" s="28">
        <f t="shared" si="23"/>
        <v>0</v>
      </c>
      <c r="F89" s="28">
        <f t="shared" si="16"/>
        <v>0</v>
      </c>
      <c r="G89" s="27" t="str">
        <f t="shared" si="17"/>
        <v>Z</v>
      </c>
      <c r="H89" s="28">
        <f t="shared" si="18"/>
        <v>0</v>
      </c>
      <c r="I89" s="28">
        <f t="shared" si="19"/>
        <v>0</v>
      </c>
      <c r="J89" s="27">
        <v>45466</v>
      </c>
      <c r="L89" s="28">
        <f t="shared" si="20"/>
        <v>0</v>
      </c>
      <c r="M89" s="28">
        <f t="shared" si="21"/>
        <v>0</v>
      </c>
      <c r="N89" s="28">
        <f t="shared" si="22"/>
        <v>0</v>
      </c>
    </row>
    <row r="90" spans="1:14" x14ac:dyDescent="0.25">
      <c r="A90" s="36">
        <v>45468</v>
      </c>
      <c r="B90">
        <f t="shared" si="15"/>
        <v>1</v>
      </c>
      <c r="D90" s="28">
        <f t="shared" si="23"/>
        <v>0</v>
      </c>
      <c r="F90" s="28">
        <f t="shared" si="16"/>
        <v>0</v>
      </c>
      <c r="G90" s="27" t="str">
        <f t="shared" si="17"/>
        <v>Z</v>
      </c>
      <c r="H90" s="28">
        <f t="shared" si="18"/>
        <v>0</v>
      </c>
      <c r="I90" s="28">
        <f t="shared" si="19"/>
        <v>0</v>
      </c>
      <c r="J90" s="27">
        <v>45467</v>
      </c>
      <c r="L90" s="28">
        <f t="shared" si="20"/>
        <v>0</v>
      </c>
      <c r="M90" s="28">
        <f t="shared" si="21"/>
        <v>0</v>
      </c>
      <c r="N90" s="28">
        <f t="shared" si="22"/>
        <v>0</v>
      </c>
    </row>
    <row r="91" spans="1:14" x14ac:dyDescent="0.25">
      <c r="A91" s="36">
        <v>45469</v>
      </c>
      <c r="B91">
        <f t="shared" si="15"/>
        <v>1</v>
      </c>
      <c r="D91" s="28">
        <f t="shared" si="23"/>
        <v>0</v>
      </c>
      <c r="F91" s="28">
        <f t="shared" si="16"/>
        <v>0</v>
      </c>
      <c r="G91" s="27" t="str">
        <f t="shared" si="17"/>
        <v>Z</v>
      </c>
      <c r="H91" s="28">
        <f t="shared" si="18"/>
        <v>0</v>
      </c>
      <c r="I91" s="28">
        <f t="shared" si="19"/>
        <v>0</v>
      </c>
      <c r="J91" s="27">
        <v>45468</v>
      </c>
      <c r="L91" s="28">
        <f t="shared" si="20"/>
        <v>0</v>
      </c>
      <c r="M91" s="28">
        <f t="shared" si="21"/>
        <v>0</v>
      </c>
      <c r="N91" s="28">
        <f t="shared" si="22"/>
        <v>0</v>
      </c>
    </row>
    <row r="92" spans="1:14" x14ac:dyDescent="0.25">
      <c r="A92" s="36">
        <v>45470</v>
      </c>
      <c r="B92">
        <f t="shared" si="15"/>
        <v>1</v>
      </c>
      <c r="D92" s="28">
        <f t="shared" si="23"/>
        <v>0</v>
      </c>
      <c r="F92" s="28">
        <f t="shared" si="16"/>
        <v>0</v>
      </c>
      <c r="G92" s="27" t="str">
        <f t="shared" si="17"/>
        <v>Z</v>
      </c>
      <c r="H92" s="28">
        <f t="shared" si="18"/>
        <v>0</v>
      </c>
      <c r="I92" s="28">
        <f t="shared" si="19"/>
        <v>0</v>
      </c>
      <c r="J92" s="27">
        <v>45469</v>
      </c>
      <c r="L92" s="28">
        <f t="shared" si="20"/>
        <v>0</v>
      </c>
      <c r="M92" s="28">
        <f t="shared" si="21"/>
        <v>0</v>
      </c>
      <c r="N92" s="28">
        <f t="shared" si="22"/>
        <v>0</v>
      </c>
    </row>
    <row r="93" spans="1:14" x14ac:dyDescent="0.25">
      <c r="A93" s="36">
        <v>45471</v>
      </c>
      <c r="B93">
        <f t="shared" si="15"/>
        <v>1</v>
      </c>
      <c r="D93" s="28">
        <f t="shared" si="23"/>
        <v>0</v>
      </c>
      <c r="F93" s="28">
        <f t="shared" si="16"/>
        <v>0</v>
      </c>
      <c r="G93" s="27" t="str">
        <f t="shared" si="17"/>
        <v>Z</v>
      </c>
      <c r="H93" s="28">
        <f t="shared" si="18"/>
        <v>0</v>
      </c>
      <c r="I93" s="28">
        <f t="shared" si="19"/>
        <v>0</v>
      </c>
      <c r="J93" s="27">
        <v>45470</v>
      </c>
      <c r="L93" s="28">
        <f t="shared" si="20"/>
        <v>0</v>
      </c>
      <c r="M93" s="28">
        <f t="shared" si="21"/>
        <v>0</v>
      </c>
      <c r="N93" s="28">
        <f t="shared" si="22"/>
        <v>0</v>
      </c>
    </row>
    <row r="94" spans="1:14" x14ac:dyDescent="0.25">
      <c r="A94" s="36">
        <v>45472</v>
      </c>
      <c r="B94">
        <f t="shared" si="15"/>
        <v>1</v>
      </c>
      <c r="D94" s="28">
        <f t="shared" si="23"/>
        <v>0</v>
      </c>
      <c r="E94" s="27">
        <v>45472</v>
      </c>
      <c r="F94" s="28">
        <f t="shared" si="16"/>
        <v>1</v>
      </c>
      <c r="G94" s="27" t="str">
        <f t="shared" si="17"/>
        <v>Z</v>
      </c>
      <c r="H94" s="28">
        <f t="shared" si="18"/>
        <v>0</v>
      </c>
      <c r="I94" s="28">
        <f t="shared" si="19"/>
        <v>0</v>
      </c>
      <c r="J94" s="27">
        <v>45471</v>
      </c>
      <c r="L94" s="28">
        <f t="shared" si="20"/>
        <v>0</v>
      </c>
      <c r="M94" s="28">
        <f t="shared" si="21"/>
        <v>0</v>
      </c>
      <c r="N94" s="28">
        <f t="shared" si="22"/>
        <v>0</v>
      </c>
    </row>
    <row r="95" spans="1:14" x14ac:dyDescent="0.25">
      <c r="A95" s="36">
        <v>45473</v>
      </c>
      <c r="B95">
        <f t="shared" si="15"/>
        <v>1</v>
      </c>
      <c r="D95" s="28">
        <f t="shared" si="23"/>
        <v>0</v>
      </c>
      <c r="E95" s="27">
        <v>45473</v>
      </c>
      <c r="F95" s="28">
        <f t="shared" si="16"/>
        <v>1</v>
      </c>
      <c r="G95" s="27" t="str">
        <f t="shared" si="17"/>
        <v>Z</v>
      </c>
      <c r="H95" s="28">
        <f t="shared" si="18"/>
        <v>0</v>
      </c>
      <c r="I95" s="28">
        <f t="shared" si="19"/>
        <v>0</v>
      </c>
      <c r="J95" s="27">
        <v>45472</v>
      </c>
      <c r="L95" s="28">
        <f t="shared" si="20"/>
        <v>0</v>
      </c>
      <c r="M95" s="28">
        <f t="shared" si="21"/>
        <v>0</v>
      </c>
      <c r="N95" s="28">
        <f t="shared" si="22"/>
        <v>0</v>
      </c>
    </row>
    <row r="96" spans="1:14" x14ac:dyDescent="0.25">
      <c r="A96" s="36">
        <v>45474</v>
      </c>
      <c r="B96">
        <f t="shared" si="15"/>
        <v>1</v>
      </c>
      <c r="D96" s="28">
        <f t="shared" si="23"/>
        <v>0</v>
      </c>
      <c r="F96" s="28">
        <f t="shared" si="16"/>
        <v>0</v>
      </c>
      <c r="G96" s="27" t="str">
        <f t="shared" si="17"/>
        <v>Z</v>
      </c>
      <c r="H96" s="28">
        <f t="shared" si="18"/>
        <v>0</v>
      </c>
      <c r="I96" s="28">
        <f t="shared" si="19"/>
        <v>0</v>
      </c>
      <c r="J96" s="27">
        <v>45473</v>
      </c>
      <c r="L96" s="28">
        <f t="shared" si="20"/>
        <v>0</v>
      </c>
      <c r="M96" s="28">
        <f t="shared" si="21"/>
        <v>0</v>
      </c>
      <c r="N96" s="28">
        <f t="shared" si="22"/>
        <v>0</v>
      </c>
    </row>
    <row r="97" spans="1:14" x14ac:dyDescent="0.25">
      <c r="A97" s="36">
        <v>45475</v>
      </c>
      <c r="B97">
        <f t="shared" si="15"/>
        <v>1</v>
      </c>
      <c r="D97" s="28">
        <f t="shared" si="23"/>
        <v>0</v>
      </c>
      <c r="F97" s="28">
        <f t="shared" si="16"/>
        <v>0</v>
      </c>
      <c r="G97" s="27" t="str">
        <f t="shared" si="17"/>
        <v>Z</v>
      </c>
      <c r="H97" s="28">
        <f t="shared" si="18"/>
        <v>0</v>
      </c>
      <c r="I97" s="28">
        <f t="shared" si="19"/>
        <v>0</v>
      </c>
      <c r="J97" s="27">
        <v>45474</v>
      </c>
      <c r="L97" s="28">
        <f t="shared" si="20"/>
        <v>0</v>
      </c>
      <c r="M97" s="28">
        <f t="shared" si="21"/>
        <v>0</v>
      </c>
      <c r="N97" s="28">
        <f t="shared" si="22"/>
        <v>0</v>
      </c>
    </row>
    <row r="98" spans="1:14" x14ac:dyDescent="0.25">
      <c r="A98" s="36">
        <v>45476</v>
      </c>
      <c r="B98">
        <f t="shared" si="15"/>
        <v>1</v>
      </c>
      <c r="D98" s="28">
        <f t="shared" si="23"/>
        <v>0</v>
      </c>
      <c r="F98" s="28">
        <f t="shared" si="16"/>
        <v>0</v>
      </c>
      <c r="G98" s="27" t="str">
        <f t="shared" si="17"/>
        <v>Z</v>
      </c>
      <c r="H98" s="28">
        <f t="shared" si="18"/>
        <v>0</v>
      </c>
      <c r="I98" s="28">
        <f t="shared" si="19"/>
        <v>0</v>
      </c>
      <c r="J98" s="27">
        <v>45475</v>
      </c>
      <c r="L98" s="28">
        <f t="shared" si="20"/>
        <v>0</v>
      </c>
      <c r="M98" s="28">
        <f t="shared" si="21"/>
        <v>0</v>
      </c>
      <c r="N98" s="28">
        <f t="shared" si="22"/>
        <v>0</v>
      </c>
    </row>
    <row r="99" spans="1:14" x14ac:dyDescent="0.25">
      <c r="A99" s="36">
        <v>45477</v>
      </c>
      <c r="B99">
        <f t="shared" si="15"/>
        <v>1</v>
      </c>
      <c r="D99" s="28">
        <f t="shared" si="23"/>
        <v>0</v>
      </c>
      <c r="F99" s="28">
        <f t="shared" si="16"/>
        <v>0</v>
      </c>
      <c r="G99" s="27" t="str">
        <f t="shared" si="17"/>
        <v>Z</v>
      </c>
      <c r="H99" s="28">
        <f t="shared" si="18"/>
        <v>0</v>
      </c>
      <c r="I99" s="28">
        <f t="shared" si="19"/>
        <v>0</v>
      </c>
      <c r="J99" s="27">
        <v>45476</v>
      </c>
      <c r="L99" s="28">
        <f t="shared" si="20"/>
        <v>0</v>
      </c>
      <c r="M99" s="28">
        <f t="shared" si="21"/>
        <v>0</v>
      </c>
      <c r="N99" s="28">
        <f t="shared" si="22"/>
        <v>0</v>
      </c>
    </row>
    <row r="100" spans="1:14" x14ac:dyDescent="0.25">
      <c r="A100" s="36">
        <v>45478</v>
      </c>
      <c r="B100">
        <f t="shared" si="15"/>
        <v>1</v>
      </c>
      <c r="D100" s="28">
        <f t="shared" si="23"/>
        <v>0</v>
      </c>
      <c r="F100" s="28">
        <f t="shared" si="16"/>
        <v>0</v>
      </c>
      <c r="G100" s="27" t="str">
        <f t="shared" si="17"/>
        <v>Z</v>
      </c>
      <c r="H100" s="28">
        <f t="shared" si="18"/>
        <v>0</v>
      </c>
      <c r="I100" s="28">
        <f t="shared" si="19"/>
        <v>0</v>
      </c>
      <c r="J100" s="27">
        <v>45477</v>
      </c>
      <c r="L100" s="28">
        <f t="shared" si="20"/>
        <v>0</v>
      </c>
      <c r="M100" s="28">
        <f t="shared" si="21"/>
        <v>0</v>
      </c>
      <c r="N100" s="28">
        <f t="shared" si="22"/>
        <v>0</v>
      </c>
    </row>
    <row r="101" spans="1:14" x14ac:dyDescent="0.25">
      <c r="A101" s="36">
        <v>45479</v>
      </c>
      <c r="B101">
        <f t="shared" si="15"/>
        <v>1</v>
      </c>
      <c r="D101" s="28">
        <f t="shared" si="23"/>
        <v>0</v>
      </c>
      <c r="E101" s="27">
        <v>45479</v>
      </c>
      <c r="F101" s="28">
        <f t="shared" si="16"/>
        <v>1</v>
      </c>
      <c r="G101" s="27" t="str">
        <f t="shared" si="17"/>
        <v>Z</v>
      </c>
      <c r="H101" s="28">
        <f t="shared" si="18"/>
        <v>0</v>
      </c>
      <c r="I101" s="28">
        <f t="shared" si="19"/>
        <v>0</v>
      </c>
      <c r="J101" s="27">
        <v>45478</v>
      </c>
      <c r="L101" s="28">
        <f t="shared" si="20"/>
        <v>0</v>
      </c>
      <c r="M101" s="28">
        <f t="shared" si="21"/>
        <v>0</v>
      </c>
      <c r="N101" s="28">
        <f t="shared" si="22"/>
        <v>0</v>
      </c>
    </row>
    <row r="102" spans="1:14" x14ac:dyDescent="0.25">
      <c r="A102" s="36">
        <v>45480</v>
      </c>
      <c r="B102">
        <f t="shared" si="15"/>
        <v>1</v>
      </c>
      <c r="D102" s="28">
        <f t="shared" si="23"/>
        <v>0</v>
      </c>
      <c r="E102" s="27">
        <v>45480</v>
      </c>
      <c r="F102" s="28">
        <f t="shared" si="16"/>
        <v>1</v>
      </c>
      <c r="G102" s="27" t="str">
        <f t="shared" si="17"/>
        <v>Z</v>
      </c>
      <c r="H102" s="28">
        <f t="shared" si="18"/>
        <v>0</v>
      </c>
      <c r="I102" s="28">
        <f t="shared" si="19"/>
        <v>0</v>
      </c>
      <c r="J102" s="27">
        <v>45479</v>
      </c>
      <c r="L102" s="28">
        <f t="shared" si="20"/>
        <v>0</v>
      </c>
      <c r="M102" s="28">
        <f t="shared" si="21"/>
        <v>0</v>
      </c>
      <c r="N102" s="28">
        <f t="shared" si="22"/>
        <v>0</v>
      </c>
    </row>
    <row r="103" spans="1:14" x14ac:dyDescent="0.25">
      <c r="A103" s="36">
        <v>45481</v>
      </c>
      <c r="B103">
        <f t="shared" si="15"/>
        <v>1</v>
      </c>
      <c r="D103" s="28">
        <f t="shared" si="23"/>
        <v>0</v>
      </c>
      <c r="F103" s="28">
        <f t="shared" si="16"/>
        <v>0</v>
      </c>
      <c r="G103" s="27" t="str">
        <f t="shared" si="17"/>
        <v>Z</v>
      </c>
      <c r="H103" s="28">
        <f t="shared" si="18"/>
        <v>0</v>
      </c>
      <c r="I103" s="28">
        <f t="shared" si="19"/>
        <v>0</v>
      </c>
      <c r="J103" s="27">
        <v>45480</v>
      </c>
      <c r="L103" s="28">
        <f t="shared" si="20"/>
        <v>0</v>
      </c>
      <c r="M103" s="28">
        <f t="shared" si="21"/>
        <v>0</v>
      </c>
      <c r="N103" s="28">
        <f t="shared" si="22"/>
        <v>0</v>
      </c>
    </row>
    <row r="104" spans="1:14" x14ac:dyDescent="0.25">
      <c r="A104" s="36">
        <v>45482</v>
      </c>
      <c r="B104">
        <f t="shared" si="15"/>
        <v>1</v>
      </c>
      <c r="D104" s="28">
        <f t="shared" si="23"/>
        <v>0</v>
      </c>
      <c r="F104" s="28">
        <f t="shared" si="16"/>
        <v>0</v>
      </c>
      <c r="G104" s="27" t="str">
        <f t="shared" si="17"/>
        <v>Z</v>
      </c>
      <c r="H104" s="28">
        <f t="shared" si="18"/>
        <v>0</v>
      </c>
      <c r="I104" s="28">
        <f t="shared" si="19"/>
        <v>0</v>
      </c>
      <c r="J104" s="27">
        <v>45481</v>
      </c>
      <c r="L104" s="28">
        <f t="shared" si="20"/>
        <v>0</v>
      </c>
      <c r="M104" s="28">
        <f t="shared" si="21"/>
        <v>0</v>
      </c>
      <c r="N104" s="28">
        <f t="shared" si="22"/>
        <v>0</v>
      </c>
    </row>
    <row r="105" spans="1:14" x14ac:dyDescent="0.25">
      <c r="A105" s="36">
        <v>45483</v>
      </c>
      <c r="B105">
        <f t="shared" si="15"/>
        <v>1</v>
      </c>
      <c r="D105" s="28">
        <f t="shared" si="23"/>
        <v>0</v>
      </c>
      <c r="F105" s="28">
        <f t="shared" si="16"/>
        <v>0</v>
      </c>
      <c r="G105" s="27" t="str">
        <f t="shared" si="17"/>
        <v>Z</v>
      </c>
      <c r="H105" s="28">
        <f t="shared" si="18"/>
        <v>0</v>
      </c>
      <c r="I105" s="28">
        <f t="shared" si="19"/>
        <v>0</v>
      </c>
      <c r="J105" s="27">
        <v>45482</v>
      </c>
      <c r="L105" s="28">
        <f t="shared" si="20"/>
        <v>0</v>
      </c>
      <c r="M105" s="28">
        <f t="shared" si="21"/>
        <v>0</v>
      </c>
      <c r="N105" s="28">
        <f t="shared" si="22"/>
        <v>0</v>
      </c>
    </row>
    <row r="106" spans="1:14" x14ac:dyDescent="0.25">
      <c r="A106" s="36">
        <v>45484</v>
      </c>
      <c r="B106">
        <f t="shared" si="15"/>
        <v>1</v>
      </c>
      <c r="D106" s="28">
        <f t="shared" si="23"/>
        <v>0</v>
      </c>
      <c r="F106" s="28">
        <f t="shared" si="16"/>
        <v>0</v>
      </c>
      <c r="G106" s="27" t="str">
        <f t="shared" si="17"/>
        <v>Z</v>
      </c>
      <c r="H106" s="28">
        <f t="shared" si="18"/>
        <v>0</v>
      </c>
      <c r="I106" s="28">
        <f t="shared" si="19"/>
        <v>0</v>
      </c>
      <c r="J106" s="27">
        <v>45483</v>
      </c>
      <c r="L106" s="28">
        <f t="shared" si="20"/>
        <v>0</v>
      </c>
      <c r="M106" s="28">
        <f t="shared" si="21"/>
        <v>0</v>
      </c>
      <c r="N106" s="28">
        <f t="shared" si="22"/>
        <v>0</v>
      </c>
    </row>
    <row r="107" spans="1:14" x14ac:dyDescent="0.25">
      <c r="A107" s="36">
        <v>45485</v>
      </c>
      <c r="B107">
        <f t="shared" si="15"/>
        <v>1</v>
      </c>
      <c r="D107" s="28">
        <f t="shared" si="23"/>
        <v>0</v>
      </c>
      <c r="F107" s="28">
        <f t="shared" si="16"/>
        <v>0</v>
      </c>
      <c r="G107" s="27" t="str">
        <f t="shared" si="17"/>
        <v>Z</v>
      </c>
      <c r="H107" s="28">
        <f t="shared" si="18"/>
        <v>0</v>
      </c>
      <c r="I107" s="28">
        <f t="shared" si="19"/>
        <v>0</v>
      </c>
      <c r="J107" s="27">
        <v>45484</v>
      </c>
      <c r="L107" s="28">
        <f t="shared" si="20"/>
        <v>0</v>
      </c>
      <c r="M107" s="28">
        <f t="shared" si="21"/>
        <v>0</v>
      </c>
      <c r="N107" s="28">
        <f t="shared" si="22"/>
        <v>0</v>
      </c>
    </row>
    <row r="108" spans="1:14" x14ac:dyDescent="0.25">
      <c r="A108" s="36">
        <v>45486</v>
      </c>
      <c r="B108">
        <f t="shared" si="15"/>
        <v>1</v>
      </c>
      <c r="D108" s="28">
        <f t="shared" si="23"/>
        <v>0</v>
      </c>
      <c r="E108" s="27">
        <v>45486</v>
      </c>
      <c r="F108" s="28">
        <f t="shared" si="16"/>
        <v>1</v>
      </c>
      <c r="G108" s="27" t="str">
        <f t="shared" si="17"/>
        <v>Z</v>
      </c>
      <c r="H108" s="28">
        <f t="shared" si="18"/>
        <v>0</v>
      </c>
      <c r="I108" s="28">
        <f t="shared" si="19"/>
        <v>0</v>
      </c>
      <c r="J108" s="27">
        <v>45485</v>
      </c>
      <c r="L108" s="28">
        <f t="shared" si="20"/>
        <v>0</v>
      </c>
      <c r="M108" s="28">
        <f t="shared" si="21"/>
        <v>0</v>
      </c>
      <c r="N108" s="28">
        <f t="shared" si="22"/>
        <v>0</v>
      </c>
    </row>
    <row r="109" spans="1:14" x14ac:dyDescent="0.25">
      <c r="A109" s="36">
        <v>45487</v>
      </c>
      <c r="B109">
        <f t="shared" si="15"/>
        <v>1</v>
      </c>
      <c r="D109" s="28">
        <f t="shared" si="23"/>
        <v>0</v>
      </c>
      <c r="E109" s="27">
        <v>45487</v>
      </c>
      <c r="F109" s="28">
        <f t="shared" si="16"/>
        <v>1</v>
      </c>
      <c r="G109" s="27" t="str">
        <f t="shared" si="17"/>
        <v>Z</v>
      </c>
      <c r="H109" s="28">
        <f t="shared" si="18"/>
        <v>0</v>
      </c>
      <c r="I109" s="28">
        <f t="shared" si="19"/>
        <v>0</v>
      </c>
      <c r="J109" s="27">
        <v>45486</v>
      </c>
      <c r="L109" s="28">
        <f t="shared" si="20"/>
        <v>0</v>
      </c>
      <c r="M109" s="28">
        <f t="shared" si="21"/>
        <v>0</v>
      </c>
      <c r="N109" s="28">
        <f t="shared" si="22"/>
        <v>0</v>
      </c>
    </row>
    <row r="110" spans="1:14" x14ac:dyDescent="0.25">
      <c r="A110" s="36">
        <v>45488</v>
      </c>
      <c r="B110">
        <f t="shared" si="15"/>
        <v>1</v>
      </c>
      <c r="D110" s="28">
        <f t="shared" si="23"/>
        <v>0</v>
      </c>
      <c r="F110" s="28">
        <f t="shared" si="16"/>
        <v>0</v>
      </c>
      <c r="G110" s="27" t="str">
        <f t="shared" si="17"/>
        <v>Z</v>
      </c>
      <c r="H110" s="28">
        <f t="shared" si="18"/>
        <v>0</v>
      </c>
      <c r="I110" s="28">
        <f t="shared" si="19"/>
        <v>0</v>
      </c>
      <c r="J110" s="27">
        <v>45487</v>
      </c>
      <c r="L110" s="28">
        <f t="shared" si="20"/>
        <v>0</v>
      </c>
      <c r="M110" s="28">
        <f t="shared" si="21"/>
        <v>0</v>
      </c>
      <c r="N110" s="28">
        <f t="shared" si="22"/>
        <v>0</v>
      </c>
    </row>
    <row r="111" spans="1:14" x14ac:dyDescent="0.25">
      <c r="A111" s="36">
        <v>45489</v>
      </c>
      <c r="B111">
        <f t="shared" si="15"/>
        <v>1</v>
      </c>
      <c r="D111" s="28">
        <f t="shared" si="23"/>
        <v>0</v>
      </c>
      <c r="F111" s="28">
        <f t="shared" si="16"/>
        <v>0</v>
      </c>
      <c r="G111" s="27" t="str">
        <f t="shared" si="17"/>
        <v>Z</v>
      </c>
      <c r="H111" s="28">
        <f t="shared" si="18"/>
        <v>0</v>
      </c>
      <c r="I111" s="28">
        <f t="shared" si="19"/>
        <v>0</v>
      </c>
      <c r="J111" s="27">
        <v>45488</v>
      </c>
      <c r="L111" s="28">
        <f t="shared" si="20"/>
        <v>0</v>
      </c>
      <c r="M111" s="28">
        <f t="shared" si="21"/>
        <v>0</v>
      </c>
      <c r="N111" s="28">
        <f t="shared" si="22"/>
        <v>0</v>
      </c>
    </row>
    <row r="112" spans="1:14" x14ac:dyDescent="0.25">
      <c r="A112" s="36">
        <v>45490</v>
      </c>
      <c r="B112">
        <f t="shared" si="15"/>
        <v>1</v>
      </c>
      <c r="D112" s="28">
        <f t="shared" si="23"/>
        <v>0</v>
      </c>
      <c r="F112" s="28">
        <f t="shared" si="16"/>
        <v>0</v>
      </c>
      <c r="G112" s="27" t="str">
        <f t="shared" si="17"/>
        <v>Z</v>
      </c>
      <c r="H112" s="28">
        <f t="shared" si="18"/>
        <v>0</v>
      </c>
      <c r="I112" s="28">
        <f t="shared" si="19"/>
        <v>0</v>
      </c>
      <c r="J112" s="27">
        <v>45489</v>
      </c>
      <c r="L112" s="28">
        <f t="shared" si="20"/>
        <v>0</v>
      </c>
      <c r="M112" s="28">
        <f t="shared" si="21"/>
        <v>0</v>
      </c>
      <c r="N112" s="28">
        <f t="shared" si="22"/>
        <v>0</v>
      </c>
    </row>
    <row r="113" spans="1:14" x14ac:dyDescent="0.25">
      <c r="A113" s="36">
        <v>45491</v>
      </c>
      <c r="B113">
        <f t="shared" si="15"/>
        <v>1</v>
      </c>
      <c r="D113" s="28">
        <f t="shared" si="23"/>
        <v>0</v>
      </c>
      <c r="F113" s="28">
        <f t="shared" si="16"/>
        <v>0</v>
      </c>
      <c r="G113" s="27" t="str">
        <f t="shared" si="17"/>
        <v>Z</v>
      </c>
      <c r="H113" s="28">
        <f t="shared" si="18"/>
        <v>0</v>
      </c>
      <c r="I113" s="28">
        <f t="shared" si="19"/>
        <v>0</v>
      </c>
      <c r="J113" s="27">
        <v>45490</v>
      </c>
      <c r="L113" s="28">
        <f t="shared" si="20"/>
        <v>0</v>
      </c>
      <c r="M113" s="28">
        <f t="shared" si="21"/>
        <v>0</v>
      </c>
      <c r="N113" s="28">
        <f t="shared" si="22"/>
        <v>0</v>
      </c>
    </row>
    <row r="114" spans="1:14" x14ac:dyDescent="0.25">
      <c r="A114" s="36">
        <v>45492</v>
      </c>
      <c r="B114">
        <f t="shared" si="15"/>
        <v>1</v>
      </c>
      <c r="D114" s="28">
        <f t="shared" si="23"/>
        <v>0</v>
      </c>
      <c r="F114" s="28">
        <f t="shared" si="16"/>
        <v>0</v>
      </c>
      <c r="G114" s="27" t="str">
        <f t="shared" si="17"/>
        <v>Z</v>
      </c>
      <c r="H114" s="28">
        <f t="shared" si="18"/>
        <v>0</v>
      </c>
      <c r="I114" s="28">
        <f t="shared" si="19"/>
        <v>0</v>
      </c>
      <c r="J114" s="27">
        <v>45491</v>
      </c>
      <c r="L114" s="28">
        <f t="shared" si="20"/>
        <v>0</v>
      </c>
      <c r="M114" s="28">
        <f t="shared" si="21"/>
        <v>0</v>
      </c>
      <c r="N114" s="28">
        <f t="shared" si="22"/>
        <v>0</v>
      </c>
    </row>
    <row r="115" spans="1:14" x14ac:dyDescent="0.25">
      <c r="A115" s="36">
        <v>45493</v>
      </c>
      <c r="B115">
        <f t="shared" si="15"/>
        <v>1</v>
      </c>
      <c r="D115" s="28">
        <f t="shared" si="23"/>
        <v>0</v>
      </c>
      <c r="E115" s="27">
        <v>45493</v>
      </c>
      <c r="F115" s="28">
        <f t="shared" si="16"/>
        <v>1</v>
      </c>
      <c r="G115" s="27" t="str">
        <f t="shared" si="17"/>
        <v>Z</v>
      </c>
      <c r="H115" s="28">
        <f t="shared" si="18"/>
        <v>0</v>
      </c>
      <c r="I115" s="28">
        <f t="shared" si="19"/>
        <v>0</v>
      </c>
      <c r="J115" s="27">
        <v>45492</v>
      </c>
      <c r="L115" s="28">
        <f t="shared" si="20"/>
        <v>0</v>
      </c>
      <c r="M115" s="28">
        <f t="shared" si="21"/>
        <v>0</v>
      </c>
      <c r="N115" s="28">
        <f t="shared" si="22"/>
        <v>0</v>
      </c>
    </row>
    <row r="116" spans="1:14" x14ac:dyDescent="0.25">
      <c r="A116" s="36">
        <v>45494</v>
      </c>
      <c r="B116">
        <f t="shared" si="15"/>
        <v>1</v>
      </c>
      <c r="D116" s="28">
        <f t="shared" si="23"/>
        <v>0</v>
      </c>
      <c r="E116" s="27">
        <v>45494</v>
      </c>
      <c r="F116" s="28">
        <f t="shared" si="16"/>
        <v>1</v>
      </c>
      <c r="G116" s="27" t="str">
        <f t="shared" si="17"/>
        <v>Z</v>
      </c>
      <c r="H116" s="28">
        <f t="shared" si="18"/>
        <v>0</v>
      </c>
      <c r="I116" s="28">
        <f t="shared" si="19"/>
        <v>0</v>
      </c>
      <c r="J116" s="27">
        <v>45493</v>
      </c>
      <c r="L116" s="28">
        <f t="shared" si="20"/>
        <v>0</v>
      </c>
      <c r="M116" s="28">
        <f t="shared" si="21"/>
        <v>0</v>
      </c>
      <c r="N116" s="28">
        <f t="shared" si="22"/>
        <v>0</v>
      </c>
    </row>
    <row r="117" spans="1:14" x14ac:dyDescent="0.25">
      <c r="A117" s="36">
        <v>45495</v>
      </c>
      <c r="B117">
        <f t="shared" si="15"/>
        <v>1</v>
      </c>
      <c r="D117" s="28">
        <f t="shared" si="23"/>
        <v>0</v>
      </c>
      <c r="F117" s="28">
        <f t="shared" si="16"/>
        <v>0</v>
      </c>
      <c r="G117" s="27" t="str">
        <f t="shared" si="17"/>
        <v>Z</v>
      </c>
      <c r="H117" s="28">
        <f t="shared" si="18"/>
        <v>0</v>
      </c>
      <c r="I117" s="28">
        <f t="shared" si="19"/>
        <v>0</v>
      </c>
      <c r="J117" s="27">
        <v>45494</v>
      </c>
      <c r="L117" s="28">
        <f t="shared" si="20"/>
        <v>0</v>
      </c>
      <c r="M117" s="28">
        <f t="shared" si="21"/>
        <v>0</v>
      </c>
      <c r="N117" s="28">
        <f t="shared" si="22"/>
        <v>0</v>
      </c>
    </row>
    <row r="118" spans="1:14" x14ac:dyDescent="0.25">
      <c r="A118" s="36">
        <v>45496</v>
      </c>
      <c r="B118">
        <f t="shared" si="15"/>
        <v>1</v>
      </c>
      <c r="C118" s="27">
        <v>45496</v>
      </c>
      <c r="D118" s="28">
        <f t="shared" si="23"/>
        <v>1</v>
      </c>
      <c r="F118" s="28">
        <f t="shared" si="16"/>
        <v>0</v>
      </c>
      <c r="G118" s="27" t="str">
        <f t="shared" si="17"/>
        <v>Z</v>
      </c>
      <c r="H118" s="28">
        <f t="shared" si="18"/>
        <v>0</v>
      </c>
      <c r="I118" s="28">
        <f t="shared" si="19"/>
        <v>0</v>
      </c>
      <c r="J118" s="27">
        <v>45495</v>
      </c>
      <c r="L118" s="28">
        <f t="shared" si="20"/>
        <v>0</v>
      </c>
      <c r="M118" s="28">
        <f t="shared" si="21"/>
        <v>0</v>
      </c>
      <c r="N118" s="28">
        <f t="shared" si="22"/>
        <v>0</v>
      </c>
    </row>
    <row r="119" spans="1:14" x14ac:dyDescent="0.25">
      <c r="A119" s="36">
        <v>45497</v>
      </c>
      <c r="B119">
        <f t="shared" si="15"/>
        <v>1</v>
      </c>
      <c r="C119" s="27">
        <v>45497</v>
      </c>
      <c r="D119" s="28">
        <f t="shared" si="23"/>
        <v>1</v>
      </c>
      <c r="F119" s="28">
        <f t="shared" si="16"/>
        <v>0</v>
      </c>
      <c r="G119" s="27" t="str">
        <f t="shared" si="17"/>
        <v>Z</v>
      </c>
      <c r="H119" s="28">
        <f t="shared" si="18"/>
        <v>0</v>
      </c>
      <c r="I119" s="28">
        <f t="shared" si="19"/>
        <v>0</v>
      </c>
      <c r="J119" s="27">
        <v>45496</v>
      </c>
      <c r="L119" s="28">
        <f t="shared" si="20"/>
        <v>0</v>
      </c>
      <c r="M119" s="28">
        <f t="shared" si="21"/>
        <v>0</v>
      </c>
      <c r="N119" s="28">
        <f t="shared" si="22"/>
        <v>0</v>
      </c>
    </row>
    <row r="120" spans="1:14" x14ac:dyDescent="0.25">
      <c r="A120" s="36">
        <v>45498</v>
      </c>
      <c r="B120">
        <f t="shared" si="15"/>
        <v>1</v>
      </c>
      <c r="C120" s="27">
        <v>45498</v>
      </c>
      <c r="D120" s="28">
        <f t="shared" si="23"/>
        <v>1</v>
      </c>
      <c r="F120" s="28">
        <f t="shared" si="16"/>
        <v>0</v>
      </c>
      <c r="G120" s="27" t="str">
        <f t="shared" si="17"/>
        <v>Z</v>
      </c>
      <c r="H120" s="28">
        <f t="shared" si="18"/>
        <v>0</v>
      </c>
      <c r="I120" s="28">
        <f t="shared" si="19"/>
        <v>0</v>
      </c>
      <c r="J120" s="27">
        <v>45497</v>
      </c>
      <c r="L120" s="28">
        <f t="shared" si="20"/>
        <v>0</v>
      </c>
      <c r="M120" s="28">
        <f t="shared" si="21"/>
        <v>0</v>
      </c>
      <c r="N120" s="28">
        <f t="shared" si="22"/>
        <v>0</v>
      </c>
    </row>
    <row r="121" spans="1:14" x14ac:dyDescent="0.25">
      <c r="A121" s="36">
        <v>45499</v>
      </c>
      <c r="B121">
        <f t="shared" si="15"/>
        <v>1</v>
      </c>
      <c r="C121" s="27">
        <v>45499</v>
      </c>
      <c r="D121" s="28">
        <f t="shared" si="23"/>
        <v>1</v>
      </c>
      <c r="F121" s="28">
        <f t="shared" si="16"/>
        <v>0</v>
      </c>
      <c r="G121" s="27" t="str">
        <f t="shared" si="17"/>
        <v>Z</v>
      </c>
      <c r="H121" s="28">
        <f t="shared" si="18"/>
        <v>0</v>
      </c>
      <c r="I121" s="28">
        <f t="shared" si="19"/>
        <v>0</v>
      </c>
      <c r="J121" s="27">
        <v>45498</v>
      </c>
      <c r="L121" s="28">
        <f t="shared" si="20"/>
        <v>0</v>
      </c>
      <c r="M121" s="28">
        <f t="shared" si="21"/>
        <v>0</v>
      </c>
      <c r="N121" s="28">
        <f t="shared" si="22"/>
        <v>0</v>
      </c>
    </row>
    <row r="122" spans="1:14" x14ac:dyDescent="0.25">
      <c r="A122" s="36">
        <v>45500</v>
      </c>
      <c r="B122">
        <f t="shared" si="15"/>
        <v>1</v>
      </c>
      <c r="C122" s="27">
        <v>45500</v>
      </c>
      <c r="D122" s="28">
        <f t="shared" si="23"/>
        <v>1</v>
      </c>
      <c r="E122" s="27">
        <v>45500</v>
      </c>
      <c r="F122" s="28">
        <f t="shared" si="16"/>
        <v>1</v>
      </c>
      <c r="G122" s="27" t="str">
        <f t="shared" si="17"/>
        <v>Z</v>
      </c>
      <c r="H122" s="28">
        <f t="shared" si="18"/>
        <v>0</v>
      </c>
      <c r="I122" s="28">
        <f t="shared" si="19"/>
        <v>0</v>
      </c>
      <c r="J122" s="27">
        <v>45499</v>
      </c>
      <c r="L122" s="28">
        <f t="shared" si="20"/>
        <v>0</v>
      </c>
      <c r="M122" s="28">
        <f t="shared" si="21"/>
        <v>0</v>
      </c>
      <c r="N122" s="28">
        <f t="shared" si="22"/>
        <v>0</v>
      </c>
    </row>
    <row r="123" spans="1:14" x14ac:dyDescent="0.25">
      <c r="A123" s="36">
        <v>45501</v>
      </c>
      <c r="B123">
        <f t="shared" si="15"/>
        <v>1</v>
      </c>
      <c r="C123" s="27">
        <v>45501</v>
      </c>
      <c r="D123" s="28">
        <f t="shared" si="23"/>
        <v>1</v>
      </c>
      <c r="E123" s="27">
        <v>45501</v>
      </c>
      <c r="F123" s="28">
        <f t="shared" si="16"/>
        <v>1</v>
      </c>
      <c r="G123" s="27" t="str">
        <f t="shared" si="17"/>
        <v>Z</v>
      </c>
      <c r="H123" s="28">
        <f t="shared" si="18"/>
        <v>0</v>
      </c>
      <c r="I123" s="28">
        <f t="shared" si="19"/>
        <v>0</v>
      </c>
      <c r="J123" s="27">
        <v>45500</v>
      </c>
      <c r="L123" s="28">
        <f t="shared" si="20"/>
        <v>0</v>
      </c>
      <c r="M123" s="28">
        <f t="shared" si="21"/>
        <v>0</v>
      </c>
      <c r="N123" s="28">
        <f t="shared" si="22"/>
        <v>0</v>
      </c>
    </row>
    <row r="124" spans="1:14" x14ac:dyDescent="0.25">
      <c r="A124" s="36">
        <v>45502</v>
      </c>
      <c r="B124">
        <f t="shared" si="15"/>
        <v>1</v>
      </c>
      <c r="C124" s="27">
        <v>45502</v>
      </c>
      <c r="D124" s="28">
        <f t="shared" si="23"/>
        <v>1</v>
      </c>
      <c r="F124" s="28">
        <f t="shared" si="16"/>
        <v>0</v>
      </c>
      <c r="G124" s="27" t="str">
        <f t="shared" si="17"/>
        <v>Z</v>
      </c>
      <c r="H124" s="28">
        <f t="shared" si="18"/>
        <v>0</v>
      </c>
      <c r="I124" s="28">
        <f t="shared" si="19"/>
        <v>0</v>
      </c>
      <c r="J124" s="27">
        <v>45501</v>
      </c>
      <c r="L124" s="28">
        <f t="shared" si="20"/>
        <v>0</v>
      </c>
      <c r="M124" s="28">
        <f t="shared" si="21"/>
        <v>0</v>
      </c>
      <c r="N124" s="28">
        <f t="shared" si="22"/>
        <v>0</v>
      </c>
    </row>
    <row r="125" spans="1:14" x14ac:dyDescent="0.25">
      <c r="A125" s="36">
        <v>45503</v>
      </c>
      <c r="B125">
        <f t="shared" si="15"/>
        <v>1</v>
      </c>
      <c r="C125" s="27">
        <v>45503</v>
      </c>
      <c r="D125" s="28">
        <f t="shared" si="23"/>
        <v>1</v>
      </c>
      <c r="F125" s="28">
        <f t="shared" si="16"/>
        <v>0</v>
      </c>
      <c r="G125" s="27" t="str">
        <f t="shared" si="17"/>
        <v>Z</v>
      </c>
      <c r="H125" s="28">
        <f t="shared" si="18"/>
        <v>0</v>
      </c>
      <c r="I125" s="28">
        <f t="shared" si="19"/>
        <v>0</v>
      </c>
      <c r="J125" s="27">
        <v>45502</v>
      </c>
      <c r="L125" s="28">
        <f t="shared" si="20"/>
        <v>0</v>
      </c>
      <c r="M125" s="28">
        <f t="shared" si="21"/>
        <v>0</v>
      </c>
      <c r="N125" s="28">
        <f t="shared" si="22"/>
        <v>0</v>
      </c>
    </row>
    <row r="126" spans="1:14" x14ac:dyDescent="0.25">
      <c r="A126" s="36">
        <v>45504</v>
      </c>
      <c r="B126">
        <f t="shared" si="15"/>
        <v>1</v>
      </c>
      <c r="C126" s="27">
        <v>45504</v>
      </c>
      <c r="D126" s="28">
        <f t="shared" si="23"/>
        <v>1</v>
      </c>
      <c r="F126" s="28">
        <f t="shared" si="16"/>
        <v>0</v>
      </c>
      <c r="G126" s="27" t="str">
        <f t="shared" si="17"/>
        <v>Z</v>
      </c>
      <c r="H126" s="28">
        <f t="shared" si="18"/>
        <v>0</v>
      </c>
      <c r="I126" s="28">
        <f t="shared" si="19"/>
        <v>0</v>
      </c>
      <c r="J126" s="27">
        <v>45503</v>
      </c>
      <c r="L126" s="28">
        <f t="shared" si="20"/>
        <v>0</v>
      </c>
      <c r="M126" s="28">
        <f t="shared" si="21"/>
        <v>0</v>
      </c>
      <c r="N126" s="28">
        <f t="shared" si="22"/>
        <v>0</v>
      </c>
    </row>
    <row r="127" spans="1:14" x14ac:dyDescent="0.25">
      <c r="A127" s="36">
        <v>45505</v>
      </c>
      <c r="B127">
        <f t="shared" si="15"/>
        <v>1</v>
      </c>
      <c r="C127" s="27">
        <v>45505</v>
      </c>
      <c r="D127" s="28">
        <f t="shared" si="23"/>
        <v>1</v>
      </c>
      <c r="F127" s="28">
        <f t="shared" si="16"/>
        <v>0</v>
      </c>
      <c r="G127" s="27" t="str">
        <f t="shared" si="17"/>
        <v>Z</v>
      </c>
      <c r="H127" s="28">
        <f t="shared" si="18"/>
        <v>0</v>
      </c>
      <c r="I127" s="28">
        <f t="shared" si="19"/>
        <v>0</v>
      </c>
      <c r="J127" s="27">
        <v>45504</v>
      </c>
      <c r="L127" s="28">
        <f t="shared" si="20"/>
        <v>0</v>
      </c>
      <c r="M127" s="28">
        <f t="shared" si="21"/>
        <v>0</v>
      </c>
      <c r="N127" s="28">
        <f t="shared" si="22"/>
        <v>0</v>
      </c>
    </row>
    <row r="128" spans="1:14" x14ac:dyDescent="0.25">
      <c r="A128" s="36">
        <v>45506</v>
      </c>
      <c r="B128">
        <f t="shared" si="15"/>
        <v>1</v>
      </c>
      <c r="C128" s="27">
        <v>45506</v>
      </c>
      <c r="D128" s="28">
        <f t="shared" si="23"/>
        <v>1</v>
      </c>
      <c r="F128" s="28">
        <f t="shared" si="16"/>
        <v>0</v>
      </c>
      <c r="G128" s="27" t="str">
        <f t="shared" si="17"/>
        <v>Z</v>
      </c>
      <c r="H128" s="28">
        <f t="shared" si="18"/>
        <v>0</v>
      </c>
      <c r="I128" s="28">
        <f t="shared" si="19"/>
        <v>0</v>
      </c>
      <c r="J128" s="27">
        <v>45505</v>
      </c>
      <c r="L128" s="28">
        <f t="shared" si="20"/>
        <v>0</v>
      </c>
      <c r="M128" s="28">
        <f t="shared" si="21"/>
        <v>0</v>
      </c>
      <c r="N128" s="28">
        <f t="shared" si="22"/>
        <v>0</v>
      </c>
    </row>
    <row r="129" spans="1:14" x14ac:dyDescent="0.25">
      <c r="A129" s="36">
        <v>45507</v>
      </c>
      <c r="B129">
        <f t="shared" si="15"/>
        <v>1</v>
      </c>
      <c r="C129" s="27">
        <v>45507</v>
      </c>
      <c r="D129" s="28">
        <f t="shared" si="23"/>
        <v>1</v>
      </c>
      <c r="E129" s="27">
        <v>45507</v>
      </c>
      <c r="F129" s="28">
        <f t="shared" si="16"/>
        <v>1</v>
      </c>
      <c r="G129" s="27" t="str">
        <f t="shared" si="17"/>
        <v>Z</v>
      </c>
      <c r="H129" s="28">
        <f t="shared" si="18"/>
        <v>0</v>
      </c>
      <c r="I129" s="28">
        <f t="shared" si="19"/>
        <v>0</v>
      </c>
      <c r="J129" s="27">
        <v>45506</v>
      </c>
      <c r="L129" s="28">
        <f t="shared" si="20"/>
        <v>0</v>
      </c>
      <c r="M129" s="28">
        <f t="shared" si="21"/>
        <v>0</v>
      </c>
      <c r="N129" s="28">
        <f t="shared" si="22"/>
        <v>0</v>
      </c>
    </row>
    <row r="130" spans="1:14" x14ac:dyDescent="0.25">
      <c r="A130" s="36">
        <v>45508</v>
      </c>
      <c r="B130">
        <f t="shared" si="15"/>
        <v>1</v>
      </c>
      <c r="C130" s="27">
        <v>45508</v>
      </c>
      <c r="D130" s="28">
        <f t="shared" si="23"/>
        <v>1</v>
      </c>
      <c r="E130" s="27">
        <v>45508</v>
      </c>
      <c r="F130" s="28">
        <f t="shared" si="16"/>
        <v>1</v>
      </c>
      <c r="G130" s="27" t="str">
        <f t="shared" si="17"/>
        <v>Z</v>
      </c>
      <c r="H130" s="28">
        <f t="shared" si="18"/>
        <v>0</v>
      </c>
      <c r="I130" s="28">
        <f t="shared" si="19"/>
        <v>0</v>
      </c>
      <c r="J130" s="27">
        <v>45507</v>
      </c>
      <c r="L130" s="28">
        <f t="shared" si="20"/>
        <v>0</v>
      </c>
      <c r="M130" s="28">
        <f t="shared" si="21"/>
        <v>0</v>
      </c>
      <c r="N130" s="28">
        <f t="shared" si="22"/>
        <v>0</v>
      </c>
    </row>
    <row r="131" spans="1:14" x14ac:dyDescent="0.25">
      <c r="A131" s="36">
        <v>45509</v>
      </c>
      <c r="B131">
        <f t="shared" si="15"/>
        <v>1</v>
      </c>
      <c r="C131" s="27">
        <v>45509</v>
      </c>
      <c r="D131" s="28">
        <f t="shared" si="23"/>
        <v>1</v>
      </c>
      <c r="F131" s="28">
        <f t="shared" si="16"/>
        <v>0</v>
      </c>
      <c r="G131" s="27" t="str">
        <f t="shared" si="17"/>
        <v>Z</v>
      </c>
      <c r="H131" s="28">
        <f t="shared" si="18"/>
        <v>0</v>
      </c>
      <c r="I131" s="28">
        <f t="shared" si="19"/>
        <v>0</v>
      </c>
      <c r="J131" s="27">
        <v>45508</v>
      </c>
      <c r="L131" s="28">
        <f t="shared" si="20"/>
        <v>0</v>
      </c>
      <c r="M131" s="28">
        <f t="shared" si="21"/>
        <v>0</v>
      </c>
      <c r="N131" s="28">
        <f t="shared" si="22"/>
        <v>0</v>
      </c>
    </row>
    <row r="132" spans="1:14" x14ac:dyDescent="0.25">
      <c r="A132" s="36">
        <v>45510</v>
      </c>
      <c r="B132">
        <f t="shared" si="15"/>
        <v>1</v>
      </c>
      <c r="C132" s="27">
        <v>45510</v>
      </c>
      <c r="D132" s="28">
        <f t="shared" si="23"/>
        <v>1</v>
      </c>
      <c r="F132" s="28">
        <f t="shared" si="16"/>
        <v>0</v>
      </c>
      <c r="G132" s="27" t="str">
        <f t="shared" si="17"/>
        <v>Z</v>
      </c>
      <c r="H132" s="28">
        <f t="shared" si="18"/>
        <v>0</v>
      </c>
      <c r="I132" s="28">
        <f t="shared" si="19"/>
        <v>0</v>
      </c>
      <c r="J132" s="27">
        <v>45509</v>
      </c>
      <c r="L132" s="28">
        <f t="shared" si="20"/>
        <v>0</v>
      </c>
      <c r="M132" s="28">
        <f t="shared" si="21"/>
        <v>0</v>
      </c>
      <c r="N132" s="28">
        <f t="shared" si="22"/>
        <v>0</v>
      </c>
    </row>
    <row r="133" spans="1:14" x14ac:dyDescent="0.25">
      <c r="A133" s="36">
        <v>45511</v>
      </c>
      <c r="B133">
        <f t="shared" si="15"/>
        <v>1</v>
      </c>
      <c r="C133" s="27">
        <v>45511</v>
      </c>
      <c r="D133" s="28">
        <f t="shared" si="23"/>
        <v>1</v>
      </c>
      <c r="F133" s="28">
        <f t="shared" si="16"/>
        <v>0</v>
      </c>
      <c r="G133" s="27" t="str">
        <f t="shared" si="17"/>
        <v>Z</v>
      </c>
      <c r="H133" s="28">
        <f t="shared" si="18"/>
        <v>0</v>
      </c>
      <c r="I133" s="28">
        <f t="shared" si="19"/>
        <v>0</v>
      </c>
      <c r="J133" s="27">
        <v>45510</v>
      </c>
      <c r="L133" s="28">
        <f t="shared" si="20"/>
        <v>0</v>
      </c>
      <c r="M133" s="28">
        <f t="shared" si="21"/>
        <v>0</v>
      </c>
      <c r="N133" s="28">
        <f t="shared" si="22"/>
        <v>0</v>
      </c>
    </row>
    <row r="134" spans="1:14" x14ac:dyDescent="0.25">
      <c r="A134" s="36">
        <v>45512</v>
      </c>
      <c r="B134">
        <f t="shared" ref="B134:B197" si="24">IF(A134&gt;=U$18,IF(A134&lt;=$U$19,0,1),1)</f>
        <v>1</v>
      </c>
      <c r="C134" s="27">
        <v>45512</v>
      </c>
      <c r="D134" s="28">
        <f t="shared" si="23"/>
        <v>1</v>
      </c>
      <c r="F134" s="28">
        <f t="shared" ref="F134:F197" si="25">IF(ISBLANK(E134)=FALSE,1,0)</f>
        <v>0</v>
      </c>
      <c r="G134" s="27" t="str">
        <f t="shared" ref="G134:G197" si="26">_xlfn.IFNA(VLOOKUP(A134,$Z$12:$Z$21,1,FALSE),"Z")</f>
        <v>Z</v>
      </c>
      <c r="H134" s="28">
        <f t="shared" ref="H134:H197" si="27">IF(G134="Z",0,1)</f>
        <v>0</v>
      </c>
      <c r="I134" s="28">
        <f t="shared" ref="I134:I197" si="28">IF(B134+D134+F134+H134&gt;0,0,1)</f>
        <v>0</v>
      </c>
      <c r="J134" s="27">
        <v>45511</v>
      </c>
      <c r="L134" s="28">
        <f t="shared" ref="L134:L197" si="29">IF($I134=1,IF(AND($AD$17="yes", $A134&lt;$AD$18),1,IF(OR($AD$17="no", $AD$17=""),IF(AND(AD$20="yes", A134&lt;AD$21),1,IF(OR(AD$20="no", AD$20=""),1,0)),0)),0)</f>
        <v>0</v>
      </c>
      <c r="M134" s="28">
        <f t="shared" ref="M134:M197" si="30">IF($I134=1,IF(AND($AD$17="yes", $A134&gt;=$AD$18),IF(AND($AD$20="yes", $A134&gt;=$AD$21),0,1),0),0)</f>
        <v>0</v>
      </c>
      <c r="N134" s="28">
        <f t="shared" ref="N134:N197" si="31">IF($I134=1,IF(AND($AD$20="yes", $A134&gt;=$AD$21),1,0),0)</f>
        <v>0</v>
      </c>
    </row>
    <row r="135" spans="1:14" x14ac:dyDescent="0.25">
      <c r="A135" s="36">
        <v>45513</v>
      </c>
      <c r="B135">
        <f t="shared" si="24"/>
        <v>1</v>
      </c>
      <c r="C135" s="27">
        <v>45513</v>
      </c>
      <c r="D135" s="28">
        <f t="shared" si="23"/>
        <v>1</v>
      </c>
      <c r="F135" s="28">
        <f t="shared" si="25"/>
        <v>0</v>
      </c>
      <c r="G135" s="27" t="str">
        <f t="shared" si="26"/>
        <v>Z</v>
      </c>
      <c r="H135" s="28">
        <f t="shared" si="27"/>
        <v>0</v>
      </c>
      <c r="I135" s="28">
        <f t="shared" si="28"/>
        <v>0</v>
      </c>
      <c r="J135" s="27">
        <v>45512</v>
      </c>
      <c r="L135" s="28">
        <f t="shared" si="29"/>
        <v>0</v>
      </c>
      <c r="M135" s="28">
        <f t="shared" si="30"/>
        <v>0</v>
      </c>
      <c r="N135" s="28">
        <f t="shared" si="31"/>
        <v>0</v>
      </c>
    </row>
    <row r="136" spans="1:14" x14ac:dyDescent="0.25">
      <c r="A136" s="36">
        <v>45514</v>
      </c>
      <c r="B136">
        <f t="shared" si="24"/>
        <v>1</v>
      </c>
      <c r="C136" s="27">
        <v>45514</v>
      </c>
      <c r="D136" s="28">
        <f t="shared" si="23"/>
        <v>1</v>
      </c>
      <c r="E136" s="27">
        <v>45514</v>
      </c>
      <c r="F136" s="28">
        <f t="shared" si="25"/>
        <v>1</v>
      </c>
      <c r="G136" s="27" t="str">
        <f t="shared" si="26"/>
        <v>Z</v>
      </c>
      <c r="H136" s="28">
        <f t="shared" si="27"/>
        <v>0</v>
      </c>
      <c r="I136" s="28">
        <f t="shared" si="28"/>
        <v>0</v>
      </c>
      <c r="J136" s="27">
        <v>45513</v>
      </c>
      <c r="L136" s="28">
        <f t="shared" si="29"/>
        <v>0</v>
      </c>
      <c r="M136" s="28">
        <f t="shared" si="30"/>
        <v>0</v>
      </c>
      <c r="N136" s="28">
        <f t="shared" si="31"/>
        <v>0</v>
      </c>
    </row>
    <row r="137" spans="1:14" x14ac:dyDescent="0.25">
      <c r="A137" s="36">
        <v>45515</v>
      </c>
      <c r="B137">
        <f t="shared" si="24"/>
        <v>1</v>
      </c>
      <c r="C137" s="27">
        <v>45515</v>
      </c>
      <c r="D137" s="28">
        <f t="shared" si="23"/>
        <v>1</v>
      </c>
      <c r="E137" s="27">
        <v>45515</v>
      </c>
      <c r="F137" s="28">
        <f t="shared" si="25"/>
        <v>1</v>
      </c>
      <c r="G137" s="27" t="str">
        <f t="shared" si="26"/>
        <v>Z</v>
      </c>
      <c r="H137" s="28">
        <f t="shared" si="27"/>
        <v>0</v>
      </c>
      <c r="I137" s="28">
        <f t="shared" si="28"/>
        <v>0</v>
      </c>
      <c r="J137" s="27">
        <v>45514</v>
      </c>
      <c r="L137" s="28">
        <f t="shared" si="29"/>
        <v>0</v>
      </c>
      <c r="M137" s="28">
        <f t="shared" si="30"/>
        <v>0</v>
      </c>
      <c r="N137" s="28">
        <f t="shared" si="31"/>
        <v>0</v>
      </c>
    </row>
    <row r="138" spans="1:14" x14ac:dyDescent="0.25">
      <c r="A138" s="36">
        <v>45516</v>
      </c>
      <c r="B138">
        <f t="shared" si="24"/>
        <v>1</v>
      </c>
      <c r="C138" s="27">
        <v>45516</v>
      </c>
      <c r="D138" s="28">
        <f t="shared" ref="D138:D201" si="32">IF(($D$1=""),0,IF(ISBLANK(C138)=FALSE,1,0))</f>
        <v>1</v>
      </c>
      <c r="F138" s="28">
        <f t="shared" si="25"/>
        <v>0</v>
      </c>
      <c r="G138" s="27" t="str">
        <f t="shared" si="26"/>
        <v>Z</v>
      </c>
      <c r="H138" s="28">
        <f t="shared" si="27"/>
        <v>0</v>
      </c>
      <c r="I138" s="28">
        <f t="shared" si="28"/>
        <v>0</v>
      </c>
      <c r="J138" s="27">
        <v>45515</v>
      </c>
      <c r="L138" s="28">
        <f t="shared" si="29"/>
        <v>0</v>
      </c>
      <c r="M138" s="28">
        <f t="shared" si="30"/>
        <v>0</v>
      </c>
      <c r="N138" s="28">
        <f t="shared" si="31"/>
        <v>0</v>
      </c>
    </row>
    <row r="139" spans="1:14" x14ac:dyDescent="0.25">
      <c r="A139" s="36">
        <v>45517</v>
      </c>
      <c r="B139">
        <f t="shared" si="24"/>
        <v>1</v>
      </c>
      <c r="C139" s="27">
        <v>45517</v>
      </c>
      <c r="D139" s="28">
        <f t="shared" si="32"/>
        <v>1</v>
      </c>
      <c r="F139" s="28">
        <f t="shared" si="25"/>
        <v>0</v>
      </c>
      <c r="G139" s="27" t="str">
        <f t="shared" si="26"/>
        <v>Z</v>
      </c>
      <c r="H139" s="28">
        <f t="shared" si="27"/>
        <v>0</v>
      </c>
      <c r="I139" s="28">
        <f t="shared" si="28"/>
        <v>0</v>
      </c>
      <c r="J139" s="27">
        <v>45516</v>
      </c>
      <c r="L139" s="28">
        <f t="shared" si="29"/>
        <v>0</v>
      </c>
      <c r="M139" s="28">
        <f t="shared" si="30"/>
        <v>0</v>
      </c>
      <c r="N139" s="28">
        <f t="shared" si="31"/>
        <v>0</v>
      </c>
    </row>
    <row r="140" spans="1:14" x14ac:dyDescent="0.25">
      <c r="A140" s="36">
        <v>45518</v>
      </c>
      <c r="B140">
        <f t="shared" si="24"/>
        <v>1</v>
      </c>
      <c r="C140" s="27">
        <v>45518</v>
      </c>
      <c r="D140" s="28">
        <f t="shared" si="32"/>
        <v>1</v>
      </c>
      <c r="F140" s="28">
        <f t="shared" si="25"/>
        <v>0</v>
      </c>
      <c r="G140" s="27" t="str">
        <f t="shared" si="26"/>
        <v>Z</v>
      </c>
      <c r="H140" s="28">
        <f t="shared" si="27"/>
        <v>0</v>
      </c>
      <c r="I140" s="28">
        <f t="shared" si="28"/>
        <v>0</v>
      </c>
      <c r="J140" s="27">
        <v>45517</v>
      </c>
      <c r="L140" s="28">
        <f t="shared" si="29"/>
        <v>0</v>
      </c>
      <c r="M140" s="28">
        <f t="shared" si="30"/>
        <v>0</v>
      </c>
      <c r="N140" s="28">
        <f t="shared" si="31"/>
        <v>0</v>
      </c>
    </row>
    <row r="141" spans="1:14" x14ac:dyDescent="0.25">
      <c r="A141" s="36">
        <v>45519</v>
      </c>
      <c r="B141">
        <f t="shared" si="24"/>
        <v>1</v>
      </c>
      <c r="C141" s="27">
        <v>45519</v>
      </c>
      <c r="D141" s="28">
        <f t="shared" si="32"/>
        <v>1</v>
      </c>
      <c r="F141" s="28">
        <f t="shared" si="25"/>
        <v>0</v>
      </c>
      <c r="G141" s="27" t="str">
        <f t="shared" si="26"/>
        <v>Z</v>
      </c>
      <c r="H141" s="28">
        <f t="shared" si="27"/>
        <v>0</v>
      </c>
      <c r="I141" s="28">
        <f t="shared" si="28"/>
        <v>0</v>
      </c>
      <c r="J141" s="27">
        <v>45518</v>
      </c>
      <c r="L141" s="28">
        <f t="shared" si="29"/>
        <v>0</v>
      </c>
      <c r="M141" s="28">
        <f t="shared" si="30"/>
        <v>0</v>
      </c>
      <c r="N141" s="28">
        <f t="shared" si="31"/>
        <v>0</v>
      </c>
    </row>
    <row r="142" spans="1:14" x14ac:dyDescent="0.25">
      <c r="A142" s="36">
        <v>45520</v>
      </c>
      <c r="B142">
        <f t="shared" si="24"/>
        <v>1</v>
      </c>
      <c r="C142" s="27">
        <v>45520</v>
      </c>
      <c r="D142" s="28">
        <f t="shared" si="32"/>
        <v>1</v>
      </c>
      <c r="F142" s="28">
        <f t="shared" si="25"/>
        <v>0</v>
      </c>
      <c r="G142" s="27" t="str">
        <f t="shared" si="26"/>
        <v>Z</v>
      </c>
      <c r="H142" s="28">
        <f t="shared" si="27"/>
        <v>0</v>
      </c>
      <c r="I142" s="28">
        <f t="shared" si="28"/>
        <v>0</v>
      </c>
      <c r="J142" s="27">
        <v>45519</v>
      </c>
      <c r="L142" s="28">
        <f t="shared" si="29"/>
        <v>0</v>
      </c>
      <c r="M142" s="28">
        <f t="shared" si="30"/>
        <v>0</v>
      </c>
      <c r="N142" s="28">
        <f t="shared" si="31"/>
        <v>0</v>
      </c>
    </row>
    <row r="143" spans="1:14" x14ac:dyDescent="0.25">
      <c r="A143" s="36">
        <v>45521</v>
      </c>
      <c r="B143">
        <f t="shared" si="24"/>
        <v>1</v>
      </c>
      <c r="C143" s="27">
        <v>45521</v>
      </c>
      <c r="D143" s="28">
        <f t="shared" si="32"/>
        <v>1</v>
      </c>
      <c r="E143" s="27">
        <v>45521</v>
      </c>
      <c r="F143" s="28">
        <f t="shared" si="25"/>
        <v>1</v>
      </c>
      <c r="G143" s="27" t="str">
        <f t="shared" si="26"/>
        <v>Z</v>
      </c>
      <c r="H143" s="28">
        <f t="shared" si="27"/>
        <v>0</v>
      </c>
      <c r="I143" s="28">
        <f t="shared" si="28"/>
        <v>0</v>
      </c>
      <c r="J143" s="27">
        <v>45520</v>
      </c>
      <c r="L143" s="28">
        <f t="shared" si="29"/>
        <v>0</v>
      </c>
      <c r="M143" s="28">
        <f t="shared" si="30"/>
        <v>0</v>
      </c>
      <c r="N143" s="28">
        <f t="shared" si="31"/>
        <v>0</v>
      </c>
    </row>
    <row r="144" spans="1:14" x14ac:dyDescent="0.25">
      <c r="A144" s="36">
        <v>45522</v>
      </c>
      <c r="B144">
        <f t="shared" si="24"/>
        <v>1</v>
      </c>
      <c r="C144" s="27">
        <v>45522</v>
      </c>
      <c r="D144" s="28">
        <f t="shared" si="32"/>
        <v>1</v>
      </c>
      <c r="E144" s="27">
        <v>45522</v>
      </c>
      <c r="F144" s="28">
        <f t="shared" si="25"/>
        <v>1</v>
      </c>
      <c r="G144" s="27" t="str">
        <f t="shared" si="26"/>
        <v>Z</v>
      </c>
      <c r="H144" s="28">
        <f t="shared" si="27"/>
        <v>0</v>
      </c>
      <c r="I144" s="28">
        <f t="shared" si="28"/>
        <v>0</v>
      </c>
      <c r="J144" s="27">
        <v>45521</v>
      </c>
      <c r="L144" s="28">
        <f t="shared" si="29"/>
        <v>0</v>
      </c>
      <c r="M144" s="28">
        <f t="shared" si="30"/>
        <v>0</v>
      </c>
      <c r="N144" s="28">
        <f t="shared" si="31"/>
        <v>0</v>
      </c>
    </row>
    <row r="145" spans="1:14" x14ac:dyDescent="0.25">
      <c r="A145" s="36">
        <v>45523</v>
      </c>
      <c r="B145">
        <f t="shared" si="24"/>
        <v>1</v>
      </c>
      <c r="C145" s="27">
        <v>45523</v>
      </c>
      <c r="D145" s="28">
        <f t="shared" si="32"/>
        <v>1</v>
      </c>
      <c r="F145" s="28">
        <f t="shared" si="25"/>
        <v>0</v>
      </c>
      <c r="G145" s="27" t="str">
        <f t="shared" si="26"/>
        <v>Z</v>
      </c>
      <c r="H145" s="28">
        <f t="shared" si="27"/>
        <v>0</v>
      </c>
      <c r="I145" s="28">
        <f t="shared" si="28"/>
        <v>0</v>
      </c>
      <c r="J145" s="27">
        <v>45522</v>
      </c>
      <c r="L145" s="28">
        <f t="shared" si="29"/>
        <v>0</v>
      </c>
      <c r="M145" s="28">
        <f t="shared" si="30"/>
        <v>0</v>
      </c>
      <c r="N145" s="28">
        <f t="shared" si="31"/>
        <v>0</v>
      </c>
    </row>
    <row r="146" spans="1:14" x14ac:dyDescent="0.25">
      <c r="A146" s="36">
        <v>45524</v>
      </c>
      <c r="B146">
        <f t="shared" si="24"/>
        <v>1</v>
      </c>
      <c r="C146" s="27">
        <v>45524</v>
      </c>
      <c r="D146" s="28">
        <f t="shared" si="32"/>
        <v>1</v>
      </c>
      <c r="F146" s="28">
        <f t="shared" si="25"/>
        <v>0</v>
      </c>
      <c r="G146" s="27" t="str">
        <f t="shared" si="26"/>
        <v>Z</v>
      </c>
      <c r="H146" s="28">
        <f t="shared" si="27"/>
        <v>0</v>
      </c>
      <c r="I146" s="28">
        <f t="shared" si="28"/>
        <v>0</v>
      </c>
      <c r="J146" s="27">
        <v>45523</v>
      </c>
      <c r="L146" s="28">
        <f t="shared" si="29"/>
        <v>0</v>
      </c>
      <c r="M146" s="28">
        <f t="shared" si="30"/>
        <v>0</v>
      </c>
      <c r="N146" s="28">
        <f t="shared" si="31"/>
        <v>0</v>
      </c>
    </row>
    <row r="147" spans="1:14" x14ac:dyDescent="0.25">
      <c r="A147" s="36">
        <v>45525</v>
      </c>
      <c r="B147">
        <f t="shared" si="24"/>
        <v>1</v>
      </c>
      <c r="C147" s="27">
        <v>45525</v>
      </c>
      <c r="D147" s="28">
        <f t="shared" si="32"/>
        <v>1</v>
      </c>
      <c r="F147" s="28">
        <f t="shared" si="25"/>
        <v>0</v>
      </c>
      <c r="G147" s="27" t="str">
        <f t="shared" si="26"/>
        <v>Z</v>
      </c>
      <c r="H147" s="28">
        <f t="shared" si="27"/>
        <v>0</v>
      </c>
      <c r="I147" s="28">
        <f t="shared" si="28"/>
        <v>0</v>
      </c>
      <c r="J147" s="27">
        <v>45524</v>
      </c>
      <c r="L147" s="28">
        <f t="shared" si="29"/>
        <v>0</v>
      </c>
      <c r="M147" s="28">
        <f t="shared" si="30"/>
        <v>0</v>
      </c>
      <c r="N147" s="28">
        <f t="shared" si="31"/>
        <v>0</v>
      </c>
    </row>
    <row r="148" spans="1:14" x14ac:dyDescent="0.25">
      <c r="A148" s="36">
        <v>45526</v>
      </c>
      <c r="B148">
        <f t="shared" si="24"/>
        <v>1</v>
      </c>
      <c r="C148" s="27">
        <v>45526</v>
      </c>
      <c r="D148" s="28">
        <f t="shared" si="32"/>
        <v>1</v>
      </c>
      <c r="F148" s="28">
        <f t="shared" si="25"/>
        <v>0</v>
      </c>
      <c r="G148" s="27" t="str">
        <f t="shared" si="26"/>
        <v>Z</v>
      </c>
      <c r="H148" s="28">
        <f t="shared" si="27"/>
        <v>0</v>
      </c>
      <c r="I148" s="28">
        <f t="shared" si="28"/>
        <v>0</v>
      </c>
      <c r="J148" s="27">
        <v>45525</v>
      </c>
      <c r="L148" s="28">
        <f t="shared" si="29"/>
        <v>0</v>
      </c>
      <c r="M148" s="28">
        <f t="shared" si="30"/>
        <v>0</v>
      </c>
      <c r="N148" s="28">
        <f t="shared" si="31"/>
        <v>0</v>
      </c>
    </row>
    <row r="149" spans="1:14" x14ac:dyDescent="0.25">
      <c r="A149" s="36">
        <v>45527</v>
      </c>
      <c r="B149">
        <f t="shared" si="24"/>
        <v>1</v>
      </c>
      <c r="C149" s="27">
        <v>45527</v>
      </c>
      <c r="D149" s="28">
        <f t="shared" si="32"/>
        <v>1</v>
      </c>
      <c r="F149" s="28">
        <f t="shared" si="25"/>
        <v>0</v>
      </c>
      <c r="G149" s="27" t="str">
        <f t="shared" si="26"/>
        <v>Z</v>
      </c>
      <c r="H149" s="28">
        <f t="shared" si="27"/>
        <v>0</v>
      </c>
      <c r="I149" s="28">
        <f t="shared" si="28"/>
        <v>0</v>
      </c>
      <c r="J149" s="27">
        <v>45526</v>
      </c>
      <c r="L149" s="28">
        <f t="shared" si="29"/>
        <v>0</v>
      </c>
      <c r="M149" s="28">
        <f t="shared" si="30"/>
        <v>0</v>
      </c>
      <c r="N149" s="28">
        <f t="shared" si="31"/>
        <v>0</v>
      </c>
    </row>
    <row r="150" spans="1:14" x14ac:dyDescent="0.25">
      <c r="A150" s="36">
        <v>45528</v>
      </c>
      <c r="B150">
        <f t="shared" si="24"/>
        <v>1</v>
      </c>
      <c r="C150" s="27">
        <v>45528</v>
      </c>
      <c r="D150" s="28">
        <f t="shared" si="32"/>
        <v>1</v>
      </c>
      <c r="E150" s="27">
        <v>45528</v>
      </c>
      <c r="F150" s="28">
        <f t="shared" si="25"/>
        <v>1</v>
      </c>
      <c r="G150" s="27" t="str">
        <f t="shared" si="26"/>
        <v>Z</v>
      </c>
      <c r="H150" s="28">
        <f t="shared" si="27"/>
        <v>0</v>
      </c>
      <c r="I150" s="28">
        <f t="shared" si="28"/>
        <v>0</v>
      </c>
      <c r="J150" s="27">
        <v>45527</v>
      </c>
      <c r="L150" s="28">
        <f t="shared" si="29"/>
        <v>0</v>
      </c>
      <c r="M150" s="28">
        <f t="shared" si="30"/>
        <v>0</v>
      </c>
      <c r="N150" s="28">
        <f t="shared" si="31"/>
        <v>0</v>
      </c>
    </row>
    <row r="151" spans="1:14" x14ac:dyDescent="0.25">
      <c r="A151" s="36">
        <v>45529</v>
      </c>
      <c r="B151">
        <f t="shared" si="24"/>
        <v>1</v>
      </c>
      <c r="C151" s="27">
        <v>45529</v>
      </c>
      <c r="D151" s="28">
        <f t="shared" si="32"/>
        <v>1</v>
      </c>
      <c r="E151" s="27">
        <v>45529</v>
      </c>
      <c r="F151" s="28">
        <f t="shared" si="25"/>
        <v>1</v>
      </c>
      <c r="G151" s="27" t="str">
        <f t="shared" si="26"/>
        <v>Z</v>
      </c>
      <c r="H151" s="28">
        <f t="shared" si="27"/>
        <v>0</v>
      </c>
      <c r="I151" s="28">
        <f t="shared" si="28"/>
        <v>0</v>
      </c>
      <c r="J151" s="27">
        <v>45528</v>
      </c>
      <c r="L151" s="28">
        <f t="shared" si="29"/>
        <v>0</v>
      </c>
      <c r="M151" s="28">
        <f t="shared" si="30"/>
        <v>0</v>
      </c>
      <c r="N151" s="28">
        <f t="shared" si="31"/>
        <v>0</v>
      </c>
    </row>
    <row r="152" spans="1:14" x14ac:dyDescent="0.25">
      <c r="A152" s="36">
        <v>45530</v>
      </c>
      <c r="B152">
        <f t="shared" si="24"/>
        <v>1</v>
      </c>
      <c r="C152" s="27">
        <v>45530</v>
      </c>
      <c r="D152" s="28">
        <f t="shared" si="32"/>
        <v>1</v>
      </c>
      <c r="F152" s="28">
        <f t="shared" si="25"/>
        <v>0</v>
      </c>
      <c r="G152" s="27" t="str">
        <f t="shared" si="26"/>
        <v>Z</v>
      </c>
      <c r="H152" s="28">
        <f t="shared" si="27"/>
        <v>0</v>
      </c>
      <c r="I152" s="28">
        <f t="shared" si="28"/>
        <v>0</v>
      </c>
      <c r="J152" s="27">
        <v>45529</v>
      </c>
      <c r="L152" s="28">
        <f t="shared" si="29"/>
        <v>0</v>
      </c>
      <c r="M152" s="28">
        <f t="shared" si="30"/>
        <v>0</v>
      </c>
      <c r="N152" s="28">
        <f t="shared" si="31"/>
        <v>0</v>
      </c>
    </row>
    <row r="153" spans="1:14" x14ac:dyDescent="0.25">
      <c r="A153" s="36">
        <v>45531</v>
      </c>
      <c r="B153">
        <f t="shared" si="24"/>
        <v>1</v>
      </c>
      <c r="C153" s="27">
        <v>45531</v>
      </c>
      <c r="D153" s="28">
        <f t="shared" si="32"/>
        <v>1</v>
      </c>
      <c r="F153" s="28">
        <f t="shared" si="25"/>
        <v>0</v>
      </c>
      <c r="G153" s="27" t="str">
        <f t="shared" si="26"/>
        <v>Z</v>
      </c>
      <c r="H153" s="28">
        <f t="shared" si="27"/>
        <v>0</v>
      </c>
      <c r="I153" s="28">
        <f t="shared" si="28"/>
        <v>0</v>
      </c>
      <c r="J153" s="27">
        <v>45530</v>
      </c>
      <c r="L153" s="28">
        <f t="shared" si="29"/>
        <v>0</v>
      </c>
      <c r="M153" s="28">
        <f t="shared" si="30"/>
        <v>0</v>
      </c>
      <c r="N153" s="28">
        <f t="shared" si="31"/>
        <v>0</v>
      </c>
    </row>
    <row r="154" spans="1:14" x14ac:dyDescent="0.25">
      <c r="A154" s="36">
        <v>45532</v>
      </c>
      <c r="B154">
        <f t="shared" si="24"/>
        <v>1</v>
      </c>
      <c r="C154" s="27">
        <v>45532</v>
      </c>
      <c r="D154" s="28">
        <f t="shared" si="32"/>
        <v>1</v>
      </c>
      <c r="F154" s="28">
        <f t="shared" si="25"/>
        <v>0</v>
      </c>
      <c r="G154" s="27" t="str">
        <f t="shared" si="26"/>
        <v>Z</v>
      </c>
      <c r="H154" s="28">
        <f t="shared" si="27"/>
        <v>0</v>
      </c>
      <c r="I154" s="28">
        <f t="shared" si="28"/>
        <v>0</v>
      </c>
      <c r="J154" s="27">
        <v>45531</v>
      </c>
      <c r="L154" s="28">
        <f t="shared" si="29"/>
        <v>0</v>
      </c>
      <c r="M154" s="28">
        <f t="shared" si="30"/>
        <v>0</v>
      </c>
      <c r="N154" s="28">
        <f t="shared" si="31"/>
        <v>0</v>
      </c>
    </row>
    <row r="155" spans="1:14" x14ac:dyDescent="0.25">
      <c r="A155" s="36">
        <v>45533</v>
      </c>
      <c r="B155">
        <f t="shared" si="24"/>
        <v>1</v>
      </c>
      <c r="C155" s="27">
        <v>45533</v>
      </c>
      <c r="D155" s="28">
        <f t="shared" si="32"/>
        <v>1</v>
      </c>
      <c r="F155" s="28">
        <f t="shared" si="25"/>
        <v>0</v>
      </c>
      <c r="G155" s="27" t="str">
        <f t="shared" si="26"/>
        <v>Z</v>
      </c>
      <c r="H155" s="28">
        <f t="shared" si="27"/>
        <v>0</v>
      </c>
      <c r="I155" s="28">
        <f t="shared" si="28"/>
        <v>0</v>
      </c>
      <c r="J155" s="27">
        <v>45532</v>
      </c>
      <c r="L155" s="28">
        <f t="shared" si="29"/>
        <v>0</v>
      </c>
      <c r="M155" s="28">
        <f t="shared" si="30"/>
        <v>0</v>
      </c>
      <c r="N155" s="28">
        <f t="shared" si="31"/>
        <v>0</v>
      </c>
    </row>
    <row r="156" spans="1:14" x14ac:dyDescent="0.25">
      <c r="A156" s="36">
        <v>45534</v>
      </c>
      <c r="B156">
        <f t="shared" si="24"/>
        <v>1</v>
      </c>
      <c r="C156" s="27">
        <v>45534</v>
      </c>
      <c r="D156" s="28">
        <f t="shared" si="32"/>
        <v>1</v>
      </c>
      <c r="F156" s="28">
        <f t="shared" si="25"/>
        <v>0</v>
      </c>
      <c r="G156" s="27" t="str">
        <f t="shared" si="26"/>
        <v>Z</v>
      </c>
      <c r="H156" s="28">
        <f t="shared" si="27"/>
        <v>0</v>
      </c>
      <c r="I156" s="28">
        <f t="shared" si="28"/>
        <v>0</v>
      </c>
      <c r="J156" s="27">
        <v>45533</v>
      </c>
      <c r="L156" s="28">
        <f t="shared" si="29"/>
        <v>0</v>
      </c>
      <c r="M156" s="28">
        <f t="shared" si="30"/>
        <v>0</v>
      </c>
      <c r="N156" s="28">
        <f t="shared" si="31"/>
        <v>0</v>
      </c>
    </row>
    <row r="157" spans="1:14" x14ac:dyDescent="0.25">
      <c r="A157" s="36">
        <v>45535</v>
      </c>
      <c r="B157">
        <f t="shared" si="24"/>
        <v>1</v>
      </c>
      <c r="C157" s="27">
        <v>45535</v>
      </c>
      <c r="D157" s="28">
        <f t="shared" si="32"/>
        <v>1</v>
      </c>
      <c r="E157" s="27">
        <v>45535</v>
      </c>
      <c r="F157" s="28">
        <f t="shared" si="25"/>
        <v>1</v>
      </c>
      <c r="G157" s="27" t="str">
        <f t="shared" si="26"/>
        <v>Z</v>
      </c>
      <c r="H157" s="28">
        <f t="shared" si="27"/>
        <v>0</v>
      </c>
      <c r="I157" s="28">
        <f t="shared" si="28"/>
        <v>0</v>
      </c>
      <c r="J157" s="27">
        <v>45534</v>
      </c>
      <c r="L157" s="28">
        <f t="shared" si="29"/>
        <v>0</v>
      </c>
      <c r="M157" s="28">
        <f t="shared" si="30"/>
        <v>0</v>
      </c>
      <c r="N157" s="28">
        <f t="shared" si="31"/>
        <v>0</v>
      </c>
    </row>
    <row r="158" spans="1:14" x14ac:dyDescent="0.25">
      <c r="A158" s="36">
        <v>45536</v>
      </c>
      <c r="B158">
        <f t="shared" si="24"/>
        <v>1</v>
      </c>
      <c r="C158" s="27">
        <v>45536</v>
      </c>
      <c r="D158" s="28">
        <f t="shared" si="32"/>
        <v>1</v>
      </c>
      <c r="E158" s="27">
        <v>45536</v>
      </c>
      <c r="F158" s="28">
        <f t="shared" si="25"/>
        <v>1</v>
      </c>
      <c r="G158" s="27" t="str">
        <f t="shared" si="26"/>
        <v>Z</v>
      </c>
      <c r="H158" s="28">
        <f t="shared" si="27"/>
        <v>0</v>
      </c>
      <c r="I158" s="28">
        <f t="shared" si="28"/>
        <v>0</v>
      </c>
      <c r="J158" s="27">
        <v>45535</v>
      </c>
      <c r="L158" s="28">
        <f t="shared" si="29"/>
        <v>0</v>
      </c>
      <c r="M158" s="28">
        <f t="shared" si="30"/>
        <v>0</v>
      </c>
      <c r="N158" s="28">
        <f t="shared" si="31"/>
        <v>0</v>
      </c>
    </row>
    <row r="159" spans="1:14" x14ac:dyDescent="0.25">
      <c r="A159" s="36">
        <v>45537</v>
      </c>
      <c r="B159">
        <f t="shared" si="24"/>
        <v>1</v>
      </c>
      <c r="C159" s="27">
        <v>45537</v>
      </c>
      <c r="D159" s="28">
        <f t="shared" si="32"/>
        <v>1</v>
      </c>
      <c r="F159" s="28">
        <f t="shared" si="25"/>
        <v>0</v>
      </c>
      <c r="G159" s="27" t="str">
        <f t="shared" si="26"/>
        <v>Z</v>
      </c>
      <c r="H159" s="28">
        <f t="shared" si="27"/>
        <v>0</v>
      </c>
      <c r="I159" s="28">
        <f t="shared" si="28"/>
        <v>0</v>
      </c>
      <c r="J159" s="27">
        <v>45536</v>
      </c>
      <c r="L159" s="28">
        <f t="shared" si="29"/>
        <v>0</v>
      </c>
      <c r="M159" s="28">
        <f t="shared" si="30"/>
        <v>0</v>
      </c>
      <c r="N159" s="28">
        <f t="shared" si="31"/>
        <v>0</v>
      </c>
    </row>
    <row r="160" spans="1:14" x14ac:dyDescent="0.25">
      <c r="A160" s="36">
        <v>45538</v>
      </c>
      <c r="B160">
        <f t="shared" si="24"/>
        <v>1</v>
      </c>
      <c r="D160" s="28">
        <f t="shared" si="32"/>
        <v>0</v>
      </c>
      <c r="F160" s="28">
        <f t="shared" si="25"/>
        <v>0</v>
      </c>
      <c r="G160" s="27" t="str">
        <f t="shared" si="26"/>
        <v>Z</v>
      </c>
      <c r="H160" s="28">
        <f t="shared" si="27"/>
        <v>0</v>
      </c>
      <c r="I160" s="28">
        <f t="shared" si="28"/>
        <v>0</v>
      </c>
      <c r="J160" s="27">
        <v>45537</v>
      </c>
      <c r="L160" s="28">
        <f t="shared" si="29"/>
        <v>0</v>
      </c>
      <c r="M160" s="28">
        <f t="shared" si="30"/>
        <v>0</v>
      </c>
      <c r="N160" s="28">
        <f t="shared" si="31"/>
        <v>0</v>
      </c>
    </row>
    <row r="161" spans="1:14" x14ac:dyDescent="0.25">
      <c r="A161" s="36">
        <v>45539</v>
      </c>
      <c r="B161">
        <f t="shared" si="24"/>
        <v>1</v>
      </c>
      <c r="D161" s="28">
        <f t="shared" si="32"/>
        <v>0</v>
      </c>
      <c r="F161" s="28">
        <f>IF(ISBLANK(E161)=FALSE,1,0)</f>
        <v>0</v>
      </c>
      <c r="G161" s="27" t="str">
        <f t="shared" si="26"/>
        <v>Z</v>
      </c>
      <c r="H161" s="28">
        <f t="shared" si="27"/>
        <v>0</v>
      </c>
      <c r="I161" s="28">
        <f t="shared" si="28"/>
        <v>0</v>
      </c>
      <c r="J161" s="27">
        <v>45538</v>
      </c>
      <c r="L161" s="28">
        <f t="shared" si="29"/>
        <v>0</v>
      </c>
      <c r="M161" s="28">
        <f t="shared" si="30"/>
        <v>0</v>
      </c>
      <c r="N161" s="28">
        <f t="shared" si="31"/>
        <v>0</v>
      </c>
    </row>
    <row r="162" spans="1:14" x14ac:dyDescent="0.25">
      <c r="A162" s="36">
        <v>45540</v>
      </c>
      <c r="B162">
        <f t="shared" si="24"/>
        <v>1</v>
      </c>
      <c r="D162" s="28">
        <f t="shared" si="32"/>
        <v>0</v>
      </c>
      <c r="F162" s="28">
        <f t="shared" si="25"/>
        <v>0</v>
      </c>
      <c r="G162" s="27" t="str">
        <f t="shared" si="26"/>
        <v>Z</v>
      </c>
      <c r="H162" s="28">
        <f t="shared" si="27"/>
        <v>0</v>
      </c>
      <c r="I162" s="28">
        <f t="shared" si="28"/>
        <v>0</v>
      </c>
      <c r="J162" s="27">
        <v>45539</v>
      </c>
      <c r="L162" s="28">
        <f t="shared" si="29"/>
        <v>0</v>
      </c>
      <c r="M162" s="28">
        <f t="shared" si="30"/>
        <v>0</v>
      </c>
      <c r="N162" s="28">
        <f t="shared" si="31"/>
        <v>0</v>
      </c>
    </row>
    <row r="163" spans="1:14" x14ac:dyDescent="0.25">
      <c r="A163" s="36">
        <v>45541</v>
      </c>
      <c r="B163">
        <f t="shared" si="24"/>
        <v>1</v>
      </c>
      <c r="D163" s="28">
        <f t="shared" si="32"/>
        <v>0</v>
      </c>
      <c r="F163" s="28">
        <f t="shared" si="25"/>
        <v>0</v>
      </c>
      <c r="G163" s="27" t="str">
        <f t="shared" si="26"/>
        <v>Z</v>
      </c>
      <c r="H163" s="28">
        <f t="shared" si="27"/>
        <v>0</v>
      </c>
      <c r="I163" s="28">
        <f t="shared" si="28"/>
        <v>0</v>
      </c>
      <c r="J163" s="27">
        <v>45540</v>
      </c>
      <c r="L163" s="28">
        <f t="shared" si="29"/>
        <v>0</v>
      </c>
      <c r="M163" s="28">
        <f t="shared" si="30"/>
        <v>0</v>
      </c>
      <c r="N163" s="28">
        <f t="shared" si="31"/>
        <v>0</v>
      </c>
    </row>
    <row r="164" spans="1:14" x14ac:dyDescent="0.25">
      <c r="A164" s="36">
        <v>45542</v>
      </c>
      <c r="B164">
        <f t="shared" si="24"/>
        <v>1</v>
      </c>
      <c r="D164" s="28">
        <f t="shared" si="32"/>
        <v>0</v>
      </c>
      <c r="E164" s="27">
        <v>45542</v>
      </c>
      <c r="F164" s="28">
        <f t="shared" si="25"/>
        <v>1</v>
      </c>
      <c r="G164" s="27" t="str">
        <f t="shared" si="26"/>
        <v>Z</v>
      </c>
      <c r="H164" s="28">
        <f t="shared" si="27"/>
        <v>0</v>
      </c>
      <c r="I164" s="28">
        <f t="shared" si="28"/>
        <v>0</v>
      </c>
      <c r="J164" s="27">
        <v>45541</v>
      </c>
      <c r="L164" s="28">
        <f t="shared" si="29"/>
        <v>0</v>
      </c>
      <c r="M164" s="28">
        <f t="shared" si="30"/>
        <v>0</v>
      </c>
      <c r="N164" s="28">
        <f t="shared" si="31"/>
        <v>0</v>
      </c>
    </row>
    <row r="165" spans="1:14" x14ac:dyDescent="0.25">
      <c r="A165" s="36">
        <v>45543</v>
      </c>
      <c r="B165">
        <f t="shared" si="24"/>
        <v>1</v>
      </c>
      <c r="D165" s="28">
        <f t="shared" si="32"/>
        <v>0</v>
      </c>
      <c r="E165" s="27">
        <v>45543</v>
      </c>
      <c r="F165" s="28">
        <f t="shared" si="25"/>
        <v>1</v>
      </c>
      <c r="G165" s="27" t="str">
        <f t="shared" si="26"/>
        <v>Z</v>
      </c>
      <c r="H165" s="28">
        <f t="shared" si="27"/>
        <v>0</v>
      </c>
      <c r="I165" s="28">
        <f t="shared" si="28"/>
        <v>0</v>
      </c>
      <c r="J165" s="27">
        <v>45542</v>
      </c>
      <c r="L165" s="28">
        <f t="shared" si="29"/>
        <v>0</v>
      </c>
      <c r="M165" s="28">
        <f t="shared" si="30"/>
        <v>0</v>
      </c>
      <c r="N165" s="28">
        <f t="shared" si="31"/>
        <v>0</v>
      </c>
    </row>
    <row r="166" spans="1:14" x14ac:dyDescent="0.25">
      <c r="A166" s="36">
        <v>45544</v>
      </c>
      <c r="B166">
        <f t="shared" si="24"/>
        <v>1</v>
      </c>
      <c r="D166" s="28">
        <f t="shared" si="32"/>
        <v>0</v>
      </c>
      <c r="F166" s="28">
        <f t="shared" si="25"/>
        <v>0</v>
      </c>
      <c r="G166" s="27" t="str">
        <f t="shared" si="26"/>
        <v>Z</v>
      </c>
      <c r="H166" s="28">
        <f t="shared" si="27"/>
        <v>0</v>
      </c>
      <c r="I166" s="28">
        <f t="shared" si="28"/>
        <v>0</v>
      </c>
      <c r="J166" s="27">
        <v>45543</v>
      </c>
      <c r="L166" s="28">
        <f t="shared" si="29"/>
        <v>0</v>
      </c>
      <c r="M166" s="28">
        <f t="shared" si="30"/>
        <v>0</v>
      </c>
      <c r="N166" s="28">
        <f t="shared" si="31"/>
        <v>0</v>
      </c>
    </row>
    <row r="167" spans="1:14" x14ac:dyDescent="0.25">
      <c r="A167" s="36">
        <v>45545</v>
      </c>
      <c r="B167">
        <f t="shared" si="24"/>
        <v>1</v>
      </c>
      <c r="D167" s="28">
        <f t="shared" si="32"/>
        <v>0</v>
      </c>
      <c r="F167" s="28">
        <f t="shared" si="25"/>
        <v>0</v>
      </c>
      <c r="G167" s="27" t="str">
        <f t="shared" si="26"/>
        <v>Z</v>
      </c>
      <c r="H167" s="28">
        <f t="shared" si="27"/>
        <v>0</v>
      </c>
      <c r="I167" s="28">
        <f t="shared" si="28"/>
        <v>0</v>
      </c>
      <c r="J167" s="27">
        <v>45544</v>
      </c>
      <c r="L167" s="28">
        <f t="shared" si="29"/>
        <v>0</v>
      </c>
      <c r="M167" s="28">
        <f t="shared" si="30"/>
        <v>0</v>
      </c>
      <c r="N167" s="28">
        <f t="shared" si="31"/>
        <v>0</v>
      </c>
    </row>
    <row r="168" spans="1:14" x14ac:dyDescent="0.25">
      <c r="A168" s="36">
        <v>45546</v>
      </c>
      <c r="B168">
        <f t="shared" si="24"/>
        <v>1</v>
      </c>
      <c r="D168" s="28">
        <f t="shared" si="32"/>
        <v>0</v>
      </c>
      <c r="F168" s="28">
        <f t="shared" si="25"/>
        <v>0</v>
      </c>
      <c r="G168" s="27" t="str">
        <f t="shared" si="26"/>
        <v>Z</v>
      </c>
      <c r="H168" s="28">
        <f t="shared" si="27"/>
        <v>0</v>
      </c>
      <c r="I168" s="28">
        <f t="shared" si="28"/>
        <v>0</v>
      </c>
      <c r="J168" s="27">
        <v>45545</v>
      </c>
      <c r="L168" s="28">
        <f t="shared" si="29"/>
        <v>0</v>
      </c>
      <c r="M168" s="28">
        <f t="shared" si="30"/>
        <v>0</v>
      </c>
      <c r="N168" s="28">
        <f t="shared" si="31"/>
        <v>0</v>
      </c>
    </row>
    <row r="169" spans="1:14" x14ac:dyDescent="0.25">
      <c r="A169" s="36">
        <v>45547</v>
      </c>
      <c r="B169">
        <f t="shared" si="24"/>
        <v>1</v>
      </c>
      <c r="D169" s="28">
        <f t="shared" si="32"/>
        <v>0</v>
      </c>
      <c r="F169" s="28">
        <f t="shared" si="25"/>
        <v>0</v>
      </c>
      <c r="G169" s="27" t="str">
        <f t="shared" si="26"/>
        <v>Z</v>
      </c>
      <c r="H169" s="28">
        <f t="shared" si="27"/>
        <v>0</v>
      </c>
      <c r="I169" s="28">
        <f t="shared" si="28"/>
        <v>0</v>
      </c>
      <c r="J169" s="27">
        <v>45546</v>
      </c>
      <c r="L169" s="28">
        <f t="shared" si="29"/>
        <v>0</v>
      </c>
      <c r="M169" s="28">
        <f t="shared" si="30"/>
        <v>0</v>
      </c>
      <c r="N169" s="28">
        <f t="shared" si="31"/>
        <v>0</v>
      </c>
    </row>
    <row r="170" spans="1:14" x14ac:dyDescent="0.25">
      <c r="A170" s="36">
        <v>45548</v>
      </c>
      <c r="B170">
        <f t="shared" si="24"/>
        <v>1</v>
      </c>
      <c r="D170" s="28">
        <f t="shared" si="32"/>
        <v>0</v>
      </c>
      <c r="F170" s="28">
        <f t="shared" si="25"/>
        <v>0</v>
      </c>
      <c r="G170" s="27" t="str">
        <f t="shared" si="26"/>
        <v>Z</v>
      </c>
      <c r="H170" s="28">
        <f t="shared" si="27"/>
        <v>0</v>
      </c>
      <c r="I170" s="28">
        <f t="shared" si="28"/>
        <v>0</v>
      </c>
      <c r="J170" s="27">
        <v>45547</v>
      </c>
      <c r="L170" s="28">
        <f t="shared" si="29"/>
        <v>0</v>
      </c>
      <c r="M170" s="28">
        <f t="shared" si="30"/>
        <v>0</v>
      </c>
      <c r="N170" s="28">
        <f t="shared" si="31"/>
        <v>0</v>
      </c>
    </row>
    <row r="171" spans="1:14" x14ac:dyDescent="0.25">
      <c r="A171" s="36">
        <v>45549</v>
      </c>
      <c r="B171">
        <f t="shared" si="24"/>
        <v>1</v>
      </c>
      <c r="D171" s="28">
        <f t="shared" si="32"/>
        <v>0</v>
      </c>
      <c r="E171" s="27">
        <v>45549</v>
      </c>
      <c r="F171" s="28">
        <f t="shared" si="25"/>
        <v>1</v>
      </c>
      <c r="G171" s="27" t="str">
        <f t="shared" si="26"/>
        <v>Z</v>
      </c>
      <c r="H171" s="28">
        <f t="shared" si="27"/>
        <v>0</v>
      </c>
      <c r="I171" s="28">
        <f t="shared" si="28"/>
        <v>0</v>
      </c>
      <c r="J171" s="27">
        <v>45548</v>
      </c>
      <c r="L171" s="28">
        <f t="shared" si="29"/>
        <v>0</v>
      </c>
      <c r="M171" s="28">
        <f t="shared" si="30"/>
        <v>0</v>
      </c>
      <c r="N171" s="28">
        <f t="shared" si="31"/>
        <v>0</v>
      </c>
    </row>
    <row r="172" spans="1:14" x14ac:dyDescent="0.25">
      <c r="A172" s="36">
        <v>45550</v>
      </c>
      <c r="B172">
        <f t="shared" si="24"/>
        <v>1</v>
      </c>
      <c r="D172" s="28">
        <f t="shared" si="32"/>
        <v>0</v>
      </c>
      <c r="E172" s="27">
        <v>45550</v>
      </c>
      <c r="F172" s="28">
        <f t="shared" si="25"/>
        <v>1</v>
      </c>
      <c r="G172" s="27" t="str">
        <f t="shared" si="26"/>
        <v>Z</v>
      </c>
      <c r="H172" s="28">
        <f t="shared" si="27"/>
        <v>0</v>
      </c>
      <c r="I172" s="28">
        <f t="shared" si="28"/>
        <v>0</v>
      </c>
      <c r="J172" s="27">
        <v>45549</v>
      </c>
      <c r="L172" s="28">
        <f t="shared" si="29"/>
        <v>0</v>
      </c>
      <c r="M172" s="28">
        <f t="shared" si="30"/>
        <v>0</v>
      </c>
      <c r="N172" s="28">
        <f t="shared" si="31"/>
        <v>0</v>
      </c>
    </row>
    <row r="173" spans="1:14" x14ac:dyDescent="0.25">
      <c r="A173" s="36">
        <v>45551</v>
      </c>
      <c r="B173">
        <f t="shared" si="24"/>
        <v>1</v>
      </c>
      <c r="D173" s="28">
        <f t="shared" si="32"/>
        <v>0</v>
      </c>
      <c r="F173" s="28">
        <f t="shared" si="25"/>
        <v>0</v>
      </c>
      <c r="G173" s="27" t="str">
        <f t="shared" si="26"/>
        <v>Z</v>
      </c>
      <c r="H173" s="28">
        <f t="shared" si="27"/>
        <v>0</v>
      </c>
      <c r="I173" s="28">
        <f t="shared" si="28"/>
        <v>0</v>
      </c>
      <c r="J173" s="27">
        <v>45550</v>
      </c>
      <c r="L173" s="28">
        <f t="shared" si="29"/>
        <v>0</v>
      </c>
      <c r="M173" s="28">
        <f t="shared" si="30"/>
        <v>0</v>
      </c>
      <c r="N173" s="28">
        <f t="shared" si="31"/>
        <v>0</v>
      </c>
    </row>
    <row r="174" spans="1:14" x14ac:dyDescent="0.25">
      <c r="A174" s="36">
        <v>45552</v>
      </c>
      <c r="B174">
        <f t="shared" si="24"/>
        <v>1</v>
      </c>
      <c r="D174" s="28">
        <f t="shared" si="32"/>
        <v>0</v>
      </c>
      <c r="F174" s="28">
        <f t="shared" si="25"/>
        <v>0</v>
      </c>
      <c r="G174" s="27" t="str">
        <f t="shared" si="26"/>
        <v>Z</v>
      </c>
      <c r="H174" s="28">
        <f t="shared" si="27"/>
        <v>0</v>
      </c>
      <c r="I174" s="28">
        <f t="shared" si="28"/>
        <v>0</v>
      </c>
      <c r="J174" s="27">
        <v>45551</v>
      </c>
      <c r="L174" s="28">
        <f t="shared" si="29"/>
        <v>0</v>
      </c>
      <c r="M174" s="28">
        <f t="shared" si="30"/>
        <v>0</v>
      </c>
      <c r="N174" s="28">
        <f t="shared" si="31"/>
        <v>0</v>
      </c>
    </row>
    <row r="175" spans="1:14" x14ac:dyDescent="0.25">
      <c r="A175" s="36">
        <v>45553</v>
      </c>
      <c r="B175">
        <f t="shared" si="24"/>
        <v>1</v>
      </c>
      <c r="D175" s="28">
        <f t="shared" si="32"/>
        <v>0</v>
      </c>
      <c r="F175" s="28">
        <f t="shared" si="25"/>
        <v>0</v>
      </c>
      <c r="G175" s="27" t="str">
        <f t="shared" si="26"/>
        <v>Z</v>
      </c>
      <c r="H175" s="28">
        <f t="shared" si="27"/>
        <v>0</v>
      </c>
      <c r="I175" s="28">
        <f t="shared" si="28"/>
        <v>0</v>
      </c>
      <c r="J175" s="27">
        <v>45552</v>
      </c>
      <c r="L175" s="28">
        <f t="shared" si="29"/>
        <v>0</v>
      </c>
      <c r="M175" s="28">
        <f t="shared" si="30"/>
        <v>0</v>
      </c>
      <c r="N175" s="28">
        <f t="shared" si="31"/>
        <v>0</v>
      </c>
    </row>
    <row r="176" spans="1:14" x14ac:dyDescent="0.25">
      <c r="A176" s="36">
        <v>45554</v>
      </c>
      <c r="B176">
        <f t="shared" si="24"/>
        <v>1</v>
      </c>
      <c r="D176" s="28">
        <f t="shared" si="32"/>
        <v>0</v>
      </c>
      <c r="F176" s="28">
        <f t="shared" si="25"/>
        <v>0</v>
      </c>
      <c r="G176" s="27" t="str">
        <f t="shared" si="26"/>
        <v>Z</v>
      </c>
      <c r="H176" s="28">
        <f t="shared" si="27"/>
        <v>0</v>
      </c>
      <c r="I176" s="28">
        <f t="shared" si="28"/>
        <v>0</v>
      </c>
      <c r="J176" s="27">
        <v>45553</v>
      </c>
      <c r="L176" s="28">
        <f t="shared" si="29"/>
        <v>0</v>
      </c>
      <c r="M176" s="28">
        <f t="shared" si="30"/>
        <v>0</v>
      </c>
      <c r="N176" s="28">
        <f t="shared" si="31"/>
        <v>0</v>
      </c>
    </row>
    <row r="177" spans="1:14" x14ac:dyDescent="0.25">
      <c r="A177" s="36">
        <v>45555</v>
      </c>
      <c r="B177">
        <f t="shared" si="24"/>
        <v>1</v>
      </c>
      <c r="D177" s="28">
        <f t="shared" si="32"/>
        <v>0</v>
      </c>
      <c r="F177" s="28">
        <f t="shared" si="25"/>
        <v>0</v>
      </c>
      <c r="G177" s="27" t="str">
        <f t="shared" si="26"/>
        <v>Z</v>
      </c>
      <c r="H177" s="28">
        <f t="shared" si="27"/>
        <v>0</v>
      </c>
      <c r="I177" s="28">
        <f t="shared" si="28"/>
        <v>0</v>
      </c>
      <c r="J177" s="27">
        <v>45554</v>
      </c>
      <c r="L177" s="28">
        <f t="shared" si="29"/>
        <v>0</v>
      </c>
      <c r="M177" s="28">
        <f t="shared" si="30"/>
        <v>0</v>
      </c>
      <c r="N177" s="28">
        <f t="shared" si="31"/>
        <v>0</v>
      </c>
    </row>
    <row r="178" spans="1:14" x14ac:dyDescent="0.25">
      <c r="A178" s="36">
        <v>45556</v>
      </c>
      <c r="B178">
        <f t="shared" si="24"/>
        <v>1</v>
      </c>
      <c r="D178" s="28">
        <f t="shared" si="32"/>
        <v>0</v>
      </c>
      <c r="E178" s="27">
        <v>45556</v>
      </c>
      <c r="F178" s="28">
        <f t="shared" si="25"/>
        <v>1</v>
      </c>
      <c r="G178" s="27" t="str">
        <f t="shared" si="26"/>
        <v>Z</v>
      </c>
      <c r="H178" s="28">
        <f t="shared" si="27"/>
        <v>0</v>
      </c>
      <c r="I178" s="28">
        <f t="shared" si="28"/>
        <v>0</v>
      </c>
      <c r="J178" s="27">
        <v>45555</v>
      </c>
      <c r="L178" s="28">
        <f t="shared" si="29"/>
        <v>0</v>
      </c>
      <c r="M178" s="28">
        <f t="shared" si="30"/>
        <v>0</v>
      </c>
      <c r="N178" s="28">
        <f t="shared" si="31"/>
        <v>0</v>
      </c>
    </row>
    <row r="179" spans="1:14" x14ac:dyDescent="0.25">
      <c r="A179" s="36">
        <v>45557</v>
      </c>
      <c r="B179">
        <f t="shared" si="24"/>
        <v>1</v>
      </c>
      <c r="D179" s="28">
        <f t="shared" si="32"/>
        <v>0</v>
      </c>
      <c r="E179" s="27">
        <v>45557</v>
      </c>
      <c r="F179" s="28">
        <f t="shared" si="25"/>
        <v>1</v>
      </c>
      <c r="G179" s="27" t="str">
        <f t="shared" si="26"/>
        <v>Z</v>
      </c>
      <c r="H179" s="28">
        <f t="shared" si="27"/>
        <v>0</v>
      </c>
      <c r="I179" s="28">
        <f t="shared" si="28"/>
        <v>0</v>
      </c>
      <c r="J179" s="27">
        <v>45556</v>
      </c>
      <c r="L179" s="28">
        <f t="shared" si="29"/>
        <v>0</v>
      </c>
      <c r="M179" s="28">
        <f t="shared" si="30"/>
        <v>0</v>
      </c>
      <c r="N179" s="28">
        <f t="shared" si="31"/>
        <v>0</v>
      </c>
    </row>
    <row r="180" spans="1:14" x14ac:dyDescent="0.25">
      <c r="A180" s="36">
        <v>45558</v>
      </c>
      <c r="B180">
        <f t="shared" si="24"/>
        <v>1</v>
      </c>
      <c r="D180" s="28">
        <f t="shared" si="32"/>
        <v>0</v>
      </c>
      <c r="F180" s="28">
        <f t="shared" si="25"/>
        <v>0</v>
      </c>
      <c r="G180" s="27" t="str">
        <f t="shared" si="26"/>
        <v>Z</v>
      </c>
      <c r="H180" s="28">
        <f t="shared" si="27"/>
        <v>0</v>
      </c>
      <c r="I180" s="28">
        <f t="shared" si="28"/>
        <v>0</v>
      </c>
      <c r="J180" s="27">
        <v>45557</v>
      </c>
      <c r="L180" s="28">
        <f t="shared" si="29"/>
        <v>0</v>
      </c>
      <c r="M180" s="28">
        <f t="shared" si="30"/>
        <v>0</v>
      </c>
      <c r="N180" s="28">
        <f t="shared" si="31"/>
        <v>0</v>
      </c>
    </row>
    <row r="181" spans="1:14" x14ac:dyDescent="0.25">
      <c r="A181" s="36">
        <v>45559</v>
      </c>
      <c r="B181">
        <f t="shared" si="24"/>
        <v>1</v>
      </c>
      <c r="D181" s="28">
        <f t="shared" si="32"/>
        <v>0</v>
      </c>
      <c r="F181" s="28">
        <f t="shared" si="25"/>
        <v>0</v>
      </c>
      <c r="G181" s="27" t="str">
        <f t="shared" si="26"/>
        <v>Z</v>
      </c>
      <c r="H181" s="28">
        <f t="shared" si="27"/>
        <v>0</v>
      </c>
      <c r="I181" s="28">
        <f t="shared" si="28"/>
        <v>0</v>
      </c>
      <c r="J181" s="27">
        <v>45558</v>
      </c>
      <c r="L181" s="28">
        <f t="shared" si="29"/>
        <v>0</v>
      </c>
      <c r="M181" s="28">
        <f t="shared" si="30"/>
        <v>0</v>
      </c>
      <c r="N181" s="28">
        <f t="shared" si="31"/>
        <v>0</v>
      </c>
    </row>
    <row r="182" spans="1:14" x14ac:dyDescent="0.25">
      <c r="A182" s="36">
        <v>45560</v>
      </c>
      <c r="B182">
        <f t="shared" si="24"/>
        <v>1</v>
      </c>
      <c r="D182" s="28">
        <f t="shared" si="32"/>
        <v>0</v>
      </c>
      <c r="F182" s="28">
        <f t="shared" si="25"/>
        <v>0</v>
      </c>
      <c r="G182" s="27" t="str">
        <f t="shared" si="26"/>
        <v>Z</v>
      </c>
      <c r="H182" s="28">
        <f t="shared" si="27"/>
        <v>0</v>
      </c>
      <c r="I182" s="28">
        <f t="shared" si="28"/>
        <v>0</v>
      </c>
      <c r="J182" s="27">
        <v>45559</v>
      </c>
      <c r="L182" s="28">
        <f t="shared" si="29"/>
        <v>0</v>
      </c>
      <c r="M182" s="28">
        <f t="shared" si="30"/>
        <v>0</v>
      </c>
      <c r="N182" s="28">
        <f t="shared" si="31"/>
        <v>0</v>
      </c>
    </row>
    <row r="183" spans="1:14" x14ac:dyDescent="0.25">
      <c r="A183" s="36">
        <v>45561</v>
      </c>
      <c r="B183">
        <f t="shared" si="24"/>
        <v>1</v>
      </c>
      <c r="D183" s="28">
        <f t="shared" si="32"/>
        <v>0</v>
      </c>
      <c r="F183" s="28">
        <f t="shared" si="25"/>
        <v>0</v>
      </c>
      <c r="G183" s="27" t="str">
        <f t="shared" si="26"/>
        <v>Z</v>
      </c>
      <c r="H183" s="28">
        <f t="shared" si="27"/>
        <v>0</v>
      </c>
      <c r="I183" s="28">
        <f t="shared" si="28"/>
        <v>0</v>
      </c>
      <c r="J183" s="27">
        <v>45560</v>
      </c>
      <c r="L183" s="28">
        <f t="shared" si="29"/>
        <v>0</v>
      </c>
      <c r="M183" s="28">
        <f t="shared" si="30"/>
        <v>0</v>
      </c>
      <c r="N183" s="28">
        <f t="shared" si="31"/>
        <v>0</v>
      </c>
    </row>
    <row r="184" spans="1:14" x14ac:dyDescent="0.25">
      <c r="A184" s="36">
        <v>45562</v>
      </c>
      <c r="B184">
        <f t="shared" si="24"/>
        <v>1</v>
      </c>
      <c r="D184" s="28">
        <f t="shared" si="32"/>
        <v>0</v>
      </c>
      <c r="F184" s="28">
        <f t="shared" si="25"/>
        <v>0</v>
      </c>
      <c r="G184" s="27" t="str">
        <f t="shared" si="26"/>
        <v>Z</v>
      </c>
      <c r="H184" s="28">
        <f t="shared" si="27"/>
        <v>0</v>
      </c>
      <c r="I184" s="28">
        <f t="shared" si="28"/>
        <v>0</v>
      </c>
      <c r="J184" s="27">
        <v>45561</v>
      </c>
      <c r="L184" s="28">
        <f t="shared" si="29"/>
        <v>0</v>
      </c>
      <c r="M184" s="28">
        <f t="shared" si="30"/>
        <v>0</v>
      </c>
      <c r="N184" s="28">
        <f t="shared" si="31"/>
        <v>0</v>
      </c>
    </row>
    <row r="185" spans="1:14" x14ac:dyDescent="0.25">
      <c r="A185" s="36">
        <v>45563</v>
      </c>
      <c r="B185">
        <f t="shared" si="24"/>
        <v>1</v>
      </c>
      <c r="D185" s="28">
        <f t="shared" si="32"/>
        <v>0</v>
      </c>
      <c r="E185" s="27">
        <v>45563</v>
      </c>
      <c r="F185" s="28">
        <f t="shared" si="25"/>
        <v>1</v>
      </c>
      <c r="G185" s="27" t="str">
        <f t="shared" si="26"/>
        <v>Z</v>
      </c>
      <c r="H185" s="28">
        <f t="shared" si="27"/>
        <v>0</v>
      </c>
      <c r="I185" s="28">
        <f t="shared" si="28"/>
        <v>0</v>
      </c>
      <c r="J185" s="27">
        <v>45562</v>
      </c>
      <c r="L185" s="28">
        <f t="shared" si="29"/>
        <v>0</v>
      </c>
      <c r="M185" s="28">
        <f t="shared" si="30"/>
        <v>0</v>
      </c>
      <c r="N185" s="28">
        <f t="shared" si="31"/>
        <v>0</v>
      </c>
    </row>
    <row r="186" spans="1:14" x14ac:dyDescent="0.25">
      <c r="A186" s="36">
        <v>45564</v>
      </c>
      <c r="B186">
        <f t="shared" si="24"/>
        <v>1</v>
      </c>
      <c r="D186" s="28">
        <f t="shared" si="32"/>
        <v>0</v>
      </c>
      <c r="E186" s="27">
        <v>45564</v>
      </c>
      <c r="F186" s="28">
        <f t="shared" si="25"/>
        <v>1</v>
      </c>
      <c r="G186" s="27" t="str">
        <f t="shared" si="26"/>
        <v>Z</v>
      </c>
      <c r="H186" s="28">
        <f t="shared" si="27"/>
        <v>0</v>
      </c>
      <c r="I186" s="28">
        <f t="shared" si="28"/>
        <v>0</v>
      </c>
      <c r="J186" s="27">
        <v>45563</v>
      </c>
      <c r="L186" s="28">
        <f t="shared" si="29"/>
        <v>0</v>
      </c>
      <c r="M186" s="28">
        <f t="shared" si="30"/>
        <v>0</v>
      </c>
      <c r="N186" s="28">
        <f t="shared" si="31"/>
        <v>0</v>
      </c>
    </row>
    <row r="187" spans="1:14" x14ac:dyDescent="0.25">
      <c r="A187" s="36">
        <v>45565</v>
      </c>
      <c r="B187">
        <f t="shared" si="24"/>
        <v>1</v>
      </c>
      <c r="D187" s="28">
        <f t="shared" si="32"/>
        <v>0</v>
      </c>
      <c r="F187" s="28">
        <f t="shared" si="25"/>
        <v>0</v>
      </c>
      <c r="G187" s="27" t="str">
        <f t="shared" si="26"/>
        <v>Z</v>
      </c>
      <c r="H187" s="28">
        <f t="shared" si="27"/>
        <v>0</v>
      </c>
      <c r="I187" s="28">
        <f t="shared" si="28"/>
        <v>0</v>
      </c>
      <c r="J187" s="27">
        <v>45564</v>
      </c>
      <c r="L187" s="28">
        <f t="shared" si="29"/>
        <v>0</v>
      </c>
      <c r="M187" s="28">
        <f t="shared" si="30"/>
        <v>0</v>
      </c>
      <c r="N187" s="28">
        <f t="shared" si="31"/>
        <v>0</v>
      </c>
    </row>
    <row r="188" spans="1:14" x14ac:dyDescent="0.25">
      <c r="A188" s="36">
        <v>45566</v>
      </c>
      <c r="B188">
        <f t="shared" si="24"/>
        <v>1</v>
      </c>
      <c r="D188" s="28">
        <f t="shared" si="32"/>
        <v>0</v>
      </c>
      <c r="F188" s="28">
        <f t="shared" si="25"/>
        <v>0</v>
      </c>
      <c r="G188" s="27" t="str">
        <f t="shared" si="26"/>
        <v>Z</v>
      </c>
      <c r="H188" s="28">
        <f t="shared" si="27"/>
        <v>0</v>
      </c>
      <c r="I188" s="28">
        <f t="shared" si="28"/>
        <v>0</v>
      </c>
      <c r="J188" s="27">
        <v>45565</v>
      </c>
      <c r="L188" s="28">
        <f t="shared" si="29"/>
        <v>0</v>
      </c>
      <c r="M188" s="28">
        <f t="shared" si="30"/>
        <v>0</v>
      </c>
      <c r="N188" s="28">
        <f t="shared" si="31"/>
        <v>0</v>
      </c>
    </row>
    <row r="189" spans="1:14" x14ac:dyDescent="0.25">
      <c r="A189" s="36">
        <v>45567</v>
      </c>
      <c r="B189">
        <f t="shared" si="24"/>
        <v>1</v>
      </c>
      <c r="D189" s="28">
        <f t="shared" si="32"/>
        <v>0</v>
      </c>
      <c r="F189" s="28">
        <f t="shared" si="25"/>
        <v>0</v>
      </c>
      <c r="G189" s="27" t="str">
        <f t="shared" si="26"/>
        <v>Z</v>
      </c>
      <c r="H189" s="28">
        <f t="shared" si="27"/>
        <v>0</v>
      </c>
      <c r="I189" s="28">
        <f t="shared" si="28"/>
        <v>0</v>
      </c>
      <c r="J189" s="27">
        <v>45566</v>
      </c>
      <c r="L189" s="28">
        <f t="shared" si="29"/>
        <v>0</v>
      </c>
      <c r="M189" s="28">
        <f t="shared" si="30"/>
        <v>0</v>
      </c>
      <c r="N189" s="28">
        <f t="shared" si="31"/>
        <v>0</v>
      </c>
    </row>
    <row r="190" spans="1:14" x14ac:dyDescent="0.25">
      <c r="A190" s="36">
        <v>45568</v>
      </c>
      <c r="B190">
        <f t="shared" si="24"/>
        <v>1</v>
      </c>
      <c r="D190" s="28">
        <f t="shared" si="32"/>
        <v>0</v>
      </c>
      <c r="F190" s="28">
        <f t="shared" si="25"/>
        <v>0</v>
      </c>
      <c r="G190" s="27" t="str">
        <f t="shared" si="26"/>
        <v>Z</v>
      </c>
      <c r="H190" s="28">
        <f t="shared" si="27"/>
        <v>0</v>
      </c>
      <c r="I190" s="28">
        <f t="shared" si="28"/>
        <v>0</v>
      </c>
      <c r="J190" s="27">
        <v>45567</v>
      </c>
      <c r="L190" s="28">
        <f t="shared" si="29"/>
        <v>0</v>
      </c>
      <c r="M190" s="28">
        <f t="shared" si="30"/>
        <v>0</v>
      </c>
      <c r="N190" s="28">
        <f t="shared" si="31"/>
        <v>0</v>
      </c>
    </row>
    <row r="191" spans="1:14" x14ac:dyDescent="0.25">
      <c r="A191" s="36">
        <v>45569</v>
      </c>
      <c r="B191">
        <f t="shared" si="24"/>
        <v>1</v>
      </c>
      <c r="D191" s="28">
        <f t="shared" si="32"/>
        <v>0</v>
      </c>
      <c r="F191" s="28">
        <f t="shared" si="25"/>
        <v>0</v>
      </c>
      <c r="G191" s="27" t="str">
        <f t="shared" si="26"/>
        <v>Z</v>
      </c>
      <c r="H191" s="28">
        <f t="shared" si="27"/>
        <v>0</v>
      </c>
      <c r="I191" s="28">
        <f t="shared" si="28"/>
        <v>0</v>
      </c>
      <c r="J191" s="27">
        <v>45568</v>
      </c>
      <c r="L191" s="28">
        <f t="shared" si="29"/>
        <v>0</v>
      </c>
      <c r="M191" s="28">
        <f t="shared" si="30"/>
        <v>0</v>
      </c>
      <c r="N191" s="28">
        <f t="shared" si="31"/>
        <v>0</v>
      </c>
    </row>
    <row r="192" spans="1:14" x14ac:dyDescent="0.25">
      <c r="A192" s="36">
        <v>45570</v>
      </c>
      <c r="B192">
        <f t="shared" si="24"/>
        <v>1</v>
      </c>
      <c r="D192" s="28">
        <f t="shared" si="32"/>
        <v>0</v>
      </c>
      <c r="E192" s="27">
        <v>45570</v>
      </c>
      <c r="F192" s="28">
        <f t="shared" si="25"/>
        <v>1</v>
      </c>
      <c r="G192" s="27" t="str">
        <f t="shared" si="26"/>
        <v>Z</v>
      </c>
      <c r="H192" s="28">
        <f t="shared" si="27"/>
        <v>0</v>
      </c>
      <c r="I192" s="28">
        <f t="shared" si="28"/>
        <v>0</v>
      </c>
      <c r="J192" s="27">
        <v>45569</v>
      </c>
      <c r="L192" s="28">
        <f t="shared" si="29"/>
        <v>0</v>
      </c>
      <c r="M192" s="28">
        <f t="shared" si="30"/>
        <v>0</v>
      </c>
      <c r="N192" s="28">
        <f t="shared" si="31"/>
        <v>0</v>
      </c>
    </row>
    <row r="193" spans="1:14" x14ac:dyDescent="0.25">
      <c r="A193" s="36">
        <v>45571</v>
      </c>
      <c r="B193">
        <f t="shared" si="24"/>
        <v>1</v>
      </c>
      <c r="D193" s="28">
        <f t="shared" si="32"/>
        <v>0</v>
      </c>
      <c r="E193" s="27">
        <v>45571</v>
      </c>
      <c r="F193" s="28">
        <f t="shared" si="25"/>
        <v>1</v>
      </c>
      <c r="G193" s="27" t="str">
        <f t="shared" si="26"/>
        <v>Z</v>
      </c>
      <c r="H193" s="28">
        <f t="shared" si="27"/>
        <v>0</v>
      </c>
      <c r="I193" s="28">
        <f t="shared" si="28"/>
        <v>0</v>
      </c>
      <c r="J193" s="27">
        <v>45570</v>
      </c>
      <c r="L193" s="28">
        <f t="shared" si="29"/>
        <v>0</v>
      </c>
      <c r="M193" s="28">
        <f t="shared" si="30"/>
        <v>0</v>
      </c>
      <c r="N193" s="28">
        <f t="shared" si="31"/>
        <v>0</v>
      </c>
    </row>
    <row r="194" spans="1:14" x14ac:dyDescent="0.25">
      <c r="A194" s="36">
        <v>45572</v>
      </c>
      <c r="B194">
        <f t="shared" si="24"/>
        <v>1</v>
      </c>
      <c r="D194" s="28">
        <f t="shared" si="32"/>
        <v>0</v>
      </c>
      <c r="F194" s="28">
        <f t="shared" si="25"/>
        <v>0</v>
      </c>
      <c r="G194" s="27" t="str">
        <f t="shared" si="26"/>
        <v>Z</v>
      </c>
      <c r="H194" s="28">
        <f t="shared" si="27"/>
        <v>0</v>
      </c>
      <c r="I194" s="28">
        <f t="shared" si="28"/>
        <v>0</v>
      </c>
      <c r="J194" s="27">
        <v>45571</v>
      </c>
      <c r="L194" s="28">
        <f t="shared" si="29"/>
        <v>0</v>
      </c>
      <c r="M194" s="28">
        <f t="shared" si="30"/>
        <v>0</v>
      </c>
      <c r="N194" s="28">
        <f t="shared" si="31"/>
        <v>0</v>
      </c>
    </row>
    <row r="195" spans="1:14" x14ac:dyDescent="0.25">
      <c r="A195" s="36">
        <v>45573</v>
      </c>
      <c r="B195">
        <f t="shared" si="24"/>
        <v>1</v>
      </c>
      <c r="D195" s="28">
        <f t="shared" si="32"/>
        <v>0</v>
      </c>
      <c r="F195" s="28">
        <f t="shared" si="25"/>
        <v>0</v>
      </c>
      <c r="G195" s="27" t="str">
        <f t="shared" si="26"/>
        <v>Z</v>
      </c>
      <c r="H195" s="28">
        <f t="shared" si="27"/>
        <v>0</v>
      </c>
      <c r="I195" s="28">
        <f t="shared" si="28"/>
        <v>0</v>
      </c>
      <c r="J195" s="27">
        <v>45572</v>
      </c>
      <c r="L195" s="28">
        <f t="shared" si="29"/>
        <v>0</v>
      </c>
      <c r="M195" s="28">
        <f t="shared" si="30"/>
        <v>0</v>
      </c>
      <c r="N195" s="28">
        <f t="shared" si="31"/>
        <v>0</v>
      </c>
    </row>
    <row r="196" spans="1:14" x14ac:dyDescent="0.25">
      <c r="A196" s="36">
        <v>45574</v>
      </c>
      <c r="B196">
        <f t="shared" si="24"/>
        <v>1</v>
      </c>
      <c r="D196" s="28">
        <f t="shared" si="32"/>
        <v>0</v>
      </c>
      <c r="F196" s="28">
        <f t="shared" si="25"/>
        <v>0</v>
      </c>
      <c r="G196" s="27" t="str">
        <f t="shared" si="26"/>
        <v>Z</v>
      </c>
      <c r="H196" s="28">
        <f t="shared" si="27"/>
        <v>0</v>
      </c>
      <c r="I196" s="28">
        <f t="shared" si="28"/>
        <v>0</v>
      </c>
      <c r="J196" s="27">
        <v>45573</v>
      </c>
      <c r="L196" s="28">
        <f t="shared" si="29"/>
        <v>0</v>
      </c>
      <c r="M196" s="28">
        <f t="shared" si="30"/>
        <v>0</v>
      </c>
      <c r="N196" s="28">
        <f t="shared" si="31"/>
        <v>0</v>
      </c>
    </row>
    <row r="197" spans="1:14" x14ac:dyDescent="0.25">
      <c r="A197" s="36">
        <v>45575</v>
      </c>
      <c r="B197">
        <f t="shared" si="24"/>
        <v>1</v>
      </c>
      <c r="D197" s="28">
        <f t="shared" si="32"/>
        <v>0</v>
      </c>
      <c r="F197" s="28">
        <f t="shared" si="25"/>
        <v>0</v>
      </c>
      <c r="G197" s="27" t="str">
        <f t="shared" si="26"/>
        <v>Z</v>
      </c>
      <c r="H197" s="28">
        <f t="shared" si="27"/>
        <v>0</v>
      </c>
      <c r="I197" s="28">
        <f t="shared" si="28"/>
        <v>0</v>
      </c>
      <c r="J197" s="27">
        <v>45574</v>
      </c>
      <c r="L197" s="28">
        <f t="shared" si="29"/>
        <v>0</v>
      </c>
      <c r="M197" s="28">
        <f t="shared" si="30"/>
        <v>0</v>
      </c>
      <c r="N197" s="28">
        <f t="shared" si="31"/>
        <v>0</v>
      </c>
    </row>
    <row r="198" spans="1:14" x14ac:dyDescent="0.25">
      <c r="A198" s="36">
        <v>45576</v>
      </c>
      <c r="B198">
        <f t="shared" ref="B198:B261" si="33">IF(A198&gt;=U$18,IF(A198&lt;=$U$19,0,1),1)</f>
        <v>1</v>
      </c>
      <c r="D198" s="28">
        <f t="shared" si="32"/>
        <v>0</v>
      </c>
      <c r="F198" s="28">
        <f t="shared" ref="F198:F261" si="34">IF(ISBLANK(E198)=FALSE,1,0)</f>
        <v>0</v>
      </c>
      <c r="G198" s="27" t="str">
        <f t="shared" ref="G198:G261" si="35">_xlfn.IFNA(VLOOKUP(A198,$Z$12:$Z$21,1,FALSE),"Z")</f>
        <v>Z</v>
      </c>
      <c r="H198" s="28">
        <f t="shared" ref="H198:H261" si="36">IF(G198="Z",0,1)</f>
        <v>0</v>
      </c>
      <c r="I198" s="28">
        <f t="shared" ref="I198:I261" si="37">IF(B198+D198+F198+H198&gt;0,0,1)</f>
        <v>0</v>
      </c>
      <c r="J198" s="27">
        <v>45575</v>
      </c>
      <c r="L198" s="28">
        <f t="shared" ref="L198:L261" si="38">IF($I198=1,IF(AND($AD$17="yes", $A198&lt;$AD$18),1,IF(OR($AD$17="no", $AD$17=""),IF(AND(AD$20="yes", A198&lt;AD$21),1,IF(OR(AD$20="no", AD$20=""),1,0)),0)),0)</f>
        <v>0</v>
      </c>
      <c r="M198" s="28">
        <f t="shared" ref="M198:M261" si="39">IF($I198=1,IF(AND($AD$17="yes", $A198&gt;=$AD$18),IF(AND($AD$20="yes", $A198&gt;=$AD$21),0,1),0),0)</f>
        <v>0</v>
      </c>
      <c r="N198" s="28">
        <f t="shared" ref="N198:N261" si="40">IF($I198=1,IF(AND($AD$20="yes", $A198&gt;=$AD$21),1,0),0)</f>
        <v>0</v>
      </c>
    </row>
    <row r="199" spans="1:14" x14ac:dyDescent="0.25">
      <c r="A199" s="36">
        <v>45577</v>
      </c>
      <c r="B199">
        <f t="shared" si="33"/>
        <v>1</v>
      </c>
      <c r="D199" s="28">
        <f t="shared" si="32"/>
        <v>0</v>
      </c>
      <c r="E199" s="27">
        <v>45577</v>
      </c>
      <c r="F199" s="28">
        <f t="shared" si="34"/>
        <v>1</v>
      </c>
      <c r="G199" s="27" t="str">
        <f t="shared" si="35"/>
        <v>Z</v>
      </c>
      <c r="H199" s="28">
        <f t="shared" si="36"/>
        <v>0</v>
      </c>
      <c r="I199" s="28">
        <f t="shared" si="37"/>
        <v>0</v>
      </c>
      <c r="J199" s="27">
        <v>45576</v>
      </c>
      <c r="L199" s="28">
        <f t="shared" si="38"/>
        <v>0</v>
      </c>
      <c r="M199" s="28">
        <f t="shared" si="39"/>
        <v>0</v>
      </c>
      <c r="N199" s="28">
        <f t="shared" si="40"/>
        <v>0</v>
      </c>
    </row>
    <row r="200" spans="1:14" x14ac:dyDescent="0.25">
      <c r="A200" s="36">
        <v>45578</v>
      </c>
      <c r="B200">
        <f t="shared" si="33"/>
        <v>1</v>
      </c>
      <c r="D200" s="28">
        <f t="shared" si="32"/>
        <v>0</v>
      </c>
      <c r="E200" s="27">
        <v>45578</v>
      </c>
      <c r="F200" s="28">
        <f t="shared" si="34"/>
        <v>1</v>
      </c>
      <c r="G200" s="27" t="str">
        <f t="shared" si="35"/>
        <v>Z</v>
      </c>
      <c r="H200" s="28">
        <f t="shared" si="36"/>
        <v>0</v>
      </c>
      <c r="I200" s="28">
        <f t="shared" si="37"/>
        <v>0</v>
      </c>
      <c r="J200" s="27">
        <v>45577</v>
      </c>
      <c r="L200" s="28">
        <f t="shared" si="38"/>
        <v>0</v>
      </c>
      <c r="M200" s="28">
        <f t="shared" si="39"/>
        <v>0</v>
      </c>
      <c r="N200" s="28">
        <f t="shared" si="40"/>
        <v>0</v>
      </c>
    </row>
    <row r="201" spans="1:14" x14ac:dyDescent="0.25">
      <c r="A201" s="36">
        <v>45579</v>
      </c>
      <c r="B201">
        <f t="shared" si="33"/>
        <v>1</v>
      </c>
      <c r="D201" s="28">
        <f t="shared" si="32"/>
        <v>0</v>
      </c>
      <c r="F201" s="28">
        <f t="shared" si="34"/>
        <v>0</v>
      </c>
      <c r="G201" s="27" t="str">
        <f t="shared" si="35"/>
        <v>Z</v>
      </c>
      <c r="H201" s="28">
        <f t="shared" si="36"/>
        <v>0</v>
      </c>
      <c r="I201" s="28">
        <f t="shared" si="37"/>
        <v>0</v>
      </c>
      <c r="J201" s="27">
        <v>45578</v>
      </c>
      <c r="L201" s="28">
        <f t="shared" si="38"/>
        <v>0</v>
      </c>
      <c r="M201" s="28">
        <f t="shared" si="39"/>
        <v>0</v>
      </c>
      <c r="N201" s="28">
        <f t="shared" si="40"/>
        <v>0</v>
      </c>
    </row>
    <row r="202" spans="1:14" x14ac:dyDescent="0.25">
      <c r="A202" s="36">
        <v>45580</v>
      </c>
      <c r="B202">
        <f t="shared" si="33"/>
        <v>1</v>
      </c>
      <c r="D202" s="28">
        <f t="shared" ref="D202:D265" si="41">IF(($D$1=""),0,IF(ISBLANK(C202)=FALSE,1,0))</f>
        <v>0</v>
      </c>
      <c r="F202" s="28">
        <f t="shared" si="34"/>
        <v>0</v>
      </c>
      <c r="G202" s="27" t="str">
        <f t="shared" si="35"/>
        <v>Z</v>
      </c>
      <c r="H202" s="28">
        <f t="shared" si="36"/>
        <v>0</v>
      </c>
      <c r="I202" s="28">
        <f t="shared" si="37"/>
        <v>0</v>
      </c>
      <c r="J202" s="27">
        <v>45579</v>
      </c>
      <c r="L202" s="28">
        <f t="shared" si="38"/>
        <v>0</v>
      </c>
      <c r="M202" s="28">
        <f t="shared" si="39"/>
        <v>0</v>
      </c>
      <c r="N202" s="28">
        <f t="shared" si="40"/>
        <v>0</v>
      </c>
    </row>
    <row r="203" spans="1:14" x14ac:dyDescent="0.25">
      <c r="A203" s="36">
        <v>45581</v>
      </c>
      <c r="B203">
        <f t="shared" si="33"/>
        <v>1</v>
      </c>
      <c r="D203" s="28">
        <f t="shared" si="41"/>
        <v>0</v>
      </c>
      <c r="F203" s="28">
        <f t="shared" si="34"/>
        <v>0</v>
      </c>
      <c r="G203" s="27" t="str">
        <f t="shared" si="35"/>
        <v>Z</v>
      </c>
      <c r="H203" s="28">
        <f t="shared" si="36"/>
        <v>0</v>
      </c>
      <c r="I203" s="28">
        <f t="shared" si="37"/>
        <v>0</v>
      </c>
      <c r="J203" s="27">
        <v>45580</v>
      </c>
      <c r="L203" s="28">
        <f t="shared" si="38"/>
        <v>0</v>
      </c>
      <c r="M203" s="28">
        <f t="shared" si="39"/>
        <v>0</v>
      </c>
      <c r="N203" s="28">
        <f t="shared" si="40"/>
        <v>0</v>
      </c>
    </row>
    <row r="204" spans="1:14" x14ac:dyDescent="0.25">
      <c r="A204" s="36">
        <v>45582</v>
      </c>
      <c r="B204">
        <f t="shared" si="33"/>
        <v>1</v>
      </c>
      <c r="D204" s="28">
        <f t="shared" si="41"/>
        <v>0</v>
      </c>
      <c r="F204" s="28">
        <f t="shared" si="34"/>
        <v>0</v>
      </c>
      <c r="G204" s="27" t="str">
        <f t="shared" si="35"/>
        <v>Z</v>
      </c>
      <c r="H204" s="28">
        <f t="shared" si="36"/>
        <v>0</v>
      </c>
      <c r="I204" s="28">
        <f t="shared" si="37"/>
        <v>0</v>
      </c>
      <c r="J204" s="27">
        <v>45581</v>
      </c>
      <c r="L204" s="28">
        <f t="shared" si="38"/>
        <v>0</v>
      </c>
      <c r="M204" s="28">
        <f t="shared" si="39"/>
        <v>0</v>
      </c>
      <c r="N204" s="28">
        <f t="shared" si="40"/>
        <v>0</v>
      </c>
    </row>
    <row r="205" spans="1:14" x14ac:dyDescent="0.25">
      <c r="A205" s="36">
        <v>45583</v>
      </c>
      <c r="B205">
        <f t="shared" si="33"/>
        <v>1</v>
      </c>
      <c r="D205" s="28">
        <f t="shared" si="41"/>
        <v>0</v>
      </c>
      <c r="F205" s="28">
        <f t="shared" si="34"/>
        <v>0</v>
      </c>
      <c r="G205" s="27" t="str">
        <f t="shared" si="35"/>
        <v>Z</v>
      </c>
      <c r="H205" s="28">
        <f t="shared" si="36"/>
        <v>0</v>
      </c>
      <c r="I205" s="28">
        <f t="shared" si="37"/>
        <v>0</v>
      </c>
      <c r="J205" s="27">
        <v>45582</v>
      </c>
      <c r="L205" s="28">
        <f t="shared" si="38"/>
        <v>0</v>
      </c>
      <c r="M205" s="28">
        <f t="shared" si="39"/>
        <v>0</v>
      </c>
      <c r="N205" s="28">
        <f t="shared" si="40"/>
        <v>0</v>
      </c>
    </row>
    <row r="206" spans="1:14" x14ac:dyDescent="0.25">
      <c r="A206" s="36">
        <v>45584</v>
      </c>
      <c r="B206">
        <f t="shared" si="33"/>
        <v>1</v>
      </c>
      <c r="D206" s="28">
        <f t="shared" si="41"/>
        <v>0</v>
      </c>
      <c r="E206" s="27">
        <v>45584</v>
      </c>
      <c r="F206" s="28">
        <f t="shared" si="34"/>
        <v>1</v>
      </c>
      <c r="G206" s="27" t="str">
        <f t="shared" si="35"/>
        <v>Z</v>
      </c>
      <c r="H206" s="28">
        <f t="shared" si="36"/>
        <v>0</v>
      </c>
      <c r="I206" s="28">
        <f t="shared" si="37"/>
        <v>0</v>
      </c>
      <c r="J206" s="27">
        <v>45583</v>
      </c>
      <c r="L206" s="28">
        <f t="shared" si="38"/>
        <v>0</v>
      </c>
      <c r="M206" s="28">
        <f t="shared" si="39"/>
        <v>0</v>
      </c>
      <c r="N206" s="28">
        <f t="shared" si="40"/>
        <v>0</v>
      </c>
    </row>
    <row r="207" spans="1:14" x14ac:dyDescent="0.25">
      <c r="A207" s="36">
        <v>45585</v>
      </c>
      <c r="B207">
        <f t="shared" si="33"/>
        <v>1</v>
      </c>
      <c r="D207" s="28">
        <f t="shared" si="41"/>
        <v>0</v>
      </c>
      <c r="E207" s="27">
        <v>45585</v>
      </c>
      <c r="F207" s="28">
        <f t="shared" si="34"/>
        <v>1</v>
      </c>
      <c r="G207" s="27" t="str">
        <f t="shared" si="35"/>
        <v>Z</v>
      </c>
      <c r="H207" s="28">
        <f t="shared" si="36"/>
        <v>0</v>
      </c>
      <c r="I207" s="28">
        <f t="shared" si="37"/>
        <v>0</v>
      </c>
      <c r="J207" s="27">
        <v>45584</v>
      </c>
      <c r="L207" s="28">
        <f t="shared" si="38"/>
        <v>0</v>
      </c>
      <c r="M207" s="28">
        <f t="shared" si="39"/>
        <v>0</v>
      </c>
      <c r="N207" s="28">
        <f t="shared" si="40"/>
        <v>0</v>
      </c>
    </row>
    <row r="208" spans="1:14" x14ac:dyDescent="0.25">
      <c r="A208" s="36">
        <v>45586</v>
      </c>
      <c r="B208">
        <f t="shared" si="33"/>
        <v>1</v>
      </c>
      <c r="D208" s="28">
        <f t="shared" si="41"/>
        <v>0</v>
      </c>
      <c r="F208" s="28">
        <f t="shared" si="34"/>
        <v>0</v>
      </c>
      <c r="G208" s="27" t="str">
        <f t="shared" si="35"/>
        <v>Z</v>
      </c>
      <c r="H208" s="28">
        <f t="shared" si="36"/>
        <v>0</v>
      </c>
      <c r="I208" s="28">
        <f t="shared" si="37"/>
        <v>0</v>
      </c>
      <c r="J208" s="27">
        <v>45585</v>
      </c>
      <c r="L208" s="28">
        <f t="shared" si="38"/>
        <v>0</v>
      </c>
      <c r="M208" s="28">
        <f t="shared" si="39"/>
        <v>0</v>
      </c>
      <c r="N208" s="28">
        <f t="shared" si="40"/>
        <v>0</v>
      </c>
    </row>
    <row r="209" spans="1:14" x14ac:dyDescent="0.25">
      <c r="A209" s="36">
        <v>45587</v>
      </c>
      <c r="B209">
        <f t="shared" si="33"/>
        <v>1</v>
      </c>
      <c r="D209" s="28">
        <f t="shared" si="41"/>
        <v>0</v>
      </c>
      <c r="F209" s="28">
        <f t="shared" si="34"/>
        <v>0</v>
      </c>
      <c r="G209" s="27" t="str">
        <f t="shared" si="35"/>
        <v>Z</v>
      </c>
      <c r="H209" s="28">
        <f t="shared" si="36"/>
        <v>0</v>
      </c>
      <c r="I209" s="28">
        <f t="shared" si="37"/>
        <v>0</v>
      </c>
      <c r="J209" s="27">
        <v>45586</v>
      </c>
      <c r="L209" s="28">
        <f t="shared" si="38"/>
        <v>0</v>
      </c>
      <c r="M209" s="28">
        <f t="shared" si="39"/>
        <v>0</v>
      </c>
      <c r="N209" s="28">
        <f t="shared" si="40"/>
        <v>0</v>
      </c>
    </row>
    <row r="210" spans="1:14" x14ac:dyDescent="0.25">
      <c r="A210" s="36">
        <v>45588</v>
      </c>
      <c r="B210">
        <f t="shared" si="33"/>
        <v>1</v>
      </c>
      <c r="D210" s="28">
        <f t="shared" si="41"/>
        <v>0</v>
      </c>
      <c r="F210" s="28">
        <f t="shared" si="34"/>
        <v>0</v>
      </c>
      <c r="G210" s="27" t="str">
        <f t="shared" si="35"/>
        <v>Z</v>
      </c>
      <c r="H210" s="28">
        <f t="shared" si="36"/>
        <v>0</v>
      </c>
      <c r="I210" s="28">
        <f t="shared" si="37"/>
        <v>0</v>
      </c>
      <c r="J210" s="27">
        <v>45587</v>
      </c>
      <c r="L210" s="28">
        <f t="shared" si="38"/>
        <v>0</v>
      </c>
      <c r="M210" s="28">
        <f t="shared" si="39"/>
        <v>0</v>
      </c>
      <c r="N210" s="28">
        <f t="shared" si="40"/>
        <v>0</v>
      </c>
    </row>
    <row r="211" spans="1:14" x14ac:dyDescent="0.25">
      <c r="A211" s="36">
        <v>45589</v>
      </c>
      <c r="B211">
        <f t="shared" si="33"/>
        <v>1</v>
      </c>
      <c r="D211" s="28">
        <f t="shared" si="41"/>
        <v>0</v>
      </c>
      <c r="F211" s="28">
        <f t="shared" si="34"/>
        <v>0</v>
      </c>
      <c r="G211" s="27" t="str">
        <f t="shared" si="35"/>
        <v>Z</v>
      </c>
      <c r="H211" s="28">
        <f t="shared" si="36"/>
        <v>0</v>
      </c>
      <c r="I211" s="28">
        <f t="shared" si="37"/>
        <v>0</v>
      </c>
      <c r="J211" s="27">
        <v>45588</v>
      </c>
      <c r="L211" s="28">
        <f t="shared" si="38"/>
        <v>0</v>
      </c>
      <c r="M211" s="28">
        <f t="shared" si="39"/>
        <v>0</v>
      </c>
      <c r="N211" s="28">
        <f t="shared" si="40"/>
        <v>0</v>
      </c>
    </row>
    <row r="212" spans="1:14" x14ac:dyDescent="0.25">
      <c r="A212" s="36">
        <v>45590</v>
      </c>
      <c r="B212">
        <f t="shared" si="33"/>
        <v>1</v>
      </c>
      <c r="D212" s="28">
        <f t="shared" si="41"/>
        <v>0</v>
      </c>
      <c r="F212" s="28">
        <f t="shared" si="34"/>
        <v>0</v>
      </c>
      <c r="G212" s="27" t="str">
        <f t="shared" si="35"/>
        <v>Z</v>
      </c>
      <c r="H212" s="28">
        <f t="shared" si="36"/>
        <v>0</v>
      </c>
      <c r="I212" s="28">
        <f t="shared" si="37"/>
        <v>0</v>
      </c>
      <c r="J212" s="27">
        <v>45589</v>
      </c>
      <c r="L212" s="28">
        <f t="shared" si="38"/>
        <v>0</v>
      </c>
      <c r="M212" s="28">
        <f t="shared" si="39"/>
        <v>0</v>
      </c>
      <c r="N212" s="28">
        <f t="shared" si="40"/>
        <v>0</v>
      </c>
    </row>
    <row r="213" spans="1:14" x14ac:dyDescent="0.25">
      <c r="A213" s="36">
        <v>45591</v>
      </c>
      <c r="B213">
        <f t="shared" si="33"/>
        <v>1</v>
      </c>
      <c r="D213" s="28">
        <f t="shared" si="41"/>
        <v>0</v>
      </c>
      <c r="E213" s="27">
        <v>45591</v>
      </c>
      <c r="F213" s="28">
        <f t="shared" si="34"/>
        <v>1</v>
      </c>
      <c r="G213" s="27" t="str">
        <f t="shared" si="35"/>
        <v>Z</v>
      </c>
      <c r="H213" s="28">
        <f t="shared" si="36"/>
        <v>0</v>
      </c>
      <c r="I213" s="28">
        <f t="shared" si="37"/>
        <v>0</v>
      </c>
      <c r="J213" s="27">
        <v>45590</v>
      </c>
      <c r="L213" s="28">
        <f t="shared" si="38"/>
        <v>0</v>
      </c>
      <c r="M213" s="28">
        <f t="shared" si="39"/>
        <v>0</v>
      </c>
      <c r="N213" s="28">
        <f t="shared" si="40"/>
        <v>0</v>
      </c>
    </row>
    <row r="214" spans="1:14" x14ac:dyDescent="0.25">
      <c r="A214" s="36">
        <v>45592</v>
      </c>
      <c r="B214">
        <f t="shared" si="33"/>
        <v>1</v>
      </c>
      <c r="D214" s="28">
        <f t="shared" si="41"/>
        <v>0</v>
      </c>
      <c r="E214" s="27">
        <v>45592</v>
      </c>
      <c r="F214" s="28">
        <f t="shared" si="34"/>
        <v>1</v>
      </c>
      <c r="G214" s="27" t="str">
        <f t="shared" si="35"/>
        <v>Z</v>
      </c>
      <c r="H214" s="28">
        <f t="shared" si="36"/>
        <v>0</v>
      </c>
      <c r="I214" s="28">
        <f t="shared" si="37"/>
        <v>0</v>
      </c>
      <c r="J214" s="27">
        <v>45591</v>
      </c>
      <c r="L214" s="28">
        <f t="shared" si="38"/>
        <v>0</v>
      </c>
      <c r="M214" s="28">
        <f t="shared" si="39"/>
        <v>0</v>
      </c>
      <c r="N214" s="28">
        <f t="shared" si="40"/>
        <v>0</v>
      </c>
    </row>
    <row r="215" spans="1:14" x14ac:dyDescent="0.25">
      <c r="A215" s="36">
        <v>45593</v>
      </c>
      <c r="B215">
        <f t="shared" si="33"/>
        <v>1</v>
      </c>
      <c r="C215" s="27">
        <v>45593</v>
      </c>
      <c r="D215" s="28">
        <f t="shared" si="41"/>
        <v>1</v>
      </c>
      <c r="F215" s="28">
        <f t="shared" si="34"/>
        <v>0</v>
      </c>
      <c r="G215" s="27" t="str">
        <f t="shared" si="35"/>
        <v>Z</v>
      </c>
      <c r="H215" s="28">
        <f t="shared" si="36"/>
        <v>0</v>
      </c>
      <c r="I215" s="28">
        <f t="shared" si="37"/>
        <v>0</v>
      </c>
      <c r="J215" s="27">
        <v>45592</v>
      </c>
      <c r="L215" s="28">
        <f t="shared" si="38"/>
        <v>0</v>
      </c>
      <c r="M215" s="28">
        <f t="shared" si="39"/>
        <v>0</v>
      </c>
      <c r="N215" s="28">
        <f t="shared" si="40"/>
        <v>0</v>
      </c>
    </row>
    <row r="216" spans="1:14" x14ac:dyDescent="0.25">
      <c r="A216" s="36">
        <v>45594</v>
      </c>
      <c r="B216">
        <f t="shared" si="33"/>
        <v>1</v>
      </c>
      <c r="C216" s="27">
        <v>45594</v>
      </c>
      <c r="D216" s="28">
        <f t="shared" si="41"/>
        <v>1</v>
      </c>
      <c r="F216" s="28">
        <f t="shared" si="34"/>
        <v>0</v>
      </c>
      <c r="G216" s="27" t="str">
        <f t="shared" si="35"/>
        <v>Z</v>
      </c>
      <c r="H216" s="28">
        <f t="shared" si="36"/>
        <v>0</v>
      </c>
      <c r="I216" s="28">
        <f t="shared" si="37"/>
        <v>0</v>
      </c>
      <c r="J216" s="27">
        <v>45593</v>
      </c>
      <c r="L216" s="28">
        <f t="shared" si="38"/>
        <v>0</v>
      </c>
      <c r="M216" s="28">
        <f t="shared" si="39"/>
        <v>0</v>
      </c>
      <c r="N216" s="28">
        <f t="shared" si="40"/>
        <v>0</v>
      </c>
    </row>
    <row r="217" spans="1:14" x14ac:dyDescent="0.25">
      <c r="A217" s="36">
        <v>45595</v>
      </c>
      <c r="B217">
        <f t="shared" si="33"/>
        <v>1</v>
      </c>
      <c r="C217" s="27">
        <v>45595</v>
      </c>
      <c r="D217" s="28">
        <f t="shared" si="41"/>
        <v>1</v>
      </c>
      <c r="F217" s="28">
        <f t="shared" si="34"/>
        <v>0</v>
      </c>
      <c r="G217" s="27" t="str">
        <f t="shared" si="35"/>
        <v>Z</v>
      </c>
      <c r="H217" s="28">
        <f t="shared" si="36"/>
        <v>0</v>
      </c>
      <c r="I217" s="28">
        <f t="shared" si="37"/>
        <v>0</v>
      </c>
      <c r="J217" s="27">
        <v>45594</v>
      </c>
      <c r="L217" s="28">
        <f t="shared" si="38"/>
        <v>0</v>
      </c>
      <c r="M217" s="28">
        <f t="shared" si="39"/>
        <v>0</v>
      </c>
      <c r="N217" s="28">
        <f t="shared" si="40"/>
        <v>0</v>
      </c>
    </row>
    <row r="218" spans="1:14" x14ac:dyDescent="0.25">
      <c r="A218" s="36">
        <v>45596</v>
      </c>
      <c r="B218">
        <f t="shared" si="33"/>
        <v>1</v>
      </c>
      <c r="C218" s="27">
        <v>45596</v>
      </c>
      <c r="D218" s="28">
        <f t="shared" si="41"/>
        <v>1</v>
      </c>
      <c r="F218" s="28">
        <f t="shared" si="34"/>
        <v>0</v>
      </c>
      <c r="G218" s="27" t="str">
        <f t="shared" si="35"/>
        <v>Z</v>
      </c>
      <c r="H218" s="28">
        <f t="shared" si="36"/>
        <v>0</v>
      </c>
      <c r="I218" s="28">
        <f t="shared" si="37"/>
        <v>0</v>
      </c>
      <c r="J218" s="27">
        <v>45595</v>
      </c>
      <c r="L218" s="28">
        <f t="shared" si="38"/>
        <v>0</v>
      </c>
      <c r="M218" s="28">
        <f t="shared" si="39"/>
        <v>0</v>
      </c>
      <c r="N218" s="28">
        <f t="shared" si="40"/>
        <v>0</v>
      </c>
    </row>
    <row r="219" spans="1:14" x14ac:dyDescent="0.25">
      <c r="A219" s="36">
        <v>45597</v>
      </c>
      <c r="B219">
        <f t="shared" si="33"/>
        <v>1</v>
      </c>
      <c r="C219" s="27">
        <v>45597</v>
      </c>
      <c r="D219" s="28">
        <f t="shared" si="41"/>
        <v>1</v>
      </c>
      <c r="F219" s="28">
        <f t="shared" si="34"/>
        <v>0</v>
      </c>
      <c r="G219" s="27" t="str">
        <f t="shared" si="35"/>
        <v>Z</v>
      </c>
      <c r="H219" s="28">
        <f t="shared" si="36"/>
        <v>0</v>
      </c>
      <c r="I219" s="28">
        <f t="shared" si="37"/>
        <v>0</v>
      </c>
      <c r="J219" s="27">
        <v>45596</v>
      </c>
      <c r="L219" s="28">
        <f t="shared" si="38"/>
        <v>0</v>
      </c>
      <c r="M219" s="28">
        <f t="shared" si="39"/>
        <v>0</v>
      </c>
      <c r="N219" s="28">
        <f t="shared" si="40"/>
        <v>0</v>
      </c>
    </row>
    <row r="220" spans="1:14" x14ac:dyDescent="0.25">
      <c r="A220" s="36">
        <v>45598</v>
      </c>
      <c r="B220">
        <f t="shared" si="33"/>
        <v>1</v>
      </c>
      <c r="D220" s="28">
        <f t="shared" si="41"/>
        <v>0</v>
      </c>
      <c r="E220" s="27">
        <v>45598</v>
      </c>
      <c r="F220" s="28">
        <f t="shared" si="34"/>
        <v>1</v>
      </c>
      <c r="G220" s="27" t="str">
        <f t="shared" si="35"/>
        <v>Z</v>
      </c>
      <c r="H220" s="28">
        <f t="shared" si="36"/>
        <v>0</v>
      </c>
      <c r="I220" s="28">
        <f t="shared" si="37"/>
        <v>0</v>
      </c>
      <c r="J220" s="27">
        <v>45597</v>
      </c>
      <c r="L220" s="28">
        <f t="shared" si="38"/>
        <v>0</v>
      </c>
      <c r="M220" s="28">
        <f t="shared" si="39"/>
        <v>0</v>
      </c>
      <c r="N220" s="28">
        <f t="shared" si="40"/>
        <v>0</v>
      </c>
    </row>
    <row r="221" spans="1:14" x14ac:dyDescent="0.25">
      <c r="A221" s="36">
        <v>45599</v>
      </c>
      <c r="B221">
        <f t="shared" si="33"/>
        <v>1</v>
      </c>
      <c r="D221" s="28">
        <f t="shared" si="41"/>
        <v>0</v>
      </c>
      <c r="E221" s="27">
        <v>45599</v>
      </c>
      <c r="F221" s="28">
        <f t="shared" si="34"/>
        <v>1</v>
      </c>
      <c r="G221" s="27" t="str">
        <f t="shared" si="35"/>
        <v>Z</v>
      </c>
      <c r="H221" s="28">
        <f t="shared" si="36"/>
        <v>0</v>
      </c>
      <c r="I221" s="28">
        <f t="shared" si="37"/>
        <v>0</v>
      </c>
      <c r="J221" s="27">
        <v>45598</v>
      </c>
      <c r="L221" s="28">
        <f t="shared" si="38"/>
        <v>0</v>
      </c>
      <c r="M221" s="28">
        <f t="shared" si="39"/>
        <v>0</v>
      </c>
      <c r="N221" s="28">
        <f t="shared" si="40"/>
        <v>0</v>
      </c>
    </row>
    <row r="222" spans="1:14" x14ac:dyDescent="0.25">
      <c r="A222" s="36">
        <v>45600</v>
      </c>
      <c r="B222">
        <f t="shared" si="33"/>
        <v>1</v>
      </c>
      <c r="D222" s="28">
        <f t="shared" si="41"/>
        <v>0</v>
      </c>
      <c r="F222" s="28">
        <f t="shared" si="34"/>
        <v>0</v>
      </c>
      <c r="G222" s="27" t="str">
        <f t="shared" si="35"/>
        <v>Z</v>
      </c>
      <c r="H222" s="28">
        <f t="shared" si="36"/>
        <v>0</v>
      </c>
      <c r="I222" s="28">
        <f t="shared" si="37"/>
        <v>0</v>
      </c>
      <c r="J222" s="27">
        <v>45599</v>
      </c>
      <c r="L222" s="28">
        <f t="shared" si="38"/>
        <v>0</v>
      </c>
      <c r="M222" s="28">
        <f t="shared" si="39"/>
        <v>0</v>
      </c>
      <c r="N222" s="28">
        <f t="shared" si="40"/>
        <v>0</v>
      </c>
    </row>
    <row r="223" spans="1:14" x14ac:dyDescent="0.25">
      <c r="A223" s="36">
        <v>45601</v>
      </c>
      <c r="B223">
        <f t="shared" si="33"/>
        <v>1</v>
      </c>
      <c r="D223" s="28">
        <f t="shared" si="41"/>
        <v>0</v>
      </c>
      <c r="F223" s="28">
        <f t="shared" si="34"/>
        <v>0</v>
      </c>
      <c r="G223" s="27" t="str">
        <f t="shared" si="35"/>
        <v>Z</v>
      </c>
      <c r="H223" s="28">
        <f t="shared" si="36"/>
        <v>0</v>
      </c>
      <c r="I223" s="28">
        <f t="shared" si="37"/>
        <v>0</v>
      </c>
      <c r="J223" s="27">
        <v>45600</v>
      </c>
      <c r="L223" s="28">
        <f t="shared" si="38"/>
        <v>0</v>
      </c>
      <c r="M223" s="28">
        <f t="shared" si="39"/>
        <v>0</v>
      </c>
      <c r="N223" s="28">
        <f t="shared" si="40"/>
        <v>0</v>
      </c>
    </row>
    <row r="224" spans="1:14" x14ac:dyDescent="0.25">
      <c r="A224" s="36">
        <v>45602</v>
      </c>
      <c r="B224">
        <f t="shared" si="33"/>
        <v>1</v>
      </c>
      <c r="D224" s="28">
        <f t="shared" si="41"/>
        <v>0</v>
      </c>
      <c r="F224" s="28">
        <f t="shared" si="34"/>
        <v>0</v>
      </c>
      <c r="G224" s="27" t="str">
        <f t="shared" si="35"/>
        <v>Z</v>
      </c>
      <c r="H224" s="28">
        <f t="shared" si="36"/>
        <v>0</v>
      </c>
      <c r="I224" s="28">
        <f t="shared" si="37"/>
        <v>0</v>
      </c>
      <c r="J224" s="27">
        <v>45601</v>
      </c>
      <c r="L224" s="28">
        <f t="shared" si="38"/>
        <v>0</v>
      </c>
      <c r="M224" s="28">
        <f t="shared" si="39"/>
        <v>0</v>
      </c>
      <c r="N224" s="28">
        <f t="shared" si="40"/>
        <v>0</v>
      </c>
    </row>
    <row r="225" spans="1:14" x14ac:dyDescent="0.25">
      <c r="A225" s="36">
        <v>45603</v>
      </c>
      <c r="B225">
        <f t="shared" si="33"/>
        <v>1</v>
      </c>
      <c r="D225" s="28">
        <f t="shared" si="41"/>
        <v>0</v>
      </c>
      <c r="F225" s="28">
        <f t="shared" si="34"/>
        <v>0</v>
      </c>
      <c r="G225" s="27" t="str">
        <f t="shared" si="35"/>
        <v>Z</v>
      </c>
      <c r="H225" s="28">
        <f t="shared" si="36"/>
        <v>0</v>
      </c>
      <c r="I225" s="28">
        <f t="shared" si="37"/>
        <v>0</v>
      </c>
      <c r="J225" s="27">
        <v>45602</v>
      </c>
      <c r="L225" s="28">
        <f t="shared" si="38"/>
        <v>0</v>
      </c>
      <c r="M225" s="28">
        <f t="shared" si="39"/>
        <v>0</v>
      </c>
      <c r="N225" s="28">
        <f t="shared" si="40"/>
        <v>0</v>
      </c>
    </row>
    <row r="226" spans="1:14" x14ac:dyDescent="0.25">
      <c r="A226" s="36">
        <v>45604</v>
      </c>
      <c r="B226">
        <f t="shared" si="33"/>
        <v>1</v>
      </c>
      <c r="D226" s="28">
        <f t="shared" si="41"/>
        <v>0</v>
      </c>
      <c r="F226" s="28">
        <f t="shared" si="34"/>
        <v>0</v>
      </c>
      <c r="G226" s="27" t="str">
        <f t="shared" si="35"/>
        <v>Z</v>
      </c>
      <c r="H226" s="28">
        <f t="shared" si="36"/>
        <v>0</v>
      </c>
      <c r="I226" s="28">
        <f t="shared" si="37"/>
        <v>0</v>
      </c>
      <c r="J226" s="27">
        <v>45603</v>
      </c>
      <c r="L226" s="28">
        <f t="shared" si="38"/>
        <v>0</v>
      </c>
      <c r="M226" s="28">
        <f t="shared" si="39"/>
        <v>0</v>
      </c>
      <c r="N226" s="28">
        <f t="shared" si="40"/>
        <v>0</v>
      </c>
    </row>
    <row r="227" spans="1:14" x14ac:dyDescent="0.25">
      <c r="A227" s="36">
        <v>45605</v>
      </c>
      <c r="B227">
        <f t="shared" si="33"/>
        <v>1</v>
      </c>
      <c r="D227" s="28">
        <f t="shared" si="41"/>
        <v>0</v>
      </c>
      <c r="E227" s="27">
        <v>45605</v>
      </c>
      <c r="F227" s="28">
        <f t="shared" si="34"/>
        <v>1</v>
      </c>
      <c r="G227" s="27" t="str">
        <f t="shared" si="35"/>
        <v>Z</v>
      </c>
      <c r="H227" s="28">
        <f t="shared" si="36"/>
        <v>0</v>
      </c>
      <c r="I227" s="28">
        <f t="shared" si="37"/>
        <v>0</v>
      </c>
      <c r="J227" s="27">
        <v>45604</v>
      </c>
      <c r="L227" s="28">
        <f t="shared" si="38"/>
        <v>0</v>
      </c>
      <c r="M227" s="28">
        <f t="shared" si="39"/>
        <v>0</v>
      </c>
      <c r="N227" s="28">
        <f t="shared" si="40"/>
        <v>0</v>
      </c>
    </row>
    <row r="228" spans="1:14" x14ac:dyDescent="0.25">
      <c r="A228" s="36">
        <v>45606</v>
      </c>
      <c r="B228">
        <f t="shared" si="33"/>
        <v>1</v>
      </c>
      <c r="D228" s="28">
        <f t="shared" si="41"/>
        <v>0</v>
      </c>
      <c r="E228" s="27">
        <v>45606</v>
      </c>
      <c r="F228" s="28">
        <f t="shared" si="34"/>
        <v>1</v>
      </c>
      <c r="G228" s="27" t="str">
        <f t="shared" si="35"/>
        <v>Z</v>
      </c>
      <c r="H228" s="28">
        <f t="shared" si="36"/>
        <v>0</v>
      </c>
      <c r="I228" s="28">
        <f t="shared" si="37"/>
        <v>0</v>
      </c>
      <c r="J228" s="27">
        <v>45605</v>
      </c>
      <c r="L228" s="28">
        <f t="shared" si="38"/>
        <v>0</v>
      </c>
      <c r="M228" s="28">
        <f t="shared" si="39"/>
        <v>0</v>
      </c>
      <c r="N228" s="28">
        <f t="shared" si="40"/>
        <v>0</v>
      </c>
    </row>
    <row r="229" spans="1:14" x14ac:dyDescent="0.25">
      <c r="A229" s="36">
        <v>45607</v>
      </c>
      <c r="B229">
        <f t="shared" si="33"/>
        <v>1</v>
      </c>
      <c r="D229" s="28">
        <f t="shared" si="41"/>
        <v>0</v>
      </c>
      <c r="F229" s="28">
        <f t="shared" si="34"/>
        <v>0</v>
      </c>
      <c r="G229" s="27" t="str">
        <f t="shared" si="35"/>
        <v>Z</v>
      </c>
      <c r="H229" s="28">
        <f t="shared" si="36"/>
        <v>0</v>
      </c>
      <c r="I229" s="28">
        <f t="shared" si="37"/>
        <v>0</v>
      </c>
      <c r="J229" s="27">
        <v>45606</v>
      </c>
      <c r="L229" s="28">
        <f t="shared" si="38"/>
        <v>0</v>
      </c>
      <c r="M229" s="28">
        <f t="shared" si="39"/>
        <v>0</v>
      </c>
      <c r="N229" s="28">
        <f t="shared" si="40"/>
        <v>0</v>
      </c>
    </row>
    <row r="230" spans="1:14" x14ac:dyDescent="0.25">
      <c r="A230" s="36">
        <v>45608</v>
      </c>
      <c r="B230">
        <f t="shared" si="33"/>
        <v>1</v>
      </c>
      <c r="D230" s="28">
        <f t="shared" si="41"/>
        <v>0</v>
      </c>
      <c r="F230" s="28">
        <f t="shared" si="34"/>
        <v>0</v>
      </c>
      <c r="G230" s="27" t="str">
        <f t="shared" si="35"/>
        <v>Z</v>
      </c>
      <c r="H230" s="28">
        <f t="shared" si="36"/>
        <v>0</v>
      </c>
      <c r="I230" s="28">
        <f t="shared" si="37"/>
        <v>0</v>
      </c>
      <c r="J230" s="27">
        <v>45607</v>
      </c>
      <c r="L230" s="28">
        <f t="shared" si="38"/>
        <v>0</v>
      </c>
      <c r="M230" s="28">
        <f t="shared" si="39"/>
        <v>0</v>
      </c>
      <c r="N230" s="28">
        <f t="shared" si="40"/>
        <v>0</v>
      </c>
    </row>
    <row r="231" spans="1:14" x14ac:dyDescent="0.25">
      <c r="A231" s="36">
        <v>45609</v>
      </c>
      <c r="B231">
        <f t="shared" si="33"/>
        <v>1</v>
      </c>
      <c r="D231" s="28">
        <f t="shared" si="41"/>
        <v>0</v>
      </c>
      <c r="F231" s="28">
        <f t="shared" si="34"/>
        <v>0</v>
      </c>
      <c r="G231" s="27" t="str">
        <f t="shared" si="35"/>
        <v>Z</v>
      </c>
      <c r="H231" s="28">
        <f t="shared" si="36"/>
        <v>0</v>
      </c>
      <c r="I231" s="28">
        <f t="shared" si="37"/>
        <v>0</v>
      </c>
      <c r="J231" s="27">
        <v>45608</v>
      </c>
      <c r="L231" s="28">
        <f t="shared" si="38"/>
        <v>0</v>
      </c>
      <c r="M231" s="28">
        <f t="shared" si="39"/>
        <v>0</v>
      </c>
      <c r="N231" s="28">
        <f t="shared" si="40"/>
        <v>0</v>
      </c>
    </row>
    <row r="232" spans="1:14" x14ac:dyDescent="0.25">
      <c r="A232" s="36">
        <v>45610</v>
      </c>
      <c r="B232">
        <f t="shared" si="33"/>
        <v>1</v>
      </c>
      <c r="D232" s="28">
        <f t="shared" si="41"/>
        <v>0</v>
      </c>
      <c r="F232" s="28">
        <f t="shared" si="34"/>
        <v>0</v>
      </c>
      <c r="G232" s="27" t="str">
        <f t="shared" si="35"/>
        <v>Z</v>
      </c>
      <c r="H232" s="28">
        <f t="shared" si="36"/>
        <v>0</v>
      </c>
      <c r="I232" s="28">
        <f t="shared" si="37"/>
        <v>0</v>
      </c>
      <c r="J232" s="27">
        <v>45609</v>
      </c>
      <c r="L232" s="28">
        <f t="shared" si="38"/>
        <v>0</v>
      </c>
      <c r="M232" s="28">
        <f t="shared" si="39"/>
        <v>0</v>
      </c>
      <c r="N232" s="28">
        <f t="shared" si="40"/>
        <v>0</v>
      </c>
    </row>
    <row r="233" spans="1:14" x14ac:dyDescent="0.25">
      <c r="A233" s="36">
        <v>45611</v>
      </c>
      <c r="B233">
        <f t="shared" si="33"/>
        <v>1</v>
      </c>
      <c r="D233" s="28">
        <f t="shared" si="41"/>
        <v>0</v>
      </c>
      <c r="F233" s="28">
        <f t="shared" si="34"/>
        <v>0</v>
      </c>
      <c r="G233" s="27" t="str">
        <f t="shared" si="35"/>
        <v>Z</v>
      </c>
      <c r="H233" s="28">
        <f t="shared" si="36"/>
        <v>0</v>
      </c>
      <c r="I233" s="28">
        <f t="shared" si="37"/>
        <v>0</v>
      </c>
      <c r="J233" s="27">
        <v>45610</v>
      </c>
      <c r="L233" s="28">
        <f t="shared" si="38"/>
        <v>0</v>
      </c>
      <c r="M233" s="28">
        <f t="shared" si="39"/>
        <v>0</v>
      </c>
      <c r="N233" s="28">
        <f t="shared" si="40"/>
        <v>0</v>
      </c>
    </row>
    <row r="234" spans="1:14" x14ac:dyDescent="0.25">
      <c r="A234" s="36">
        <v>45612</v>
      </c>
      <c r="B234">
        <f t="shared" si="33"/>
        <v>1</v>
      </c>
      <c r="D234" s="28">
        <f t="shared" si="41"/>
        <v>0</v>
      </c>
      <c r="E234" s="27">
        <v>45612</v>
      </c>
      <c r="F234" s="28">
        <f t="shared" si="34"/>
        <v>1</v>
      </c>
      <c r="G234" s="27" t="str">
        <f t="shared" si="35"/>
        <v>Z</v>
      </c>
      <c r="H234" s="28">
        <f t="shared" si="36"/>
        <v>0</v>
      </c>
      <c r="I234" s="28">
        <f t="shared" si="37"/>
        <v>0</v>
      </c>
      <c r="J234" s="27">
        <v>45611</v>
      </c>
      <c r="L234" s="28">
        <f t="shared" si="38"/>
        <v>0</v>
      </c>
      <c r="M234" s="28">
        <f t="shared" si="39"/>
        <v>0</v>
      </c>
      <c r="N234" s="28">
        <f t="shared" si="40"/>
        <v>0</v>
      </c>
    </row>
    <row r="235" spans="1:14" x14ac:dyDescent="0.25">
      <c r="A235" s="36">
        <v>45613</v>
      </c>
      <c r="B235">
        <f t="shared" si="33"/>
        <v>1</v>
      </c>
      <c r="D235" s="28">
        <f t="shared" si="41"/>
        <v>0</v>
      </c>
      <c r="E235" s="27">
        <v>45613</v>
      </c>
      <c r="F235" s="28">
        <f t="shared" si="34"/>
        <v>1</v>
      </c>
      <c r="G235" s="27" t="str">
        <f t="shared" si="35"/>
        <v>Z</v>
      </c>
      <c r="H235" s="28">
        <f t="shared" si="36"/>
        <v>0</v>
      </c>
      <c r="I235" s="28">
        <f t="shared" si="37"/>
        <v>0</v>
      </c>
      <c r="J235" s="27">
        <v>45612</v>
      </c>
      <c r="L235" s="28">
        <f t="shared" si="38"/>
        <v>0</v>
      </c>
      <c r="M235" s="28">
        <f t="shared" si="39"/>
        <v>0</v>
      </c>
      <c r="N235" s="28">
        <f t="shared" si="40"/>
        <v>0</v>
      </c>
    </row>
    <row r="236" spans="1:14" x14ac:dyDescent="0.25">
      <c r="A236" s="36">
        <v>45614</v>
      </c>
      <c r="B236">
        <f t="shared" si="33"/>
        <v>1</v>
      </c>
      <c r="D236" s="28">
        <f t="shared" si="41"/>
        <v>0</v>
      </c>
      <c r="F236" s="28">
        <f t="shared" si="34"/>
        <v>0</v>
      </c>
      <c r="G236" s="27" t="str">
        <f t="shared" si="35"/>
        <v>Z</v>
      </c>
      <c r="H236" s="28">
        <f t="shared" si="36"/>
        <v>0</v>
      </c>
      <c r="I236" s="28">
        <f t="shared" si="37"/>
        <v>0</v>
      </c>
      <c r="J236" s="27">
        <v>45613</v>
      </c>
      <c r="L236" s="28">
        <f t="shared" si="38"/>
        <v>0</v>
      </c>
      <c r="M236" s="28">
        <f t="shared" si="39"/>
        <v>0</v>
      </c>
      <c r="N236" s="28">
        <f t="shared" si="40"/>
        <v>0</v>
      </c>
    </row>
    <row r="237" spans="1:14" x14ac:dyDescent="0.25">
      <c r="A237" s="36">
        <v>45615</v>
      </c>
      <c r="B237">
        <f t="shared" si="33"/>
        <v>1</v>
      </c>
      <c r="D237" s="28">
        <f t="shared" si="41"/>
        <v>0</v>
      </c>
      <c r="F237" s="28">
        <f t="shared" si="34"/>
        <v>0</v>
      </c>
      <c r="G237" s="27" t="str">
        <f t="shared" si="35"/>
        <v>Z</v>
      </c>
      <c r="H237" s="28">
        <f t="shared" si="36"/>
        <v>0</v>
      </c>
      <c r="I237" s="28">
        <f t="shared" si="37"/>
        <v>0</v>
      </c>
      <c r="J237" s="27">
        <v>45614</v>
      </c>
      <c r="L237" s="28">
        <f t="shared" si="38"/>
        <v>0</v>
      </c>
      <c r="M237" s="28">
        <f t="shared" si="39"/>
        <v>0</v>
      </c>
      <c r="N237" s="28">
        <f t="shared" si="40"/>
        <v>0</v>
      </c>
    </row>
    <row r="238" spans="1:14" x14ac:dyDescent="0.25">
      <c r="A238" s="36">
        <v>45616</v>
      </c>
      <c r="B238">
        <f t="shared" si="33"/>
        <v>1</v>
      </c>
      <c r="D238" s="28">
        <f t="shared" si="41"/>
        <v>0</v>
      </c>
      <c r="F238" s="28">
        <f t="shared" si="34"/>
        <v>0</v>
      </c>
      <c r="G238" s="27" t="str">
        <f t="shared" si="35"/>
        <v>Z</v>
      </c>
      <c r="H238" s="28">
        <f t="shared" si="36"/>
        <v>0</v>
      </c>
      <c r="I238" s="28">
        <f t="shared" si="37"/>
        <v>0</v>
      </c>
      <c r="J238" s="27">
        <v>45615</v>
      </c>
      <c r="L238" s="28">
        <f t="shared" si="38"/>
        <v>0</v>
      </c>
      <c r="M238" s="28">
        <f t="shared" si="39"/>
        <v>0</v>
      </c>
      <c r="N238" s="28">
        <f t="shared" si="40"/>
        <v>0</v>
      </c>
    </row>
    <row r="239" spans="1:14" x14ac:dyDescent="0.25">
      <c r="A239" s="36">
        <v>45617</v>
      </c>
      <c r="B239">
        <f t="shared" si="33"/>
        <v>1</v>
      </c>
      <c r="D239" s="28">
        <f t="shared" si="41"/>
        <v>0</v>
      </c>
      <c r="F239" s="28">
        <f t="shared" si="34"/>
        <v>0</v>
      </c>
      <c r="G239" s="27" t="str">
        <f t="shared" si="35"/>
        <v>Z</v>
      </c>
      <c r="H239" s="28">
        <f t="shared" si="36"/>
        <v>0</v>
      </c>
      <c r="I239" s="28">
        <f t="shared" si="37"/>
        <v>0</v>
      </c>
      <c r="J239" s="27">
        <v>45616</v>
      </c>
      <c r="L239" s="28">
        <f t="shared" si="38"/>
        <v>0</v>
      </c>
      <c r="M239" s="28">
        <f t="shared" si="39"/>
        <v>0</v>
      </c>
      <c r="N239" s="28">
        <f t="shared" si="40"/>
        <v>0</v>
      </c>
    </row>
    <row r="240" spans="1:14" x14ac:dyDescent="0.25">
      <c r="A240" s="36">
        <v>45618</v>
      </c>
      <c r="B240">
        <f t="shared" si="33"/>
        <v>1</v>
      </c>
      <c r="D240" s="28">
        <f t="shared" si="41"/>
        <v>0</v>
      </c>
      <c r="F240" s="28">
        <f t="shared" si="34"/>
        <v>0</v>
      </c>
      <c r="G240" s="27" t="str">
        <f t="shared" si="35"/>
        <v>Z</v>
      </c>
      <c r="H240" s="28">
        <f t="shared" si="36"/>
        <v>0</v>
      </c>
      <c r="I240" s="28">
        <f t="shared" si="37"/>
        <v>0</v>
      </c>
      <c r="J240" s="27">
        <v>45617</v>
      </c>
      <c r="L240" s="28">
        <f t="shared" si="38"/>
        <v>0</v>
      </c>
      <c r="M240" s="28">
        <f t="shared" si="39"/>
        <v>0</v>
      </c>
      <c r="N240" s="28">
        <f t="shared" si="40"/>
        <v>0</v>
      </c>
    </row>
    <row r="241" spans="1:14" x14ac:dyDescent="0.25">
      <c r="A241" s="36">
        <v>45619</v>
      </c>
      <c r="B241">
        <f t="shared" si="33"/>
        <v>1</v>
      </c>
      <c r="D241" s="28">
        <f t="shared" si="41"/>
        <v>0</v>
      </c>
      <c r="E241" s="27">
        <v>45619</v>
      </c>
      <c r="F241" s="28">
        <f t="shared" si="34"/>
        <v>1</v>
      </c>
      <c r="G241" s="27" t="str">
        <f t="shared" si="35"/>
        <v>Z</v>
      </c>
      <c r="H241" s="28">
        <f t="shared" si="36"/>
        <v>0</v>
      </c>
      <c r="I241" s="28">
        <f t="shared" si="37"/>
        <v>0</v>
      </c>
      <c r="J241" s="27">
        <v>45618</v>
      </c>
      <c r="L241" s="28">
        <f t="shared" si="38"/>
        <v>0</v>
      </c>
      <c r="M241" s="28">
        <f t="shared" si="39"/>
        <v>0</v>
      </c>
      <c r="N241" s="28">
        <f t="shared" si="40"/>
        <v>0</v>
      </c>
    </row>
    <row r="242" spans="1:14" x14ac:dyDescent="0.25">
      <c r="A242" s="36">
        <v>45620</v>
      </c>
      <c r="B242">
        <f t="shared" si="33"/>
        <v>1</v>
      </c>
      <c r="D242" s="28">
        <f t="shared" si="41"/>
        <v>0</v>
      </c>
      <c r="E242" s="27">
        <v>45620</v>
      </c>
      <c r="F242" s="28">
        <f t="shared" si="34"/>
        <v>1</v>
      </c>
      <c r="G242" s="27" t="str">
        <f t="shared" si="35"/>
        <v>Z</v>
      </c>
      <c r="H242" s="28">
        <f t="shared" si="36"/>
        <v>0</v>
      </c>
      <c r="I242" s="28">
        <f t="shared" si="37"/>
        <v>0</v>
      </c>
      <c r="J242" s="27">
        <v>45619</v>
      </c>
      <c r="L242" s="28">
        <f t="shared" si="38"/>
        <v>0</v>
      </c>
      <c r="M242" s="28">
        <f t="shared" si="39"/>
        <v>0</v>
      </c>
      <c r="N242" s="28">
        <f t="shared" si="40"/>
        <v>0</v>
      </c>
    </row>
    <row r="243" spans="1:14" x14ac:dyDescent="0.25">
      <c r="A243" s="36">
        <v>45621</v>
      </c>
      <c r="B243">
        <f t="shared" si="33"/>
        <v>1</v>
      </c>
      <c r="D243" s="28">
        <f t="shared" si="41"/>
        <v>0</v>
      </c>
      <c r="F243" s="28">
        <f t="shared" si="34"/>
        <v>0</v>
      </c>
      <c r="G243" s="27" t="str">
        <f t="shared" si="35"/>
        <v>Z</v>
      </c>
      <c r="H243" s="28">
        <f t="shared" si="36"/>
        <v>0</v>
      </c>
      <c r="I243" s="28">
        <f t="shared" si="37"/>
        <v>0</v>
      </c>
      <c r="J243" s="27">
        <v>45620</v>
      </c>
      <c r="L243" s="28">
        <f t="shared" si="38"/>
        <v>0</v>
      </c>
      <c r="M243" s="28">
        <f t="shared" si="39"/>
        <v>0</v>
      </c>
      <c r="N243" s="28">
        <f t="shared" si="40"/>
        <v>0</v>
      </c>
    </row>
    <row r="244" spans="1:14" x14ac:dyDescent="0.25">
      <c r="A244" s="36">
        <v>45622</v>
      </c>
      <c r="B244">
        <f t="shared" si="33"/>
        <v>1</v>
      </c>
      <c r="D244" s="28">
        <f t="shared" si="41"/>
        <v>0</v>
      </c>
      <c r="F244" s="28">
        <f t="shared" si="34"/>
        <v>0</v>
      </c>
      <c r="G244" s="27" t="str">
        <f t="shared" si="35"/>
        <v>Z</v>
      </c>
      <c r="H244" s="28">
        <f t="shared" si="36"/>
        <v>0</v>
      </c>
      <c r="I244" s="28">
        <f t="shared" si="37"/>
        <v>0</v>
      </c>
      <c r="J244" s="27">
        <v>45621</v>
      </c>
      <c r="L244" s="28">
        <f t="shared" si="38"/>
        <v>0</v>
      </c>
      <c r="M244" s="28">
        <f t="shared" si="39"/>
        <v>0</v>
      </c>
      <c r="N244" s="28">
        <f t="shared" si="40"/>
        <v>0</v>
      </c>
    </row>
    <row r="245" spans="1:14" x14ac:dyDescent="0.25">
      <c r="A245" s="36">
        <v>45623</v>
      </c>
      <c r="B245">
        <f t="shared" si="33"/>
        <v>1</v>
      </c>
      <c r="D245" s="28">
        <f t="shared" si="41"/>
        <v>0</v>
      </c>
      <c r="F245" s="28">
        <f t="shared" si="34"/>
        <v>0</v>
      </c>
      <c r="G245" s="27" t="str">
        <f t="shared" si="35"/>
        <v>Z</v>
      </c>
      <c r="H245" s="28">
        <f t="shared" si="36"/>
        <v>0</v>
      </c>
      <c r="I245" s="28">
        <f t="shared" si="37"/>
        <v>0</v>
      </c>
      <c r="J245" s="27">
        <v>45622</v>
      </c>
      <c r="L245" s="28">
        <f t="shared" si="38"/>
        <v>0</v>
      </c>
      <c r="M245" s="28">
        <f t="shared" si="39"/>
        <v>0</v>
      </c>
      <c r="N245" s="28">
        <f t="shared" si="40"/>
        <v>0</v>
      </c>
    </row>
    <row r="246" spans="1:14" x14ac:dyDescent="0.25">
      <c r="A246" s="36">
        <v>45624</v>
      </c>
      <c r="B246">
        <f t="shared" si="33"/>
        <v>1</v>
      </c>
      <c r="D246" s="28">
        <f t="shared" si="41"/>
        <v>0</v>
      </c>
      <c r="F246" s="28">
        <f t="shared" si="34"/>
        <v>0</v>
      </c>
      <c r="G246" s="27" t="str">
        <f t="shared" si="35"/>
        <v>Z</v>
      </c>
      <c r="H246" s="28">
        <f t="shared" si="36"/>
        <v>0</v>
      </c>
      <c r="I246" s="28">
        <f t="shared" si="37"/>
        <v>0</v>
      </c>
      <c r="J246" s="27">
        <v>45623</v>
      </c>
      <c r="L246" s="28">
        <f t="shared" si="38"/>
        <v>0</v>
      </c>
      <c r="M246" s="28">
        <f t="shared" si="39"/>
        <v>0</v>
      </c>
      <c r="N246" s="28">
        <f t="shared" si="40"/>
        <v>0</v>
      </c>
    </row>
    <row r="247" spans="1:14" x14ac:dyDescent="0.25">
      <c r="A247" s="36">
        <v>45625</v>
      </c>
      <c r="B247">
        <f t="shared" si="33"/>
        <v>1</v>
      </c>
      <c r="D247" s="28">
        <f t="shared" si="41"/>
        <v>0</v>
      </c>
      <c r="F247" s="28">
        <f t="shared" si="34"/>
        <v>0</v>
      </c>
      <c r="G247" s="27" t="str">
        <f t="shared" si="35"/>
        <v>Z</v>
      </c>
      <c r="H247" s="28">
        <f t="shared" si="36"/>
        <v>0</v>
      </c>
      <c r="I247" s="28">
        <f t="shared" si="37"/>
        <v>0</v>
      </c>
      <c r="J247" s="27">
        <v>45624</v>
      </c>
      <c r="L247" s="28">
        <f t="shared" si="38"/>
        <v>0</v>
      </c>
      <c r="M247" s="28">
        <f t="shared" si="39"/>
        <v>0</v>
      </c>
      <c r="N247" s="28">
        <f t="shared" si="40"/>
        <v>0</v>
      </c>
    </row>
    <row r="248" spans="1:14" x14ac:dyDescent="0.25">
      <c r="A248" s="36">
        <v>45626</v>
      </c>
      <c r="B248">
        <f t="shared" si="33"/>
        <v>1</v>
      </c>
      <c r="D248" s="28">
        <f t="shared" si="41"/>
        <v>0</v>
      </c>
      <c r="E248" s="27">
        <v>45626</v>
      </c>
      <c r="F248" s="28">
        <f t="shared" si="34"/>
        <v>1</v>
      </c>
      <c r="G248" s="27" t="str">
        <f t="shared" si="35"/>
        <v>Z</v>
      </c>
      <c r="H248" s="28">
        <f t="shared" si="36"/>
        <v>0</v>
      </c>
      <c r="I248" s="28">
        <f t="shared" si="37"/>
        <v>0</v>
      </c>
      <c r="J248" s="27">
        <v>45625</v>
      </c>
      <c r="L248" s="28">
        <f t="shared" si="38"/>
        <v>0</v>
      </c>
      <c r="M248" s="28">
        <f t="shared" si="39"/>
        <v>0</v>
      </c>
      <c r="N248" s="28">
        <f t="shared" si="40"/>
        <v>0</v>
      </c>
    </row>
    <row r="249" spans="1:14" x14ac:dyDescent="0.25">
      <c r="A249" s="36">
        <v>45627</v>
      </c>
      <c r="B249">
        <f t="shared" si="33"/>
        <v>1</v>
      </c>
      <c r="D249" s="28">
        <f t="shared" si="41"/>
        <v>0</v>
      </c>
      <c r="E249" s="27">
        <v>45627</v>
      </c>
      <c r="F249" s="28">
        <f t="shared" si="34"/>
        <v>1</v>
      </c>
      <c r="G249" s="27" t="str">
        <f t="shared" si="35"/>
        <v>Z</v>
      </c>
      <c r="H249" s="28">
        <f t="shared" si="36"/>
        <v>0</v>
      </c>
      <c r="I249" s="28">
        <f t="shared" si="37"/>
        <v>0</v>
      </c>
      <c r="J249" s="27">
        <v>45626</v>
      </c>
      <c r="L249" s="28">
        <f t="shared" si="38"/>
        <v>0</v>
      </c>
      <c r="M249" s="28">
        <f t="shared" si="39"/>
        <v>0</v>
      </c>
      <c r="N249" s="28">
        <f t="shared" si="40"/>
        <v>0</v>
      </c>
    </row>
    <row r="250" spans="1:14" x14ac:dyDescent="0.25">
      <c r="A250" s="36">
        <v>45628</v>
      </c>
      <c r="B250">
        <f t="shared" si="33"/>
        <v>1</v>
      </c>
      <c r="D250" s="28">
        <f t="shared" si="41"/>
        <v>0</v>
      </c>
      <c r="F250" s="28">
        <f t="shared" si="34"/>
        <v>0</v>
      </c>
      <c r="G250" s="27" t="str">
        <f t="shared" si="35"/>
        <v>Z</v>
      </c>
      <c r="H250" s="28">
        <f t="shared" si="36"/>
        <v>0</v>
      </c>
      <c r="I250" s="28">
        <f t="shared" si="37"/>
        <v>0</v>
      </c>
      <c r="J250" s="27">
        <v>45627</v>
      </c>
      <c r="L250" s="28">
        <f t="shared" si="38"/>
        <v>0</v>
      </c>
      <c r="M250" s="28">
        <f t="shared" si="39"/>
        <v>0</v>
      </c>
      <c r="N250" s="28">
        <f t="shared" si="40"/>
        <v>0</v>
      </c>
    </row>
    <row r="251" spans="1:14" x14ac:dyDescent="0.25">
      <c r="A251" s="36">
        <v>45629</v>
      </c>
      <c r="B251">
        <f t="shared" si="33"/>
        <v>1</v>
      </c>
      <c r="D251" s="28">
        <f t="shared" si="41"/>
        <v>0</v>
      </c>
      <c r="F251" s="28">
        <f t="shared" si="34"/>
        <v>0</v>
      </c>
      <c r="G251" s="27" t="str">
        <f t="shared" si="35"/>
        <v>Z</v>
      </c>
      <c r="H251" s="28">
        <f t="shared" si="36"/>
        <v>0</v>
      </c>
      <c r="I251" s="28">
        <f t="shared" si="37"/>
        <v>0</v>
      </c>
      <c r="J251" s="27">
        <v>45628</v>
      </c>
      <c r="L251" s="28">
        <f t="shared" si="38"/>
        <v>0</v>
      </c>
      <c r="M251" s="28">
        <f t="shared" si="39"/>
        <v>0</v>
      </c>
      <c r="N251" s="28">
        <f t="shared" si="40"/>
        <v>0</v>
      </c>
    </row>
    <row r="252" spans="1:14" x14ac:dyDescent="0.25">
      <c r="A252" s="36">
        <v>45630</v>
      </c>
      <c r="B252">
        <f t="shared" si="33"/>
        <v>1</v>
      </c>
      <c r="D252" s="28">
        <f t="shared" si="41"/>
        <v>0</v>
      </c>
      <c r="F252" s="28">
        <f t="shared" si="34"/>
        <v>0</v>
      </c>
      <c r="G252" s="27" t="str">
        <f t="shared" si="35"/>
        <v>Z</v>
      </c>
      <c r="H252" s="28">
        <f t="shared" si="36"/>
        <v>0</v>
      </c>
      <c r="I252" s="28">
        <f t="shared" si="37"/>
        <v>0</v>
      </c>
      <c r="J252" s="27">
        <v>45629</v>
      </c>
      <c r="L252" s="28">
        <f t="shared" si="38"/>
        <v>0</v>
      </c>
      <c r="M252" s="28">
        <f t="shared" si="39"/>
        <v>0</v>
      </c>
      <c r="N252" s="28">
        <f t="shared" si="40"/>
        <v>0</v>
      </c>
    </row>
    <row r="253" spans="1:14" x14ac:dyDescent="0.25">
      <c r="A253" s="36">
        <v>45631</v>
      </c>
      <c r="B253">
        <f t="shared" si="33"/>
        <v>1</v>
      </c>
      <c r="D253" s="28">
        <f t="shared" si="41"/>
        <v>0</v>
      </c>
      <c r="F253" s="28">
        <f t="shared" si="34"/>
        <v>0</v>
      </c>
      <c r="G253" s="27" t="str">
        <f t="shared" si="35"/>
        <v>Z</v>
      </c>
      <c r="H253" s="28">
        <f t="shared" si="36"/>
        <v>0</v>
      </c>
      <c r="I253" s="28">
        <f t="shared" si="37"/>
        <v>0</v>
      </c>
      <c r="J253" s="27">
        <v>45630</v>
      </c>
      <c r="L253" s="28">
        <f t="shared" si="38"/>
        <v>0</v>
      </c>
      <c r="M253" s="28">
        <f t="shared" si="39"/>
        <v>0</v>
      </c>
      <c r="N253" s="28">
        <f t="shared" si="40"/>
        <v>0</v>
      </c>
    </row>
    <row r="254" spans="1:14" x14ac:dyDescent="0.25">
      <c r="A254" s="36">
        <v>45632</v>
      </c>
      <c r="B254">
        <f t="shared" si="33"/>
        <v>1</v>
      </c>
      <c r="D254" s="28">
        <f t="shared" si="41"/>
        <v>0</v>
      </c>
      <c r="F254" s="28">
        <f t="shared" si="34"/>
        <v>0</v>
      </c>
      <c r="G254" s="27" t="str">
        <f t="shared" si="35"/>
        <v>Z</v>
      </c>
      <c r="H254" s="28">
        <f t="shared" si="36"/>
        <v>0</v>
      </c>
      <c r="I254" s="28">
        <f t="shared" si="37"/>
        <v>0</v>
      </c>
      <c r="J254" s="27">
        <v>45631</v>
      </c>
      <c r="L254" s="28">
        <f t="shared" si="38"/>
        <v>0</v>
      </c>
      <c r="M254" s="28">
        <f t="shared" si="39"/>
        <v>0</v>
      </c>
      <c r="N254" s="28">
        <f t="shared" si="40"/>
        <v>0</v>
      </c>
    </row>
    <row r="255" spans="1:14" x14ac:dyDescent="0.25">
      <c r="A255" s="36">
        <v>45633</v>
      </c>
      <c r="B255">
        <f t="shared" si="33"/>
        <v>1</v>
      </c>
      <c r="D255" s="28">
        <f t="shared" si="41"/>
        <v>0</v>
      </c>
      <c r="E255" s="27">
        <v>45633</v>
      </c>
      <c r="F255" s="28">
        <f t="shared" si="34"/>
        <v>1</v>
      </c>
      <c r="G255" s="27" t="str">
        <f t="shared" si="35"/>
        <v>Z</v>
      </c>
      <c r="H255" s="28">
        <f t="shared" si="36"/>
        <v>0</v>
      </c>
      <c r="I255" s="28">
        <f t="shared" si="37"/>
        <v>0</v>
      </c>
      <c r="J255" s="27">
        <v>45632</v>
      </c>
      <c r="L255" s="28">
        <f t="shared" si="38"/>
        <v>0</v>
      </c>
      <c r="M255" s="28">
        <f t="shared" si="39"/>
        <v>0</v>
      </c>
      <c r="N255" s="28">
        <f t="shared" si="40"/>
        <v>0</v>
      </c>
    </row>
    <row r="256" spans="1:14" x14ac:dyDescent="0.25">
      <c r="A256" s="36">
        <v>45634</v>
      </c>
      <c r="B256">
        <f t="shared" si="33"/>
        <v>1</v>
      </c>
      <c r="D256" s="28">
        <f t="shared" si="41"/>
        <v>0</v>
      </c>
      <c r="E256" s="27">
        <v>45634</v>
      </c>
      <c r="F256" s="28">
        <f t="shared" si="34"/>
        <v>1</v>
      </c>
      <c r="G256" s="27" t="str">
        <f t="shared" si="35"/>
        <v>Z</v>
      </c>
      <c r="H256" s="28">
        <f t="shared" si="36"/>
        <v>0</v>
      </c>
      <c r="I256" s="28">
        <f t="shared" si="37"/>
        <v>0</v>
      </c>
      <c r="J256" s="27">
        <v>45633</v>
      </c>
      <c r="L256" s="28">
        <f t="shared" si="38"/>
        <v>0</v>
      </c>
      <c r="M256" s="28">
        <f t="shared" si="39"/>
        <v>0</v>
      </c>
      <c r="N256" s="28">
        <f t="shared" si="40"/>
        <v>0</v>
      </c>
    </row>
    <row r="257" spans="1:14" x14ac:dyDescent="0.25">
      <c r="A257" s="36">
        <v>45635</v>
      </c>
      <c r="B257">
        <f t="shared" si="33"/>
        <v>1</v>
      </c>
      <c r="D257" s="28">
        <f t="shared" si="41"/>
        <v>0</v>
      </c>
      <c r="F257" s="28">
        <f t="shared" si="34"/>
        <v>0</v>
      </c>
      <c r="G257" s="27" t="str">
        <f t="shared" si="35"/>
        <v>Z</v>
      </c>
      <c r="H257" s="28">
        <f t="shared" si="36"/>
        <v>0</v>
      </c>
      <c r="I257" s="28">
        <f t="shared" si="37"/>
        <v>0</v>
      </c>
      <c r="J257" s="27">
        <v>45634</v>
      </c>
      <c r="L257" s="28">
        <f t="shared" si="38"/>
        <v>0</v>
      </c>
      <c r="M257" s="28">
        <f t="shared" si="39"/>
        <v>0</v>
      </c>
      <c r="N257" s="28">
        <f t="shared" si="40"/>
        <v>0</v>
      </c>
    </row>
    <row r="258" spans="1:14" x14ac:dyDescent="0.25">
      <c r="A258" s="36">
        <v>45636</v>
      </c>
      <c r="B258">
        <f t="shared" si="33"/>
        <v>1</v>
      </c>
      <c r="D258" s="28">
        <f t="shared" si="41"/>
        <v>0</v>
      </c>
      <c r="F258" s="28">
        <f t="shared" si="34"/>
        <v>0</v>
      </c>
      <c r="G258" s="27" t="str">
        <f t="shared" si="35"/>
        <v>Z</v>
      </c>
      <c r="H258" s="28">
        <f t="shared" si="36"/>
        <v>0</v>
      </c>
      <c r="I258" s="28">
        <f t="shared" si="37"/>
        <v>0</v>
      </c>
      <c r="J258" s="27">
        <v>45635</v>
      </c>
      <c r="L258" s="28">
        <f t="shared" si="38"/>
        <v>0</v>
      </c>
      <c r="M258" s="28">
        <f t="shared" si="39"/>
        <v>0</v>
      </c>
      <c r="N258" s="28">
        <f t="shared" si="40"/>
        <v>0</v>
      </c>
    </row>
    <row r="259" spans="1:14" x14ac:dyDescent="0.25">
      <c r="A259" s="36">
        <v>45637</v>
      </c>
      <c r="B259">
        <f t="shared" si="33"/>
        <v>1</v>
      </c>
      <c r="D259" s="28">
        <f t="shared" si="41"/>
        <v>0</v>
      </c>
      <c r="F259" s="28">
        <f t="shared" si="34"/>
        <v>0</v>
      </c>
      <c r="G259" s="27" t="str">
        <f t="shared" si="35"/>
        <v>Z</v>
      </c>
      <c r="H259" s="28">
        <f t="shared" si="36"/>
        <v>0</v>
      </c>
      <c r="I259" s="28">
        <f t="shared" si="37"/>
        <v>0</v>
      </c>
      <c r="J259" s="27">
        <v>45636</v>
      </c>
      <c r="L259" s="28">
        <f t="shared" si="38"/>
        <v>0</v>
      </c>
      <c r="M259" s="28">
        <f t="shared" si="39"/>
        <v>0</v>
      </c>
      <c r="N259" s="28">
        <f t="shared" si="40"/>
        <v>0</v>
      </c>
    </row>
    <row r="260" spans="1:14" x14ac:dyDescent="0.25">
      <c r="A260" s="36">
        <v>45638</v>
      </c>
      <c r="B260">
        <f t="shared" si="33"/>
        <v>1</v>
      </c>
      <c r="D260" s="28">
        <f t="shared" si="41"/>
        <v>0</v>
      </c>
      <c r="F260" s="28">
        <f t="shared" si="34"/>
        <v>0</v>
      </c>
      <c r="G260" s="27" t="str">
        <f t="shared" si="35"/>
        <v>Z</v>
      </c>
      <c r="H260" s="28">
        <f t="shared" si="36"/>
        <v>0</v>
      </c>
      <c r="I260" s="28">
        <f t="shared" si="37"/>
        <v>0</v>
      </c>
      <c r="J260" s="27">
        <v>45637</v>
      </c>
      <c r="L260" s="28">
        <f t="shared" si="38"/>
        <v>0</v>
      </c>
      <c r="M260" s="28">
        <f t="shared" si="39"/>
        <v>0</v>
      </c>
      <c r="N260" s="28">
        <f t="shared" si="40"/>
        <v>0</v>
      </c>
    </row>
    <row r="261" spans="1:14" x14ac:dyDescent="0.25">
      <c r="A261" s="36">
        <v>45639</v>
      </c>
      <c r="B261">
        <f t="shared" si="33"/>
        <v>1</v>
      </c>
      <c r="D261" s="28">
        <f t="shared" si="41"/>
        <v>0</v>
      </c>
      <c r="F261" s="28">
        <f t="shared" si="34"/>
        <v>0</v>
      </c>
      <c r="G261" s="27" t="str">
        <f t="shared" si="35"/>
        <v>Z</v>
      </c>
      <c r="H261" s="28">
        <f t="shared" si="36"/>
        <v>0</v>
      </c>
      <c r="I261" s="28">
        <f t="shared" si="37"/>
        <v>0</v>
      </c>
      <c r="J261" s="27">
        <v>45638</v>
      </c>
      <c r="L261" s="28">
        <f t="shared" si="38"/>
        <v>0</v>
      </c>
      <c r="M261" s="28">
        <f t="shared" si="39"/>
        <v>0</v>
      </c>
      <c r="N261" s="28">
        <f t="shared" si="40"/>
        <v>0</v>
      </c>
    </row>
    <row r="262" spans="1:14" x14ac:dyDescent="0.25">
      <c r="A262" s="36">
        <v>45640</v>
      </c>
      <c r="B262">
        <f t="shared" ref="B262:B325" si="42">IF(A262&gt;=U$18,IF(A262&lt;=$U$19,0,1),1)</f>
        <v>1</v>
      </c>
      <c r="D262" s="28">
        <f t="shared" si="41"/>
        <v>0</v>
      </c>
      <c r="E262" s="27">
        <v>45640</v>
      </c>
      <c r="F262" s="28">
        <f t="shared" ref="F262:F325" si="43">IF(ISBLANK(E262)=FALSE,1,0)</f>
        <v>1</v>
      </c>
      <c r="G262" s="27" t="str">
        <f t="shared" ref="G262:G325" si="44">_xlfn.IFNA(VLOOKUP(A262,$Z$12:$Z$21,1,FALSE),"Z")</f>
        <v>Z</v>
      </c>
      <c r="H262" s="28">
        <f t="shared" ref="H262:H325" si="45">IF(G262="Z",0,1)</f>
        <v>0</v>
      </c>
      <c r="I262" s="28">
        <f t="shared" ref="I262:I325" si="46">IF(B262+D262+F262+H262&gt;0,0,1)</f>
        <v>0</v>
      </c>
      <c r="J262" s="27">
        <v>45639</v>
      </c>
      <c r="L262" s="28">
        <f t="shared" ref="L262:L325" si="47">IF($I262=1,IF(AND($AD$17="yes", $A262&lt;$AD$18),1,IF(OR($AD$17="no", $AD$17=""),IF(AND(AD$20="yes", A262&lt;AD$21),1,IF(OR(AD$20="no", AD$20=""),1,0)),0)),0)</f>
        <v>0</v>
      </c>
      <c r="M262" s="28">
        <f t="shared" ref="M262:M325" si="48">IF($I262=1,IF(AND($AD$17="yes", $A262&gt;=$AD$18),IF(AND($AD$20="yes", $A262&gt;=$AD$21),0,1),0),0)</f>
        <v>0</v>
      </c>
      <c r="N262" s="28">
        <f t="shared" ref="N262:N325" si="49">IF($I262=1,IF(AND($AD$20="yes", $A262&gt;=$AD$21),1,0),0)</f>
        <v>0</v>
      </c>
    </row>
    <row r="263" spans="1:14" x14ac:dyDescent="0.25">
      <c r="A263" s="36">
        <v>45641</v>
      </c>
      <c r="B263">
        <f t="shared" si="42"/>
        <v>1</v>
      </c>
      <c r="D263" s="28">
        <f t="shared" si="41"/>
        <v>0</v>
      </c>
      <c r="E263" s="27">
        <v>45641</v>
      </c>
      <c r="F263" s="28">
        <f t="shared" si="43"/>
        <v>1</v>
      </c>
      <c r="G263" s="27" t="str">
        <f t="shared" si="44"/>
        <v>Z</v>
      </c>
      <c r="H263" s="28">
        <f t="shared" si="45"/>
        <v>0</v>
      </c>
      <c r="I263" s="28">
        <f t="shared" si="46"/>
        <v>0</v>
      </c>
      <c r="J263" s="27">
        <v>45640</v>
      </c>
      <c r="L263" s="28">
        <f t="shared" si="47"/>
        <v>0</v>
      </c>
      <c r="M263" s="28">
        <f t="shared" si="48"/>
        <v>0</v>
      </c>
      <c r="N263" s="28">
        <f t="shared" si="49"/>
        <v>0</v>
      </c>
    </row>
    <row r="264" spans="1:14" x14ac:dyDescent="0.25">
      <c r="A264" s="36">
        <v>45642</v>
      </c>
      <c r="B264">
        <f t="shared" si="42"/>
        <v>1</v>
      </c>
      <c r="D264" s="28">
        <f t="shared" si="41"/>
        <v>0</v>
      </c>
      <c r="F264" s="28">
        <f t="shared" si="43"/>
        <v>0</v>
      </c>
      <c r="G264" s="27" t="str">
        <f t="shared" si="44"/>
        <v>Z</v>
      </c>
      <c r="H264" s="28">
        <f t="shared" si="45"/>
        <v>0</v>
      </c>
      <c r="I264" s="28">
        <f t="shared" si="46"/>
        <v>0</v>
      </c>
      <c r="J264" s="27">
        <v>45641</v>
      </c>
      <c r="L264" s="28">
        <f t="shared" si="47"/>
        <v>0</v>
      </c>
      <c r="M264" s="28">
        <f t="shared" si="48"/>
        <v>0</v>
      </c>
      <c r="N264" s="28">
        <f t="shared" si="49"/>
        <v>0</v>
      </c>
    </row>
    <row r="265" spans="1:14" x14ac:dyDescent="0.25">
      <c r="A265" s="36">
        <v>45643</v>
      </c>
      <c r="B265">
        <f t="shared" si="42"/>
        <v>1</v>
      </c>
      <c r="D265" s="28">
        <f t="shared" si="41"/>
        <v>0</v>
      </c>
      <c r="F265" s="28">
        <f t="shared" si="43"/>
        <v>0</v>
      </c>
      <c r="G265" s="27" t="str">
        <f t="shared" si="44"/>
        <v>Z</v>
      </c>
      <c r="H265" s="28">
        <f t="shared" si="45"/>
        <v>0</v>
      </c>
      <c r="I265" s="28">
        <f t="shared" si="46"/>
        <v>0</v>
      </c>
      <c r="J265" s="27">
        <v>45642</v>
      </c>
      <c r="L265" s="28">
        <f t="shared" si="47"/>
        <v>0</v>
      </c>
      <c r="M265" s="28">
        <f t="shared" si="48"/>
        <v>0</v>
      </c>
      <c r="N265" s="28">
        <f t="shared" si="49"/>
        <v>0</v>
      </c>
    </row>
    <row r="266" spans="1:14" x14ac:dyDescent="0.25">
      <c r="A266" s="36">
        <v>45644</v>
      </c>
      <c r="B266">
        <f t="shared" si="42"/>
        <v>1</v>
      </c>
      <c r="D266" s="28">
        <f t="shared" ref="D266:D329" si="50">IF(($D$1=""),0,IF(ISBLANK(C266)=FALSE,1,0))</f>
        <v>0</v>
      </c>
      <c r="F266" s="28">
        <f t="shared" si="43"/>
        <v>0</v>
      </c>
      <c r="G266" s="27" t="str">
        <f t="shared" si="44"/>
        <v>Z</v>
      </c>
      <c r="H266" s="28">
        <f t="shared" si="45"/>
        <v>0</v>
      </c>
      <c r="I266" s="28">
        <f t="shared" si="46"/>
        <v>0</v>
      </c>
      <c r="J266" s="27">
        <v>45643</v>
      </c>
      <c r="L266" s="28">
        <f t="shared" si="47"/>
        <v>0</v>
      </c>
      <c r="M266" s="28">
        <f t="shared" si="48"/>
        <v>0</v>
      </c>
      <c r="N266" s="28">
        <f t="shared" si="49"/>
        <v>0</v>
      </c>
    </row>
    <row r="267" spans="1:14" x14ac:dyDescent="0.25">
      <c r="A267" s="36">
        <v>45645</v>
      </c>
      <c r="B267">
        <f t="shared" si="42"/>
        <v>1</v>
      </c>
      <c r="D267" s="28">
        <f t="shared" si="50"/>
        <v>0</v>
      </c>
      <c r="F267" s="28">
        <f t="shared" si="43"/>
        <v>0</v>
      </c>
      <c r="G267" s="27" t="str">
        <f t="shared" si="44"/>
        <v>Z</v>
      </c>
      <c r="H267" s="28">
        <f t="shared" si="45"/>
        <v>0</v>
      </c>
      <c r="I267" s="28">
        <f t="shared" si="46"/>
        <v>0</v>
      </c>
      <c r="J267" s="27">
        <v>45644</v>
      </c>
      <c r="L267" s="28">
        <f t="shared" si="47"/>
        <v>0</v>
      </c>
      <c r="M267" s="28">
        <f t="shared" si="48"/>
        <v>0</v>
      </c>
      <c r="N267" s="28">
        <f t="shared" si="49"/>
        <v>0</v>
      </c>
    </row>
    <row r="268" spans="1:14" x14ac:dyDescent="0.25">
      <c r="A268" s="36">
        <v>45646</v>
      </c>
      <c r="B268">
        <f t="shared" si="42"/>
        <v>1</v>
      </c>
      <c r="D268" s="28">
        <f t="shared" si="50"/>
        <v>0</v>
      </c>
      <c r="F268" s="28">
        <f t="shared" si="43"/>
        <v>0</v>
      </c>
      <c r="G268" s="27" t="str">
        <f t="shared" si="44"/>
        <v>Z</v>
      </c>
      <c r="H268" s="28">
        <f t="shared" si="45"/>
        <v>0</v>
      </c>
      <c r="I268" s="28">
        <f t="shared" si="46"/>
        <v>0</v>
      </c>
      <c r="J268" s="27">
        <v>45645</v>
      </c>
      <c r="L268" s="28">
        <f t="shared" si="47"/>
        <v>0</v>
      </c>
      <c r="M268" s="28">
        <f t="shared" si="48"/>
        <v>0</v>
      </c>
      <c r="N268" s="28">
        <f t="shared" si="49"/>
        <v>0</v>
      </c>
    </row>
    <row r="269" spans="1:14" x14ac:dyDescent="0.25">
      <c r="A269" s="36">
        <v>45647</v>
      </c>
      <c r="B269">
        <f t="shared" si="42"/>
        <v>1</v>
      </c>
      <c r="D269" s="28">
        <f t="shared" si="50"/>
        <v>0</v>
      </c>
      <c r="E269" s="27">
        <v>45647</v>
      </c>
      <c r="F269" s="28">
        <f t="shared" si="43"/>
        <v>1</v>
      </c>
      <c r="G269" s="27" t="str">
        <f t="shared" si="44"/>
        <v>Z</v>
      </c>
      <c r="H269" s="28">
        <f t="shared" si="45"/>
        <v>0</v>
      </c>
      <c r="I269" s="28">
        <f t="shared" si="46"/>
        <v>0</v>
      </c>
      <c r="J269" s="27">
        <v>45646</v>
      </c>
      <c r="L269" s="28">
        <f t="shared" si="47"/>
        <v>0</v>
      </c>
      <c r="M269" s="28">
        <f t="shared" si="48"/>
        <v>0</v>
      </c>
      <c r="N269" s="28">
        <f t="shared" si="49"/>
        <v>0</v>
      </c>
    </row>
    <row r="270" spans="1:14" x14ac:dyDescent="0.25">
      <c r="A270" s="36">
        <v>45648</v>
      </c>
      <c r="B270">
        <f t="shared" si="42"/>
        <v>1</v>
      </c>
      <c r="D270" s="28">
        <f t="shared" si="50"/>
        <v>0</v>
      </c>
      <c r="E270" s="27">
        <v>45648</v>
      </c>
      <c r="F270" s="28">
        <f t="shared" si="43"/>
        <v>1</v>
      </c>
      <c r="G270" s="27" t="str">
        <f t="shared" si="44"/>
        <v>Z</v>
      </c>
      <c r="H270" s="28">
        <f t="shared" si="45"/>
        <v>0</v>
      </c>
      <c r="I270" s="28">
        <f t="shared" si="46"/>
        <v>0</v>
      </c>
      <c r="J270" s="27">
        <v>45647</v>
      </c>
      <c r="L270" s="28">
        <f t="shared" si="47"/>
        <v>0</v>
      </c>
      <c r="M270" s="28">
        <f t="shared" si="48"/>
        <v>0</v>
      </c>
      <c r="N270" s="28">
        <f t="shared" si="49"/>
        <v>0</v>
      </c>
    </row>
    <row r="271" spans="1:14" x14ac:dyDescent="0.25">
      <c r="A271" s="36">
        <v>45649</v>
      </c>
      <c r="B271">
        <f t="shared" si="42"/>
        <v>1</v>
      </c>
      <c r="C271" s="27">
        <v>45649</v>
      </c>
      <c r="D271" s="28">
        <f t="shared" si="50"/>
        <v>1</v>
      </c>
      <c r="F271" s="28">
        <f t="shared" si="43"/>
        <v>0</v>
      </c>
      <c r="G271" s="27" t="str">
        <f t="shared" si="44"/>
        <v>Z</v>
      </c>
      <c r="H271" s="28">
        <f t="shared" si="45"/>
        <v>0</v>
      </c>
      <c r="I271" s="28">
        <f t="shared" si="46"/>
        <v>0</v>
      </c>
      <c r="J271" s="27">
        <v>45648</v>
      </c>
      <c r="L271" s="28">
        <f t="shared" si="47"/>
        <v>0</v>
      </c>
      <c r="M271" s="28">
        <f t="shared" si="48"/>
        <v>0</v>
      </c>
      <c r="N271" s="28">
        <f t="shared" si="49"/>
        <v>0</v>
      </c>
    </row>
    <row r="272" spans="1:14" x14ac:dyDescent="0.25">
      <c r="A272" s="36">
        <v>45650</v>
      </c>
      <c r="B272">
        <f t="shared" si="42"/>
        <v>1</v>
      </c>
      <c r="C272" s="27">
        <v>45650</v>
      </c>
      <c r="D272" s="28">
        <f t="shared" si="50"/>
        <v>1</v>
      </c>
      <c r="F272" s="28">
        <f t="shared" si="43"/>
        <v>0</v>
      </c>
      <c r="G272" s="27" t="str">
        <f t="shared" si="44"/>
        <v>Z</v>
      </c>
      <c r="H272" s="28">
        <f t="shared" si="45"/>
        <v>0</v>
      </c>
      <c r="I272" s="28">
        <f t="shared" si="46"/>
        <v>0</v>
      </c>
      <c r="J272" s="27">
        <v>45649</v>
      </c>
      <c r="L272" s="28">
        <f t="shared" si="47"/>
        <v>0</v>
      </c>
      <c r="M272" s="28">
        <f t="shared" si="48"/>
        <v>0</v>
      </c>
      <c r="N272" s="28">
        <f t="shared" si="49"/>
        <v>0</v>
      </c>
    </row>
    <row r="273" spans="1:14" x14ac:dyDescent="0.25">
      <c r="A273" s="36">
        <v>45651</v>
      </c>
      <c r="B273">
        <f t="shared" si="42"/>
        <v>1</v>
      </c>
      <c r="C273" s="27">
        <v>45651</v>
      </c>
      <c r="D273" s="28">
        <f t="shared" si="50"/>
        <v>1</v>
      </c>
      <c r="F273" s="28">
        <f t="shared" si="43"/>
        <v>0</v>
      </c>
      <c r="G273" s="27" t="str">
        <f t="shared" si="44"/>
        <v>Z</v>
      </c>
      <c r="H273" s="28">
        <f t="shared" si="45"/>
        <v>0</v>
      </c>
      <c r="I273" s="28">
        <f t="shared" si="46"/>
        <v>0</v>
      </c>
      <c r="J273" s="27">
        <v>45650</v>
      </c>
      <c r="L273" s="28">
        <f t="shared" si="47"/>
        <v>0</v>
      </c>
      <c r="M273" s="28">
        <f t="shared" si="48"/>
        <v>0</v>
      </c>
      <c r="N273" s="28">
        <f t="shared" si="49"/>
        <v>0</v>
      </c>
    </row>
    <row r="274" spans="1:14" x14ac:dyDescent="0.25">
      <c r="A274" s="36">
        <v>45652</v>
      </c>
      <c r="B274">
        <f t="shared" si="42"/>
        <v>1</v>
      </c>
      <c r="C274" s="27">
        <v>45652</v>
      </c>
      <c r="D274" s="28">
        <f t="shared" si="50"/>
        <v>1</v>
      </c>
      <c r="F274" s="28">
        <f t="shared" si="43"/>
        <v>0</v>
      </c>
      <c r="G274" s="27" t="str">
        <f t="shared" si="44"/>
        <v>Z</v>
      </c>
      <c r="H274" s="28">
        <f t="shared" si="45"/>
        <v>0</v>
      </c>
      <c r="I274" s="28">
        <f t="shared" si="46"/>
        <v>0</v>
      </c>
      <c r="J274" s="27">
        <v>45651</v>
      </c>
      <c r="L274" s="28">
        <f t="shared" si="47"/>
        <v>0</v>
      </c>
      <c r="M274" s="28">
        <f t="shared" si="48"/>
        <v>0</v>
      </c>
      <c r="N274" s="28">
        <f t="shared" si="49"/>
        <v>0</v>
      </c>
    </row>
    <row r="275" spans="1:14" x14ac:dyDescent="0.25">
      <c r="A275" s="36">
        <v>45653</v>
      </c>
      <c r="B275">
        <f t="shared" si="42"/>
        <v>1</v>
      </c>
      <c r="C275" s="27">
        <v>45653</v>
      </c>
      <c r="D275" s="28">
        <f t="shared" si="50"/>
        <v>1</v>
      </c>
      <c r="F275" s="28">
        <f t="shared" si="43"/>
        <v>0</v>
      </c>
      <c r="G275" s="27" t="str">
        <f t="shared" si="44"/>
        <v>Z</v>
      </c>
      <c r="H275" s="28">
        <f t="shared" si="45"/>
        <v>0</v>
      </c>
      <c r="I275" s="28">
        <f t="shared" si="46"/>
        <v>0</v>
      </c>
      <c r="J275" s="27">
        <v>45652</v>
      </c>
      <c r="L275" s="28">
        <f t="shared" si="47"/>
        <v>0</v>
      </c>
      <c r="M275" s="28">
        <f t="shared" si="48"/>
        <v>0</v>
      </c>
      <c r="N275" s="28">
        <f t="shared" si="49"/>
        <v>0</v>
      </c>
    </row>
    <row r="276" spans="1:14" x14ac:dyDescent="0.25">
      <c r="A276" s="36">
        <v>45654</v>
      </c>
      <c r="B276">
        <f t="shared" si="42"/>
        <v>1</v>
      </c>
      <c r="C276" s="27">
        <v>45654</v>
      </c>
      <c r="D276" s="28">
        <f t="shared" si="50"/>
        <v>1</v>
      </c>
      <c r="E276" s="27">
        <v>45654</v>
      </c>
      <c r="F276" s="28">
        <f t="shared" si="43"/>
        <v>1</v>
      </c>
      <c r="G276" s="27" t="str">
        <f t="shared" si="44"/>
        <v>Z</v>
      </c>
      <c r="H276" s="28">
        <f t="shared" si="45"/>
        <v>0</v>
      </c>
      <c r="I276" s="28">
        <f t="shared" si="46"/>
        <v>0</v>
      </c>
      <c r="J276" s="27">
        <v>45653</v>
      </c>
      <c r="L276" s="28">
        <f t="shared" si="47"/>
        <v>0</v>
      </c>
      <c r="M276" s="28">
        <f t="shared" si="48"/>
        <v>0</v>
      </c>
      <c r="N276" s="28">
        <f t="shared" si="49"/>
        <v>0</v>
      </c>
    </row>
    <row r="277" spans="1:14" x14ac:dyDescent="0.25">
      <c r="A277" s="36">
        <v>45655</v>
      </c>
      <c r="B277">
        <f t="shared" si="42"/>
        <v>1</v>
      </c>
      <c r="C277" s="27">
        <v>45655</v>
      </c>
      <c r="D277" s="28">
        <f t="shared" si="50"/>
        <v>1</v>
      </c>
      <c r="E277" s="27">
        <v>45655</v>
      </c>
      <c r="F277" s="28">
        <f t="shared" si="43"/>
        <v>1</v>
      </c>
      <c r="G277" s="27" t="str">
        <f t="shared" si="44"/>
        <v>Z</v>
      </c>
      <c r="H277" s="28">
        <f t="shared" si="45"/>
        <v>0</v>
      </c>
      <c r="I277" s="28">
        <f t="shared" si="46"/>
        <v>0</v>
      </c>
      <c r="J277" s="27">
        <v>45654</v>
      </c>
      <c r="L277" s="28">
        <f t="shared" si="47"/>
        <v>0</v>
      </c>
      <c r="M277" s="28">
        <f t="shared" si="48"/>
        <v>0</v>
      </c>
      <c r="N277" s="28">
        <f t="shared" si="49"/>
        <v>0</v>
      </c>
    </row>
    <row r="278" spans="1:14" x14ac:dyDescent="0.25">
      <c r="A278" s="36">
        <v>45656</v>
      </c>
      <c r="B278">
        <f t="shared" si="42"/>
        <v>1</v>
      </c>
      <c r="C278" s="27">
        <v>45656</v>
      </c>
      <c r="D278" s="28">
        <f t="shared" si="50"/>
        <v>1</v>
      </c>
      <c r="F278" s="28">
        <f t="shared" si="43"/>
        <v>0</v>
      </c>
      <c r="G278" s="27" t="str">
        <f t="shared" si="44"/>
        <v>Z</v>
      </c>
      <c r="H278" s="28">
        <f t="shared" si="45"/>
        <v>0</v>
      </c>
      <c r="I278" s="28">
        <f t="shared" si="46"/>
        <v>0</v>
      </c>
      <c r="J278" s="27">
        <v>45655</v>
      </c>
      <c r="L278" s="28">
        <f t="shared" si="47"/>
        <v>0</v>
      </c>
      <c r="M278" s="28">
        <f t="shared" si="48"/>
        <v>0</v>
      </c>
      <c r="N278" s="28">
        <f t="shared" si="49"/>
        <v>0</v>
      </c>
    </row>
    <row r="279" spans="1:14" x14ac:dyDescent="0.25">
      <c r="A279" s="36">
        <v>45657</v>
      </c>
      <c r="B279">
        <f t="shared" si="42"/>
        <v>1</v>
      </c>
      <c r="C279" s="27">
        <v>45657</v>
      </c>
      <c r="D279" s="28">
        <f t="shared" si="50"/>
        <v>1</v>
      </c>
      <c r="F279" s="28">
        <f t="shared" si="43"/>
        <v>0</v>
      </c>
      <c r="G279" s="27" t="str">
        <f t="shared" si="44"/>
        <v>Z</v>
      </c>
      <c r="H279" s="28">
        <f t="shared" si="45"/>
        <v>0</v>
      </c>
      <c r="I279" s="28">
        <f t="shared" si="46"/>
        <v>0</v>
      </c>
      <c r="J279" s="27">
        <v>45656</v>
      </c>
      <c r="L279" s="28">
        <f t="shared" si="47"/>
        <v>0</v>
      </c>
      <c r="M279" s="28">
        <f t="shared" si="48"/>
        <v>0</v>
      </c>
      <c r="N279" s="28">
        <f t="shared" si="49"/>
        <v>0</v>
      </c>
    </row>
    <row r="280" spans="1:14" x14ac:dyDescent="0.25">
      <c r="A280" s="36">
        <v>45658</v>
      </c>
      <c r="B280">
        <f t="shared" si="42"/>
        <v>1</v>
      </c>
      <c r="C280" s="27">
        <v>45658</v>
      </c>
      <c r="D280" s="28">
        <f t="shared" si="50"/>
        <v>1</v>
      </c>
      <c r="F280" s="28">
        <f t="shared" si="43"/>
        <v>0</v>
      </c>
      <c r="G280" s="27" t="str">
        <f t="shared" si="44"/>
        <v>Z</v>
      </c>
      <c r="H280" s="28">
        <f t="shared" si="45"/>
        <v>0</v>
      </c>
      <c r="I280" s="28">
        <f t="shared" si="46"/>
        <v>0</v>
      </c>
      <c r="J280" s="27">
        <v>45657</v>
      </c>
      <c r="L280" s="28">
        <f t="shared" si="47"/>
        <v>0</v>
      </c>
      <c r="M280" s="28">
        <f t="shared" si="48"/>
        <v>0</v>
      </c>
      <c r="N280" s="28">
        <f t="shared" si="49"/>
        <v>0</v>
      </c>
    </row>
    <row r="281" spans="1:14" x14ac:dyDescent="0.25">
      <c r="A281" s="36">
        <v>45659</v>
      </c>
      <c r="B281">
        <f t="shared" si="42"/>
        <v>1</v>
      </c>
      <c r="C281" s="27">
        <v>45659</v>
      </c>
      <c r="D281" s="28">
        <f t="shared" si="50"/>
        <v>1</v>
      </c>
      <c r="F281" s="28">
        <f t="shared" si="43"/>
        <v>0</v>
      </c>
      <c r="G281" s="27" t="str">
        <f t="shared" si="44"/>
        <v>Z</v>
      </c>
      <c r="H281" s="28">
        <f t="shared" si="45"/>
        <v>0</v>
      </c>
      <c r="I281" s="28">
        <f t="shared" si="46"/>
        <v>0</v>
      </c>
      <c r="J281" s="27">
        <v>45658</v>
      </c>
      <c r="L281" s="28">
        <f t="shared" si="47"/>
        <v>0</v>
      </c>
      <c r="M281" s="28">
        <f t="shared" si="48"/>
        <v>0</v>
      </c>
      <c r="N281" s="28">
        <f t="shared" si="49"/>
        <v>0</v>
      </c>
    </row>
    <row r="282" spans="1:14" x14ac:dyDescent="0.25">
      <c r="A282" s="36">
        <v>45660</v>
      </c>
      <c r="B282">
        <f t="shared" si="42"/>
        <v>1</v>
      </c>
      <c r="C282" s="27">
        <v>45660</v>
      </c>
      <c r="D282" s="28">
        <f t="shared" si="50"/>
        <v>1</v>
      </c>
      <c r="F282" s="28">
        <f t="shared" si="43"/>
        <v>0</v>
      </c>
      <c r="G282" s="27" t="str">
        <f t="shared" si="44"/>
        <v>Z</v>
      </c>
      <c r="H282" s="28">
        <f t="shared" si="45"/>
        <v>0</v>
      </c>
      <c r="I282" s="28">
        <f t="shared" si="46"/>
        <v>0</v>
      </c>
      <c r="J282" s="27">
        <v>45659</v>
      </c>
      <c r="L282" s="28">
        <f t="shared" si="47"/>
        <v>0</v>
      </c>
      <c r="M282" s="28">
        <f t="shared" si="48"/>
        <v>0</v>
      </c>
      <c r="N282" s="28">
        <f t="shared" si="49"/>
        <v>0</v>
      </c>
    </row>
    <row r="283" spans="1:14" x14ac:dyDescent="0.25">
      <c r="A283" s="36">
        <v>45661</v>
      </c>
      <c r="B283">
        <f t="shared" si="42"/>
        <v>1</v>
      </c>
      <c r="D283" s="28">
        <f t="shared" si="50"/>
        <v>0</v>
      </c>
      <c r="E283" s="27">
        <v>45661</v>
      </c>
      <c r="F283" s="28">
        <f t="shared" si="43"/>
        <v>1</v>
      </c>
      <c r="G283" s="27" t="str">
        <f t="shared" si="44"/>
        <v>Z</v>
      </c>
      <c r="H283" s="28">
        <f t="shared" si="45"/>
        <v>0</v>
      </c>
      <c r="I283" s="28">
        <f t="shared" si="46"/>
        <v>0</v>
      </c>
      <c r="J283" s="27">
        <v>45660</v>
      </c>
      <c r="L283" s="28">
        <f t="shared" si="47"/>
        <v>0</v>
      </c>
      <c r="M283" s="28">
        <f t="shared" si="48"/>
        <v>0</v>
      </c>
      <c r="N283" s="28">
        <f t="shared" si="49"/>
        <v>0</v>
      </c>
    </row>
    <row r="284" spans="1:14" x14ac:dyDescent="0.25">
      <c r="A284" s="36">
        <v>45662</v>
      </c>
      <c r="B284">
        <f t="shared" si="42"/>
        <v>1</v>
      </c>
      <c r="D284" s="28">
        <f t="shared" si="50"/>
        <v>0</v>
      </c>
      <c r="E284" s="27">
        <v>45662</v>
      </c>
      <c r="F284" s="28">
        <f t="shared" si="43"/>
        <v>1</v>
      </c>
      <c r="G284" s="27" t="str">
        <f t="shared" si="44"/>
        <v>Z</v>
      </c>
      <c r="H284" s="28">
        <f t="shared" si="45"/>
        <v>0</v>
      </c>
      <c r="I284" s="28">
        <f t="shared" si="46"/>
        <v>0</v>
      </c>
      <c r="J284" s="27">
        <v>45661</v>
      </c>
      <c r="L284" s="28">
        <f t="shared" si="47"/>
        <v>0</v>
      </c>
      <c r="M284" s="28">
        <f t="shared" si="48"/>
        <v>0</v>
      </c>
      <c r="N284" s="28">
        <f t="shared" si="49"/>
        <v>0</v>
      </c>
    </row>
    <row r="285" spans="1:14" x14ac:dyDescent="0.25">
      <c r="A285" s="36">
        <v>45663</v>
      </c>
      <c r="B285">
        <f t="shared" si="42"/>
        <v>1</v>
      </c>
      <c r="D285" s="28">
        <f t="shared" si="50"/>
        <v>0</v>
      </c>
      <c r="F285" s="28">
        <f t="shared" si="43"/>
        <v>0</v>
      </c>
      <c r="G285" s="27" t="str">
        <f t="shared" si="44"/>
        <v>Z</v>
      </c>
      <c r="H285" s="28">
        <f t="shared" si="45"/>
        <v>0</v>
      </c>
      <c r="I285" s="28">
        <f t="shared" si="46"/>
        <v>0</v>
      </c>
      <c r="J285" s="27">
        <v>45662</v>
      </c>
      <c r="L285" s="28">
        <f t="shared" si="47"/>
        <v>0</v>
      </c>
      <c r="M285" s="28">
        <f t="shared" si="48"/>
        <v>0</v>
      </c>
      <c r="N285" s="28">
        <f t="shared" si="49"/>
        <v>0</v>
      </c>
    </row>
    <row r="286" spans="1:14" x14ac:dyDescent="0.25">
      <c r="A286" s="36">
        <v>45664</v>
      </c>
      <c r="B286">
        <f t="shared" si="42"/>
        <v>1</v>
      </c>
      <c r="D286" s="28">
        <f t="shared" si="50"/>
        <v>0</v>
      </c>
      <c r="F286" s="28">
        <f t="shared" si="43"/>
        <v>0</v>
      </c>
      <c r="G286" s="27" t="str">
        <f t="shared" si="44"/>
        <v>Z</v>
      </c>
      <c r="H286" s="28">
        <f t="shared" si="45"/>
        <v>0</v>
      </c>
      <c r="I286" s="28">
        <f t="shared" si="46"/>
        <v>0</v>
      </c>
      <c r="J286" s="27">
        <v>45663</v>
      </c>
      <c r="L286" s="28">
        <f t="shared" si="47"/>
        <v>0</v>
      </c>
      <c r="M286" s="28">
        <f t="shared" si="48"/>
        <v>0</v>
      </c>
      <c r="N286" s="28">
        <f t="shared" si="49"/>
        <v>0</v>
      </c>
    </row>
    <row r="287" spans="1:14" x14ac:dyDescent="0.25">
      <c r="A287" s="36">
        <v>45665</v>
      </c>
      <c r="B287">
        <f t="shared" si="42"/>
        <v>1</v>
      </c>
      <c r="D287" s="28">
        <f t="shared" si="50"/>
        <v>0</v>
      </c>
      <c r="F287" s="28">
        <f t="shared" si="43"/>
        <v>0</v>
      </c>
      <c r="G287" s="27" t="str">
        <f t="shared" si="44"/>
        <v>Z</v>
      </c>
      <c r="H287" s="28">
        <f t="shared" si="45"/>
        <v>0</v>
      </c>
      <c r="I287" s="28">
        <f t="shared" si="46"/>
        <v>0</v>
      </c>
      <c r="J287" s="27">
        <v>45664</v>
      </c>
      <c r="L287" s="28">
        <f t="shared" si="47"/>
        <v>0</v>
      </c>
      <c r="M287" s="28">
        <f t="shared" si="48"/>
        <v>0</v>
      </c>
      <c r="N287" s="28">
        <f t="shared" si="49"/>
        <v>0</v>
      </c>
    </row>
    <row r="288" spans="1:14" x14ac:dyDescent="0.25">
      <c r="A288" s="36">
        <v>45666</v>
      </c>
      <c r="B288">
        <f t="shared" si="42"/>
        <v>1</v>
      </c>
      <c r="D288" s="28">
        <f t="shared" si="50"/>
        <v>0</v>
      </c>
      <c r="F288" s="28">
        <f t="shared" si="43"/>
        <v>0</v>
      </c>
      <c r="G288" s="27" t="str">
        <f t="shared" si="44"/>
        <v>Z</v>
      </c>
      <c r="H288" s="28">
        <f t="shared" si="45"/>
        <v>0</v>
      </c>
      <c r="I288" s="28">
        <f t="shared" si="46"/>
        <v>0</v>
      </c>
      <c r="J288" s="27">
        <v>45665</v>
      </c>
      <c r="L288" s="28">
        <f t="shared" si="47"/>
        <v>0</v>
      </c>
      <c r="M288" s="28">
        <f t="shared" si="48"/>
        <v>0</v>
      </c>
      <c r="N288" s="28">
        <f t="shared" si="49"/>
        <v>0</v>
      </c>
    </row>
    <row r="289" spans="1:14" x14ac:dyDescent="0.25">
      <c r="A289" s="36">
        <v>45667</v>
      </c>
      <c r="B289">
        <f t="shared" si="42"/>
        <v>1</v>
      </c>
      <c r="D289" s="28">
        <f t="shared" si="50"/>
        <v>0</v>
      </c>
      <c r="F289" s="28">
        <f t="shared" si="43"/>
        <v>0</v>
      </c>
      <c r="G289" s="27" t="str">
        <f t="shared" si="44"/>
        <v>Z</v>
      </c>
      <c r="H289" s="28">
        <f t="shared" si="45"/>
        <v>0</v>
      </c>
      <c r="I289" s="28">
        <f t="shared" si="46"/>
        <v>0</v>
      </c>
      <c r="J289" s="27">
        <v>45666</v>
      </c>
      <c r="L289" s="28">
        <f t="shared" si="47"/>
        <v>0</v>
      </c>
      <c r="M289" s="28">
        <f t="shared" si="48"/>
        <v>0</v>
      </c>
      <c r="N289" s="28">
        <f t="shared" si="49"/>
        <v>0</v>
      </c>
    </row>
    <row r="290" spans="1:14" x14ac:dyDescent="0.25">
      <c r="A290" s="36">
        <v>45668</v>
      </c>
      <c r="B290">
        <f t="shared" si="42"/>
        <v>1</v>
      </c>
      <c r="D290" s="28">
        <f t="shared" si="50"/>
        <v>0</v>
      </c>
      <c r="E290" s="27">
        <v>45668</v>
      </c>
      <c r="F290" s="28">
        <f t="shared" si="43"/>
        <v>1</v>
      </c>
      <c r="G290" s="27" t="str">
        <f t="shared" si="44"/>
        <v>Z</v>
      </c>
      <c r="H290" s="28">
        <f t="shared" si="45"/>
        <v>0</v>
      </c>
      <c r="I290" s="28">
        <f t="shared" si="46"/>
        <v>0</v>
      </c>
      <c r="J290" s="27">
        <v>45667</v>
      </c>
      <c r="L290" s="28">
        <f t="shared" si="47"/>
        <v>0</v>
      </c>
      <c r="M290" s="28">
        <f t="shared" si="48"/>
        <v>0</v>
      </c>
      <c r="N290" s="28">
        <f t="shared" si="49"/>
        <v>0</v>
      </c>
    </row>
    <row r="291" spans="1:14" x14ac:dyDescent="0.25">
      <c r="A291" s="36">
        <v>45669</v>
      </c>
      <c r="B291">
        <f t="shared" si="42"/>
        <v>1</v>
      </c>
      <c r="D291" s="28">
        <f t="shared" si="50"/>
        <v>0</v>
      </c>
      <c r="E291" s="27">
        <v>45669</v>
      </c>
      <c r="F291" s="28">
        <f t="shared" si="43"/>
        <v>1</v>
      </c>
      <c r="G291" s="27" t="str">
        <f t="shared" si="44"/>
        <v>Z</v>
      </c>
      <c r="H291" s="28">
        <f t="shared" si="45"/>
        <v>0</v>
      </c>
      <c r="I291" s="28">
        <f t="shared" si="46"/>
        <v>0</v>
      </c>
      <c r="J291" s="27">
        <v>45668</v>
      </c>
      <c r="L291" s="28">
        <f t="shared" si="47"/>
        <v>0</v>
      </c>
      <c r="M291" s="28">
        <f t="shared" si="48"/>
        <v>0</v>
      </c>
      <c r="N291" s="28">
        <f t="shared" si="49"/>
        <v>0</v>
      </c>
    </row>
    <row r="292" spans="1:14" x14ac:dyDescent="0.25">
      <c r="A292" s="36">
        <v>45670</v>
      </c>
      <c r="B292">
        <f t="shared" si="42"/>
        <v>1</v>
      </c>
      <c r="D292" s="28">
        <f t="shared" si="50"/>
        <v>0</v>
      </c>
      <c r="F292" s="28">
        <f t="shared" si="43"/>
        <v>0</v>
      </c>
      <c r="G292" s="27" t="str">
        <f t="shared" si="44"/>
        <v>Z</v>
      </c>
      <c r="H292" s="28">
        <f t="shared" si="45"/>
        <v>0</v>
      </c>
      <c r="I292" s="28">
        <f t="shared" si="46"/>
        <v>0</v>
      </c>
      <c r="J292" s="27">
        <v>45669</v>
      </c>
      <c r="L292" s="28">
        <f t="shared" si="47"/>
        <v>0</v>
      </c>
      <c r="M292" s="28">
        <f t="shared" si="48"/>
        <v>0</v>
      </c>
      <c r="N292" s="28">
        <f t="shared" si="49"/>
        <v>0</v>
      </c>
    </row>
    <row r="293" spans="1:14" x14ac:dyDescent="0.25">
      <c r="A293" s="36">
        <v>45671</v>
      </c>
      <c r="B293">
        <f t="shared" si="42"/>
        <v>1</v>
      </c>
      <c r="D293" s="28">
        <f t="shared" si="50"/>
        <v>0</v>
      </c>
      <c r="F293" s="28">
        <f t="shared" si="43"/>
        <v>0</v>
      </c>
      <c r="G293" s="27" t="str">
        <f t="shared" si="44"/>
        <v>Z</v>
      </c>
      <c r="H293" s="28">
        <f t="shared" si="45"/>
        <v>0</v>
      </c>
      <c r="I293" s="28">
        <f t="shared" si="46"/>
        <v>0</v>
      </c>
      <c r="J293" s="27">
        <v>45670</v>
      </c>
      <c r="L293" s="28">
        <f t="shared" si="47"/>
        <v>0</v>
      </c>
      <c r="M293" s="28">
        <f t="shared" si="48"/>
        <v>0</v>
      </c>
      <c r="N293" s="28">
        <f t="shared" si="49"/>
        <v>0</v>
      </c>
    </row>
    <row r="294" spans="1:14" x14ac:dyDescent="0.25">
      <c r="A294" s="36">
        <v>45672</v>
      </c>
      <c r="B294">
        <f t="shared" si="42"/>
        <v>1</v>
      </c>
      <c r="D294" s="28">
        <f t="shared" si="50"/>
        <v>0</v>
      </c>
      <c r="F294" s="28">
        <f t="shared" si="43"/>
        <v>0</v>
      </c>
      <c r="G294" s="27" t="str">
        <f t="shared" si="44"/>
        <v>Z</v>
      </c>
      <c r="H294" s="28">
        <f t="shared" si="45"/>
        <v>0</v>
      </c>
      <c r="I294" s="28">
        <f t="shared" si="46"/>
        <v>0</v>
      </c>
      <c r="J294" s="27">
        <v>45671</v>
      </c>
      <c r="L294" s="28">
        <f t="shared" si="47"/>
        <v>0</v>
      </c>
      <c r="M294" s="28">
        <f t="shared" si="48"/>
        <v>0</v>
      </c>
      <c r="N294" s="28">
        <f t="shared" si="49"/>
        <v>0</v>
      </c>
    </row>
    <row r="295" spans="1:14" x14ac:dyDescent="0.25">
      <c r="A295" s="36">
        <v>45673</v>
      </c>
      <c r="B295">
        <f t="shared" si="42"/>
        <v>1</v>
      </c>
      <c r="D295" s="28">
        <f t="shared" si="50"/>
        <v>0</v>
      </c>
      <c r="F295" s="28">
        <f t="shared" si="43"/>
        <v>0</v>
      </c>
      <c r="G295" s="27" t="str">
        <f t="shared" si="44"/>
        <v>Z</v>
      </c>
      <c r="H295" s="28">
        <f t="shared" si="45"/>
        <v>0</v>
      </c>
      <c r="I295" s="28">
        <f t="shared" si="46"/>
        <v>0</v>
      </c>
      <c r="J295" s="27">
        <v>45672</v>
      </c>
      <c r="L295" s="28">
        <f t="shared" si="47"/>
        <v>0</v>
      </c>
      <c r="M295" s="28">
        <f t="shared" si="48"/>
        <v>0</v>
      </c>
      <c r="N295" s="28">
        <f t="shared" si="49"/>
        <v>0</v>
      </c>
    </row>
    <row r="296" spans="1:14" x14ac:dyDescent="0.25">
      <c r="A296" s="36">
        <v>45674</v>
      </c>
      <c r="B296">
        <f t="shared" si="42"/>
        <v>1</v>
      </c>
      <c r="D296" s="28">
        <f t="shared" si="50"/>
        <v>0</v>
      </c>
      <c r="F296" s="28">
        <f t="shared" si="43"/>
        <v>0</v>
      </c>
      <c r="G296" s="27" t="str">
        <f t="shared" si="44"/>
        <v>Z</v>
      </c>
      <c r="H296" s="28">
        <f t="shared" si="45"/>
        <v>0</v>
      </c>
      <c r="I296" s="28">
        <f t="shared" si="46"/>
        <v>0</v>
      </c>
      <c r="J296" s="27">
        <v>45673</v>
      </c>
      <c r="L296" s="28">
        <f t="shared" si="47"/>
        <v>0</v>
      </c>
      <c r="M296" s="28">
        <f t="shared" si="48"/>
        <v>0</v>
      </c>
      <c r="N296" s="28">
        <f t="shared" si="49"/>
        <v>0</v>
      </c>
    </row>
    <row r="297" spans="1:14" x14ac:dyDescent="0.25">
      <c r="A297" s="36">
        <v>45675</v>
      </c>
      <c r="B297">
        <f t="shared" si="42"/>
        <v>1</v>
      </c>
      <c r="D297" s="28">
        <f t="shared" si="50"/>
        <v>0</v>
      </c>
      <c r="E297" s="27">
        <v>45675</v>
      </c>
      <c r="F297" s="28">
        <f t="shared" si="43"/>
        <v>1</v>
      </c>
      <c r="G297" s="27" t="str">
        <f t="shared" si="44"/>
        <v>Z</v>
      </c>
      <c r="H297" s="28">
        <f t="shared" si="45"/>
        <v>0</v>
      </c>
      <c r="I297" s="28">
        <f t="shared" si="46"/>
        <v>0</v>
      </c>
      <c r="J297" s="27">
        <v>45674</v>
      </c>
      <c r="L297" s="28">
        <f t="shared" si="47"/>
        <v>0</v>
      </c>
      <c r="M297" s="28">
        <f t="shared" si="48"/>
        <v>0</v>
      </c>
      <c r="N297" s="28">
        <f t="shared" si="49"/>
        <v>0</v>
      </c>
    </row>
    <row r="298" spans="1:14" x14ac:dyDescent="0.25">
      <c r="A298" s="36">
        <v>45676</v>
      </c>
      <c r="B298">
        <f t="shared" si="42"/>
        <v>1</v>
      </c>
      <c r="D298" s="28">
        <f t="shared" si="50"/>
        <v>0</v>
      </c>
      <c r="E298" s="27">
        <v>45676</v>
      </c>
      <c r="F298" s="28">
        <f t="shared" si="43"/>
        <v>1</v>
      </c>
      <c r="G298" s="27" t="str">
        <f t="shared" si="44"/>
        <v>Z</v>
      </c>
      <c r="H298" s="28">
        <f t="shared" si="45"/>
        <v>0</v>
      </c>
      <c r="I298" s="28">
        <f t="shared" si="46"/>
        <v>0</v>
      </c>
      <c r="J298" s="27">
        <v>45675</v>
      </c>
      <c r="L298" s="28">
        <f t="shared" si="47"/>
        <v>0</v>
      </c>
      <c r="M298" s="28">
        <f t="shared" si="48"/>
        <v>0</v>
      </c>
      <c r="N298" s="28">
        <f t="shared" si="49"/>
        <v>0</v>
      </c>
    </row>
    <row r="299" spans="1:14" x14ac:dyDescent="0.25">
      <c r="A299" s="36">
        <v>45677</v>
      </c>
      <c r="B299">
        <f t="shared" si="42"/>
        <v>1</v>
      </c>
      <c r="D299" s="28">
        <f t="shared" si="50"/>
        <v>0</v>
      </c>
      <c r="F299" s="28">
        <f t="shared" si="43"/>
        <v>0</v>
      </c>
      <c r="G299" s="27" t="str">
        <f t="shared" si="44"/>
        <v>Z</v>
      </c>
      <c r="H299" s="28">
        <f t="shared" si="45"/>
        <v>0</v>
      </c>
      <c r="I299" s="28">
        <f t="shared" si="46"/>
        <v>0</v>
      </c>
      <c r="J299" s="27">
        <v>45676</v>
      </c>
      <c r="L299" s="28">
        <f t="shared" si="47"/>
        <v>0</v>
      </c>
      <c r="M299" s="28">
        <f t="shared" si="48"/>
        <v>0</v>
      </c>
      <c r="N299" s="28">
        <f t="shared" si="49"/>
        <v>0</v>
      </c>
    </row>
    <row r="300" spans="1:14" x14ac:dyDescent="0.25">
      <c r="A300" s="36">
        <v>45678</v>
      </c>
      <c r="B300">
        <f t="shared" si="42"/>
        <v>1</v>
      </c>
      <c r="D300" s="28">
        <f t="shared" si="50"/>
        <v>0</v>
      </c>
      <c r="F300" s="28">
        <f t="shared" si="43"/>
        <v>0</v>
      </c>
      <c r="G300" s="27" t="str">
        <f t="shared" si="44"/>
        <v>Z</v>
      </c>
      <c r="H300" s="28">
        <f t="shared" si="45"/>
        <v>0</v>
      </c>
      <c r="I300" s="28">
        <f t="shared" si="46"/>
        <v>0</v>
      </c>
      <c r="J300" s="27">
        <v>45677</v>
      </c>
      <c r="L300" s="28">
        <f t="shared" si="47"/>
        <v>0</v>
      </c>
      <c r="M300" s="28">
        <f t="shared" si="48"/>
        <v>0</v>
      </c>
      <c r="N300" s="28">
        <f t="shared" si="49"/>
        <v>0</v>
      </c>
    </row>
    <row r="301" spans="1:14" x14ac:dyDescent="0.25">
      <c r="A301" s="36">
        <v>45679</v>
      </c>
      <c r="B301">
        <f t="shared" si="42"/>
        <v>1</v>
      </c>
      <c r="D301" s="28">
        <f t="shared" si="50"/>
        <v>0</v>
      </c>
      <c r="F301" s="28">
        <f t="shared" si="43"/>
        <v>0</v>
      </c>
      <c r="G301" s="27" t="str">
        <f t="shared" si="44"/>
        <v>Z</v>
      </c>
      <c r="H301" s="28">
        <f t="shared" si="45"/>
        <v>0</v>
      </c>
      <c r="I301" s="28">
        <f t="shared" si="46"/>
        <v>0</v>
      </c>
      <c r="J301" s="27">
        <v>45678</v>
      </c>
      <c r="L301" s="28">
        <f t="shared" si="47"/>
        <v>0</v>
      </c>
      <c r="M301" s="28">
        <f t="shared" si="48"/>
        <v>0</v>
      </c>
      <c r="N301" s="28">
        <f t="shared" si="49"/>
        <v>0</v>
      </c>
    </row>
    <row r="302" spans="1:14" x14ac:dyDescent="0.25">
      <c r="A302" s="36">
        <v>45680</v>
      </c>
      <c r="B302">
        <f t="shared" si="42"/>
        <v>1</v>
      </c>
      <c r="D302" s="28">
        <f t="shared" si="50"/>
        <v>0</v>
      </c>
      <c r="F302" s="28">
        <f t="shared" si="43"/>
        <v>0</v>
      </c>
      <c r="G302" s="27" t="str">
        <f t="shared" si="44"/>
        <v>Z</v>
      </c>
      <c r="H302" s="28">
        <f t="shared" si="45"/>
        <v>0</v>
      </c>
      <c r="I302" s="28">
        <f t="shared" si="46"/>
        <v>0</v>
      </c>
      <c r="J302" s="27">
        <v>45679</v>
      </c>
      <c r="L302" s="28">
        <f t="shared" si="47"/>
        <v>0</v>
      </c>
      <c r="M302" s="28">
        <f t="shared" si="48"/>
        <v>0</v>
      </c>
      <c r="N302" s="28">
        <f t="shared" si="49"/>
        <v>0</v>
      </c>
    </row>
    <row r="303" spans="1:14" x14ac:dyDescent="0.25">
      <c r="A303" s="36">
        <v>45681</v>
      </c>
      <c r="B303">
        <f t="shared" si="42"/>
        <v>1</v>
      </c>
      <c r="D303" s="28">
        <f t="shared" si="50"/>
        <v>0</v>
      </c>
      <c r="F303" s="28">
        <f t="shared" si="43"/>
        <v>0</v>
      </c>
      <c r="G303" s="27" t="str">
        <f t="shared" si="44"/>
        <v>Z</v>
      </c>
      <c r="H303" s="28">
        <f t="shared" si="45"/>
        <v>0</v>
      </c>
      <c r="I303" s="28">
        <f t="shared" si="46"/>
        <v>0</v>
      </c>
      <c r="J303" s="27">
        <v>45680</v>
      </c>
      <c r="L303" s="28">
        <f t="shared" si="47"/>
        <v>0</v>
      </c>
      <c r="M303" s="28">
        <f t="shared" si="48"/>
        <v>0</v>
      </c>
      <c r="N303" s="28">
        <f t="shared" si="49"/>
        <v>0</v>
      </c>
    </row>
    <row r="304" spans="1:14" x14ac:dyDescent="0.25">
      <c r="A304" s="36">
        <v>45682</v>
      </c>
      <c r="B304">
        <f t="shared" si="42"/>
        <v>1</v>
      </c>
      <c r="D304" s="28">
        <f t="shared" si="50"/>
        <v>0</v>
      </c>
      <c r="E304" s="27">
        <v>45682</v>
      </c>
      <c r="F304" s="28">
        <f t="shared" si="43"/>
        <v>1</v>
      </c>
      <c r="G304" s="27" t="str">
        <f t="shared" si="44"/>
        <v>Z</v>
      </c>
      <c r="H304" s="28">
        <f t="shared" si="45"/>
        <v>0</v>
      </c>
      <c r="I304" s="28">
        <f t="shared" si="46"/>
        <v>0</v>
      </c>
      <c r="J304" s="27">
        <v>45681</v>
      </c>
      <c r="L304" s="28">
        <f t="shared" si="47"/>
        <v>0</v>
      </c>
      <c r="M304" s="28">
        <f t="shared" si="48"/>
        <v>0</v>
      </c>
      <c r="N304" s="28">
        <f t="shared" si="49"/>
        <v>0</v>
      </c>
    </row>
    <row r="305" spans="1:14" x14ac:dyDescent="0.25">
      <c r="A305" s="36">
        <v>45683</v>
      </c>
      <c r="B305">
        <f t="shared" si="42"/>
        <v>1</v>
      </c>
      <c r="D305" s="28">
        <f t="shared" si="50"/>
        <v>0</v>
      </c>
      <c r="E305" s="27">
        <v>45683</v>
      </c>
      <c r="F305" s="28">
        <f t="shared" si="43"/>
        <v>1</v>
      </c>
      <c r="G305" s="27" t="str">
        <f t="shared" si="44"/>
        <v>Z</v>
      </c>
      <c r="H305" s="28">
        <f t="shared" si="45"/>
        <v>0</v>
      </c>
      <c r="I305" s="28">
        <f t="shared" si="46"/>
        <v>0</v>
      </c>
      <c r="J305" s="27">
        <v>45682</v>
      </c>
      <c r="L305" s="28">
        <f t="shared" si="47"/>
        <v>0</v>
      </c>
      <c r="M305" s="28">
        <f t="shared" si="48"/>
        <v>0</v>
      </c>
      <c r="N305" s="28">
        <f t="shared" si="49"/>
        <v>0</v>
      </c>
    </row>
    <row r="306" spans="1:14" x14ac:dyDescent="0.25">
      <c r="A306" s="36">
        <v>45684</v>
      </c>
      <c r="B306">
        <f t="shared" si="42"/>
        <v>1</v>
      </c>
      <c r="D306" s="28">
        <f t="shared" si="50"/>
        <v>0</v>
      </c>
      <c r="F306" s="28">
        <f t="shared" si="43"/>
        <v>0</v>
      </c>
      <c r="G306" s="27" t="str">
        <f t="shared" si="44"/>
        <v>Z</v>
      </c>
      <c r="H306" s="28">
        <f t="shared" si="45"/>
        <v>0</v>
      </c>
      <c r="I306" s="28">
        <f t="shared" si="46"/>
        <v>0</v>
      </c>
      <c r="J306" s="27">
        <v>45683</v>
      </c>
      <c r="L306" s="28">
        <f t="shared" si="47"/>
        <v>0</v>
      </c>
      <c r="M306" s="28">
        <f t="shared" si="48"/>
        <v>0</v>
      </c>
      <c r="N306" s="28">
        <f t="shared" si="49"/>
        <v>0</v>
      </c>
    </row>
    <row r="307" spans="1:14" x14ac:dyDescent="0.25">
      <c r="A307" s="36">
        <v>45685</v>
      </c>
      <c r="B307">
        <f t="shared" si="42"/>
        <v>1</v>
      </c>
      <c r="D307" s="28">
        <f t="shared" si="50"/>
        <v>0</v>
      </c>
      <c r="F307" s="28">
        <f t="shared" si="43"/>
        <v>0</v>
      </c>
      <c r="G307" s="27" t="str">
        <f t="shared" si="44"/>
        <v>Z</v>
      </c>
      <c r="H307" s="28">
        <f t="shared" si="45"/>
        <v>0</v>
      </c>
      <c r="I307" s="28">
        <f t="shared" si="46"/>
        <v>0</v>
      </c>
      <c r="J307" s="27">
        <v>45684</v>
      </c>
      <c r="L307" s="28">
        <f t="shared" si="47"/>
        <v>0</v>
      </c>
      <c r="M307" s="28">
        <f t="shared" si="48"/>
        <v>0</v>
      </c>
      <c r="N307" s="28">
        <f t="shared" si="49"/>
        <v>0</v>
      </c>
    </row>
    <row r="308" spans="1:14" x14ac:dyDescent="0.25">
      <c r="A308" s="36">
        <v>45686</v>
      </c>
      <c r="B308">
        <f t="shared" si="42"/>
        <v>1</v>
      </c>
      <c r="D308" s="28">
        <f t="shared" si="50"/>
        <v>0</v>
      </c>
      <c r="F308" s="28">
        <f t="shared" si="43"/>
        <v>0</v>
      </c>
      <c r="G308" s="27" t="str">
        <f t="shared" si="44"/>
        <v>Z</v>
      </c>
      <c r="H308" s="28">
        <f t="shared" si="45"/>
        <v>0</v>
      </c>
      <c r="I308" s="28">
        <f t="shared" si="46"/>
        <v>0</v>
      </c>
      <c r="J308" s="27">
        <v>45685</v>
      </c>
      <c r="L308" s="28">
        <f t="shared" si="47"/>
        <v>0</v>
      </c>
      <c r="M308" s="28">
        <f t="shared" si="48"/>
        <v>0</v>
      </c>
      <c r="N308" s="28">
        <f t="shared" si="49"/>
        <v>0</v>
      </c>
    </row>
    <row r="309" spans="1:14" x14ac:dyDescent="0.25">
      <c r="A309" s="36">
        <v>45687</v>
      </c>
      <c r="B309">
        <f t="shared" si="42"/>
        <v>1</v>
      </c>
      <c r="D309" s="28">
        <f t="shared" si="50"/>
        <v>0</v>
      </c>
      <c r="F309" s="28">
        <f t="shared" si="43"/>
        <v>0</v>
      </c>
      <c r="G309" s="27" t="str">
        <f t="shared" si="44"/>
        <v>Z</v>
      </c>
      <c r="H309" s="28">
        <f t="shared" si="45"/>
        <v>0</v>
      </c>
      <c r="I309" s="28">
        <f t="shared" si="46"/>
        <v>0</v>
      </c>
      <c r="J309" s="27">
        <v>45686</v>
      </c>
      <c r="L309" s="28">
        <f t="shared" si="47"/>
        <v>0</v>
      </c>
      <c r="M309" s="28">
        <f t="shared" si="48"/>
        <v>0</v>
      </c>
      <c r="N309" s="28">
        <f t="shared" si="49"/>
        <v>0</v>
      </c>
    </row>
    <row r="310" spans="1:14" x14ac:dyDescent="0.25">
      <c r="A310" s="36">
        <v>45688</v>
      </c>
      <c r="B310">
        <f t="shared" si="42"/>
        <v>1</v>
      </c>
      <c r="D310" s="28">
        <f t="shared" si="50"/>
        <v>0</v>
      </c>
      <c r="F310" s="28">
        <f t="shared" si="43"/>
        <v>0</v>
      </c>
      <c r="G310" s="27" t="str">
        <f t="shared" si="44"/>
        <v>Z</v>
      </c>
      <c r="H310" s="28">
        <f t="shared" si="45"/>
        <v>0</v>
      </c>
      <c r="I310" s="28">
        <f t="shared" si="46"/>
        <v>0</v>
      </c>
      <c r="J310" s="27">
        <v>45687</v>
      </c>
      <c r="L310" s="28">
        <f t="shared" si="47"/>
        <v>0</v>
      </c>
      <c r="M310" s="28">
        <f t="shared" si="48"/>
        <v>0</v>
      </c>
      <c r="N310" s="28">
        <f t="shared" si="49"/>
        <v>0</v>
      </c>
    </row>
    <row r="311" spans="1:14" x14ac:dyDescent="0.25">
      <c r="A311" s="36">
        <v>45689</v>
      </c>
      <c r="B311">
        <f t="shared" si="42"/>
        <v>1</v>
      </c>
      <c r="D311" s="28">
        <f t="shared" si="50"/>
        <v>0</v>
      </c>
      <c r="E311" s="27">
        <v>45689</v>
      </c>
      <c r="F311" s="28">
        <f t="shared" si="43"/>
        <v>1</v>
      </c>
      <c r="G311" s="27" t="str">
        <f t="shared" si="44"/>
        <v>Z</v>
      </c>
      <c r="H311" s="28">
        <f t="shared" si="45"/>
        <v>0</v>
      </c>
      <c r="I311" s="28">
        <f t="shared" si="46"/>
        <v>0</v>
      </c>
      <c r="J311" s="27">
        <v>45688</v>
      </c>
      <c r="L311" s="28">
        <f t="shared" si="47"/>
        <v>0</v>
      </c>
      <c r="M311" s="28">
        <f t="shared" si="48"/>
        <v>0</v>
      </c>
      <c r="N311" s="28">
        <f t="shared" si="49"/>
        <v>0</v>
      </c>
    </row>
    <row r="312" spans="1:14" x14ac:dyDescent="0.25">
      <c r="A312" s="36">
        <v>45690</v>
      </c>
      <c r="B312">
        <f t="shared" si="42"/>
        <v>1</v>
      </c>
      <c r="D312" s="28">
        <f t="shared" si="50"/>
        <v>0</v>
      </c>
      <c r="E312" s="27">
        <v>45690</v>
      </c>
      <c r="F312" s="28">
        <f t="shared" si="43"/>
        <v>1</v>
      </c>
      <c r="G312" s="27" t="str">
        <f t="shared" si="44"/>
        <v>Z</v>
      </c>
      <c r="H312" s="28">
        <f t="shared" si="45"/>
        <v>0</v>
      </c>
      <c r="I312" s="28">
        <f t="shared" si="46"/>
        <v>0</v>
      </c>
      <c r="J312" s="27">
        <v>45689</v>
      </c>
      <c r="L312" s="28">
        <f t="shared" si="47"/>
        <v>0</v>
      </c>
      <c r="M312" s="28">
        <f t="shared" si="48"/>
        <v>0</v>
      </c>
      <c r="N312" s="28">
        <f t="shared" si="49"/>
        <v>0</v>
      </c>
    </row>
    <row r="313" spans="1:14" x14ac:dyDescent="0.25">
      <c r="A313" s="36">
        <v>45691</v>
      </c>
      <c r="B313">
        <f t="shared" si="42"/>
        <v>1</v>
      </c>
      <c r="D313" s="28">
        <f t="shared" si="50"/>
        <v>0</v>
      </c>
      <c r="F313" s="28">
        <f t="shared" si="43"/>
        <v>0</v>
      </c>
      <c r="G313" s="27" t="str">
        <f t="shared" si="44"/>
        <v>Z</v>
      </c>
      <c r="H313" s="28">
        <f t="shared" si="45"/>
        <v>0</v>
      </c>
      <c r="I313" s="28">
        <f t="shared" si="46"/>
        <v>0</v>
      </c>
      <c r="J313" s="27">
        <v>45690</v>
      </c>
      <c r="L313" s="28">
        <f t="shared" si="47"/>
        <v>0</v>
      </c>
      <c r="M313" s="28">
        <f t="shared" si="48"/>
        <v>0</v>
      </c>
      <c r="N313" s="28">
        <f t="shared" si="49"/>
        <v>0</v>
      </c>
    </row>
    <row r="314" spans="1:14" x14ac:dyDescent="0.25">
      <c r="A314" s="36">
        <v>45692</v>
      </c>
      <c r="B314">
        <f t="shared" si="42"/>
        <v>1</v>
      </c>
      <c r="D314" s="28">
        <f t="shared" si="50"/>
        <v>0</v>
      </c>
      <c r="F314" s="28">
        <f t="shared" si="43"/>
        <v>0</v>
      </c>
      <c r="G314" s="27" t="str">
        <f t="shared" si="44"/>
        <v>Z</v>
      </c>
      <c r="H314" s="28">
        <f t="shared" si="45"/>
        <v>0</v>
      </c>
      <c r="I314" s="28">
        <f t="shared" si="46"/>
        <v>0</v>
      </c>
      <c r="J314" s="27">
        <v>45691</v>
      </c>
      <c r="L314" s="28">
        <f t="shared" si="47"/>
        <v>0</v>
      </c>
      <c r="M314" s="28">
        <f t="shared" si="48"/>
        <v>0</v>
      </c>
      <c r="N314" s="28">
        <f t="shared" si="49"/>
        <v>0</v>
      </c>
    </row>
    <row r="315" spans="1:14" x14ac:dyDescent="0.25">
      <c r="A315" s="36">
        <v>45693</v>
      </c>
      <c r="B315">
        <f t="shared" si="42"/>
        <v>1</v>
      </c>
      <c r="D315" s="28">
        <f t="shared" si="50"/>
        <v>0</v>
      </c>
      <c r="F315" s="28">
        <f t="shared" si="43"/>
        <v>0</v>
      </c>
      <c r="G315" s="27" t="str">
        <f t="shared" si="44"/>
        <v>Z</v>
      </c>
      <c r="H315" s="28">
        <f t="shared" si="45"/>
        <v>0</v>
      </c>
      <c r="I315" s="28">
        <f t="shared" si="46"/>
        <v>0</v>
      </c>
      <c r="J315" s="27">
        <v>45692</v>
      </c>
      <c r="L315" s="28">
        <f t="shared" si="47"/>
        <v>0</v>
      </c>
      <c r="M315" s="28">
        <f t="shared" si="48"/>
        <v>0</v>
      </c>
      <c r="N315" s="28">
        <f t="shared" si="49"/>
        <v>0</v>
      </c>
    </row>
    <row r="316" spans="1:14" x14ac:dyDescent="0.25">
      <c r="A316" s="36">
        <v>45694</v>
      </c>
      <c r="B316">
        <f t="shared" si="42"/>
        <v>1</v>
      </c>
      <c r="D316" s="28">
        <f t="shared" si="50"/>
        <v>0</v>
      </c>
      <c r="F316" s="28">
        <f t="shared" si="43"/>
        <v>0</v>
      </c>
      <c r="G316" s="27" t="str">
        <f t="shared" si="44"/>
        <v>Z</v>
      </c>
      <c r="H316" s="28">
        <f t="shared" si="45"/>
        <v>0</v>
      </c>
      <c r="I316" s="28">
        <f t="shared" si="46"/>
        <v>0</v>
      </c>
      <c r="J316" s="27">
        <v>45693</v>
      </c>
      <c r="L316" s="28">
        <f t="shared" si="47"/>
        <v>0</v>
      </c>
      <c r="M316" s="28">
        <f t="shared" si="48"/>
        <v>0</v>
      </c>
      <c r="N316" s="28">
        <f t="shared" si="49"/>
        <v>0</v>
      </c>
    </row>
    <row r="317" spans="1:14" x14ac:dyDescent="0.25">
      <c r="A317" s="36">
        <v>45695</v>
      </c>
      <c r="B317">
        <f t="shared" si="42"/>
        <v>1</v>
      </c>
      <c r="D317" s="28">
        <f t="shared" si="50"/>
        <v>0</v>
      </c>
      <c r="F317" s="28">
        <f t="shared" si="43"/>
        <v>0</v>
      </c>
      <c r="G317" s="27" t="str">
        <f t="shared" si="44"/>
        <v>Z</v>
      </c>
      <c r="H317" s="28">
        <f t="shared" si="45"/>
        <v>0</v>
      </c>
      <c r="I317" s="28">
        <f t="shared" si="46"/>
        <v>0</v>
      </c>
      <c r="J317" s="27">
        <v>45694</v>
      </c>
      <c r="L317" s="28">
        <f t="shared" si="47"/>
        <v>0</v>
      </c>
      <c r="M317" s="28">
        <f t="shared" si="48"/>
        <v>0</v>
      </c>
      <c r="N317" s="28">
        <f t="shared" si="49"/>
        <v>0</v>
      </c>
    </row>
    <row r="318" spans="1:14" x14ac:dyDescent="0.25">
      <c r="A318" s="36">
        <v>45696</v>
      </c>
      <c r="B318">
        <f t="shared" si="42"/>
        <v>1</v>
      </c>
      <c r="D318" s="28">
        <f t="shared" si="50"/>
        <v>0</v>
      </c>
      <c r="E318" s="27">
        <v>45696</v>
      </c>
      <c r="F318" s="28">
        <f t="shared" si="43"/>
        <v>1</v>
      </c>
      <c r="G318" s="27" t="str">
        <f t="shared" si="44"/>
        <v>Z</v>
      </c>
      <c r="H318" s="28">
        <f t="shared" si="45"/>
        <v>0</v>
      </c>
      <c r="I318" s="28">
        <f t="shared" si="46"/>
        <v>0</v>
      </c>
      <c r="J318" s="27">
        <v>45695</v>
      </c>
      <c r="L318" s="28">
        <f t="shared" si="47"/>
        <v>0</v>
      </c>
      <c r="M318" s="28">
        <f t="shared" si="48"/>
        <v>0</v>
      </c>
      <c r="N318" s="28">
        <f t="shared" si="49"/>
        <v>0</v>
      </c>
    </row>
    <row r="319" spans="1:14" x14ac:dyDescent="0.25">
      <c r="A319" s="36">
        <v>45697</v>
      </c>
      <c r="B319">
        <f t="shared" si="42"/>
        <v>1</v>
      </c>
      <c r="D319" s="28">
        <f t="shared" si="50"/>
        <v>0</v>
      </c>
      <c r="E319" s="27">
        <v>45697</v>
      </c>
      <c r="F319" s="28">
        <f t="shared" si="43"/>
        <v>1</v>
      </c>
      <c r="G319" s="27" t="str">
        <f t="shared" si="44"/>
        <v>Z</v>
      </c>
      <c r="H319" s="28">
        <f t="shared" si="45"/>
        <v>0</v>
      </c>
      <c r="I319" s="28">
        <f t="shared" si="46"/>
        <v>0</v>
      </c>
      <c r="J319" s="27">
        <v>45696</v>
      </c>
      <c r="L319" s="28">
        <f t="shared" si="47"/>
        <v>0</v>
      </c>
      <c r="M319" s="28">
        <f t="shared" si="48"/>
        <v>0</v>
      </c>
      <c r="N319" s="28">
        <f t="shared" si="49"/>
        <v>0</v>
      </c>
    </row>
    <row r="320" spans="1:14" x14ac:dyDescent="0.25">
      <c r="A320" s="36">
        <v>45698</v>
      </c>
      <c r="B320">
        <f t="shared" si="42"/>
        <v>1</v>
      </c>
      <c r="D320" s="28">
        <f t="shared" si="50"/>
        <v>0</v>
      </c>
      <c r="F320" s="28">
        <f t="shared" si="43"/>
        <v>0</v>
      </c>
      <c r="G320" s="27" t="str">
        <f t="shared" si="44"/>
        <v>Z</v>
      </c>
      <c r="H320" s="28">
        <f t="shared" si="45"/>
        <v>0</v>
      </c>
      <c r="I320" s="28">
        <f t="shared" si="46"/>
        <v>0</v>
      </c>
      <c r="J320" s="27">
        <v>45697</v>
      </c>
      <c r="L320" s="28">
        <f t="shared" si="47"/>
        <v>0</v>
      </c>
      <c r="M320" s="28">
        <f t="shared" si="48"/>
        <v>0</v>
      </c>
      <c r="N320" s="28">
        <f t="shared" si="49"/>
        <v>0</v>
      </c>
    </row>
    <row r="321" spans="1:14" x14ac:dyDescent="0.25">
      <c r="A321" s="36">
        <v>45699</v>
      </c>
      <c r="B321">
        <f t="shared" si="42"/>
        <v>1</v>
      </c>
      <c r="D321" s="28">
        <f t="shared" si="50"/>
        <v>0</v>
      </c>
      <c r="F321" s="28">
        <f t="shared" si="43"/>
        <v>0</v>
      </c>
      <c r="G321" s="27" t="str">
        <f t="shared" si="44"/>
        <v>Z</v>
      </c>
      <c r="H321" s="28">
        <f t="shared" si="45"/>
        <v>0</v>
      </c>
      <c r="I321" s="28">
        <f t="shared" si="46"/>
        <v>0</v>
      </c>
      <c r="J321" s="27">
        <v>45698</v>
      </c>
      <c r="L321" s="28">
        <f t="shared" si="47"/>
        <v>0</v>
      </c>
      <c r="M321" s="28">
        <f t="shared" si="48"/>
        <v>0</v>
      </c>
      <c r="N321" s="28">
        <f t="shared" si="49"/>
        <v>0</v>
      </c>
    </row>
    <row r="322" spans="1:14" x14ac:dyDescent="0.25">
      <c r="A322" s="36">
        <v>45700</v>
      </c>
      <c r="B322">
        <f t="shared" si="42"/>
        <v>1</v>
      </c>
      <c r="D322" s="28">
        <f t="shared" si="50"/>
        <v>0</v>
      </c>
      <c r="F322" s="28">
        <f t="shared" si="43"/>
        <v>0</v>
      </c>
      <c r="G322" s="27" t="str">
        <f t="shared" si="44"/>
        <v>Z</v>
      </c>
      <c r="H322" s="28">
        <f t="shared" si="45"/>
        <v>0</v>
      </c>
      <c r="I322" s="28">
        <f t="shared" si="46"/>
        <v>0</v>
      </c>
      <c r="J322" s="27">
        <v>45699</v>
      </c>
      <c r="L322" s="28">
        <f t="shared" si="47"/>
        <v>0</v>
      </c>
      <c r="M322" s="28">
        <f t="shared" si="48"/>
        <v>0</v>
      </c>
      <c r="N322" s="28">
        <f t="shared" si="49"/>
        <v>0</v>
      </c>
    </row>
    <row r="323" spans="1:14" x14ac:dyDescent="0.25">
      <c r="A323" s="36">
        <v>45701</v>
      </c>
      <c r="B323">
        <f t="shared" si="42"/>
        <v>1</v>
      </c>
      <c r="D323" s="28">
        <f t="shared" si="50"/>
        <v>0</v>
      </c>
      <c r="F323" s="28">
        <f t="shared" si="43"/>
        <v>0</v>
      </c>
      <c r="G323" s="27" t="str">
        <f t="shared" si="44"/>
        <v>Z</v>
      </c>
      <c r="H323" s="28">
        <f t="shared" si="45"/>
        <v>0</v>
      </c>
      <c r="I323" s="28">
        <f t="shared" si="46"/>
        <v>0</v>
      </c>
      <c r="J323" s="27">
        <v>45700</v>
      </c>
      <c r="L323" s="28">
        <f t="shared" si="47"/>
        <v>0</v>
      </c>
      <c r="M323" s="28">
        <f t="shared" si="48"/>
        <v>0</v>
      </c>
      <c r="N323" s="28">
        <f t="shared" si="49"/>
        <v>0</v>
      </c>
    </row>
    <row r="324" spans="1:14" x14ac:dyDescent="0.25">
      <c r="A324" s="36">
        <v>45702</v>
      </c>
      <c r="B324">
        <f t="shared" si="42"/>
        <v>1</v>
      </c>
      <c r="D324" s="28">
        <f t="shared" si="50"/>
        <v>0</v>
      </c>
      <c r="F324" s="28">
        <f t="shared" si="43"/>
        <v>0</v>
      </c>
      <c r="G324" s="27" t="str">
        <f t="shared" si="44"/>
        <v>Z</v>
      </c>
      <c r="H324" s="28">
        <f t="shared" si="45"/>
        <v>0</v>
      </c>
      <c r="I324" s="28">
        <f t="shared" si="46"/>
        <v>0</v>
      </c>
      <c r="J324" s="27">
        <v>45701</v>
      </c>
      <c r="L324" s="28">
        <f t="shared" si="47"/>
        <v>0</v>
      </c>
      <c r="M324" s="28">
        <f t="shared" si="48"/>
        <v>0</v>
      </c>
      <c r="N324" s="28">
        <f t="shared" si="49"/>
        <v>0</v>
      </c>
    </row>
    <row r="325" spans="1:14" x14ac:dyDescent="0.25">
      <c r="A325" s="36">
        <v>45703</v>
      </c>
      <c r="B325">
        <f t="shared" si="42"/>
        <v>1</v>
      </c>
      <c r="D325" s="28">
        <f t="shared" si="50"/>
        <v>0</v>
      </c>
      <c r="E325" s="27">
        <v>45703</v>
      </c>
      <c r="F325" s="28">
        <f t="shared" si="43"/>
        <v>1</v>
      </c>
      <c r="G325" s="27" t="str">
        <f t="shared" si="44"/>
        <v>Z</v>
      </c>
      <c r="H325" s="28">
        <f t="shared" si="45"/>
        <v>0</v>
      </c>
      <c r="I325" s="28">
        <f t="shared" si="46"/>
        <v>0</v>
      </c>
      <c r="J325" s="27">
        <v>45702</v>
      </c>
      <c r="L325" s="28">
        <f t="shared" si="47"/>
        <v>0</v>
      </c>
      <c r="M325" s="28">
        <f t="shared" si="48"/>
        <v>0</v>
      </c>
      <c r="N325" s="28">
        <f t="shared" si="49"/>
        <v>0</v>
      </c>
    </row>
    <row r="326" spans="1:14" x14ac:dyDescent="0.25">
      <c r="A326" s="36">
        <v>45704</v>
      </c>
      <c r="B326">
        <f t="shared" ref="B326:B369" si="51">IF(A326&gt;=U$18,IF(A326&lt;=$U$19,0,1),1)</f>
        <v>1</v>
      </c>
      <c r="D326" s="28">
        <f t="shared" si="50"/>
        <v>0</v>
      </c>
      <c r="E326" s="27">
        <v>45704</v>
      </c>
      <c r="F326" s="28">
        <f t="shared" ref="F326:F369" si="52">IF(ISBLANK(E326)=FALSE,1,0)</f>
        <v>1</v>
      </c>
      <c r="G326" s="27" t="str">
        <f t="shared" ref="G326:G369" si="53">_xlfn.IFNA(VLOOKUP(A326,$Z$12:$Z$21,1,FALSE),"Z")</f>
        <v>Z</v>
      </c>
      <c r="H326" s="28">
        <f t="shared" ref="H326:H369" si="54">IF(G326="Z",0,1)</f>
        <v>0</v>
      </c>
      <c r="I326" s="28">
        <f t="shared" ref="I326:I369" si="55">IF(B326+D326+F326+H326&gt;0,0,1)</f>
        <v>0</v>
      </c>
      <c r="J326" s="27">
        <v>45703</v>
      </c>
      <c r="L326" s="28">
        <f t="shared" ref="L326:L371" si="56">IF($I326=1,IF(AND($AD$17="yes", $A326&lt;$AD$18),1,IF(OR($AD$17="no", $AD$17=""),IF(AND(AD$20="yes", A326&lt;AD$21),1,IF(OR(AD$20="no", AD$20=""),1,0)),0)),0)</f>
        <v>0</v>
      </c>
      <c r="M326" s="28">
        <f t="shared" ref="M326:M371" si="57">IF($I326=1,IF(AND($AD$17="yes", $A326&gt;=$AD$18),IF(AND($AD$20="yes", $A326&gt;=$AD$21),0,1),0),0)</f>
        <v>0</v>
      </c>
      <c r="N326" s="28">
        <f t="shared" ref="N326:N371" si="58">IF($I326=1,IF(AND($AD$20="yes", $A326&gt;=$AD$21),1,0),0)</f>
        <v>0</v>
      </c>
    </row>
    <row r="327" spans="1:14" x14ac:dyDescent="0.25">
      <c r="A327" s="36">
        <v>45705</v>
      </c>
      <c r="B327">
        <f t="shared" si="51"/>
        <v>1</v>
      </c>
      <c r="C327" s="27">
        <v>45705</v>
      </c>
      <c r="D327" s="28">
        <f t="shared" si="50"/>
        <v>1</v>
      </c>
      <c r="F327" s="28">
        <f t="shared" si="52"/>
        <v>0</v>
      </c>
      <c r="G327" s="27" t="str">
        <f t="shared" si="53"/>
        <v>Z</v>
      </c>
      <c r="H327" s="28">
        <f t="shared" si="54"/>
        <v>0</v>
      </c>
      <c r="I327" s="28">
        <f t="shared" si="55"/>
        <v>0</v>
      </c>
      <c r="J327" s="27">
        <v>45704</v>
      </c>
      <c r="L327" s="28">
        <f t="shared" si="56"/>
        <v>0</v>
      </c>
      <c r="M327" s="28">
        <f t="shared" si="57"/>
        <v>0</v>
      </c>
      <c r="N327" s="28">
        <f t="shared" si="58"/>
        <v>0</v>
      </c>
    </row>
    <row r="328" spans="1:14" x14ac:dyDescent="0.25">
      <c r="A328" s="36">
        <v>45706</v>
      </c>
      <c r="B328">
        <f t="shared" si="51"/>
        <v>1</v>
      </c>
      <c r="C328" s="27">
        <v>45706</v>
      </c>
      <c r="D328" s="28">
        <f t="shared" si="50"/>
        <v>1</v>
      </c>
      <c r="F328" s="28">
        <f t="shared" si="52"/>
        <v>0</v>
      </c>
      <c r="G328" s="27" t="str">
        <f t="shared" si="53"/>
        <v>Z</v>
      </c>
      <c r="H328" s="28">
        <f t="shared" si="54"/>
        <v>0</v>
      </c>
      <c r="I328" s="28">
        <f t="shared" si="55"/>
        <v>0</v>
      </c>
      <c r="J328" s="27">
        <v>45705</v>
      </c>
      <c r="L328" s="28">
        <f t="shared" si="56"/>
        <v>0</v>
      </c>
      <c r="M328" s="28">
        <f t="shared" si="57"/>
        <v>0</v>
      </c>
      <c r="N328" s="28">
        <f t="shared" si="58"/>
        <v>0</v>
      </c>
    </row>
    <row r="329" spans="1:14" x14ac:dyDescent="0.25">
      <c r="A329" s="36">
        <v>45707</v>
      </c>
      <c r="B329">
        <f t="shared" si="51"/>
        <v>1</v>
      </c>
      <c r="C329" s="27">
        <v>45707</v>
      </c>
      <c r="D329" s="28">
        <f t="shared" si="50"/>
        <v>1</v>
      </c>
      <c r="F329" s="28">
        <f t="shared" si="52"/>
        <v>0</v>
      </c>
      <c r="G329" s="27" t="str">
        <f t="shared" si="53"/>
        <v>Z</v>
      </c>
      <c r="H329" s="28">
        <f t="shared" si="54"/>
        <v>0</v>
      </c>
      <c r="I329" s="28">
        <f t="shared" si="55"/>
        <v>0</v>
      </c>
      <c r="J329" s="27">
        <v>45706</v>
      </c>
      <c r="L329" s="28">
        <f t="shared" si="56"/>
        <v>0</v>
      </c>
      <c r="M329" s="28">
        <f t="shared" si="57"/>
        <v>0</v>
      </c>
      <c r="N329" s="28">
        <f t="shared" si="58"/>
        <v>0</v>
      </c>
    </row>
    <row r="330" spans="1:14" x14ac:dyDescent="0.25">
      <c r="A330" s="36">
        <v>45708</v>
      </c>
      <c r="B330">
        <f t="shared" si="51"/>
        <v>1</v>
      </c>
      <c r="C330" s="27">
        <v>45708</v>
      </c>
      <c r="D330" s="28">
        <f t="shared" ref="D330:D369" si="59">IF(($D$1=""),0,IF(ISBLANK(C330)=FALSE,1,0))</f>
        <v>1</v>
      </c>
      <c r="F330" s="28">
        <f t="shared" si="52"/>
        <v>0</v>
      </c>
      <c r="G330" s="27" t="str">
        <f t="shared" si="53"/>
        <v>Z</v>
      </c>
      <c r="H330" s="28">
        <f t="shared" si="54"/>
        <v>0</v>
      </c>
      <c r="I330" s="28">
        <f t="shared" si="55"/>
        <v>0</v>
      </c>
      <c r="J330" s="27">
        <v>45707</v>
      </c>
      <c r="L330" s="28">
        <f t="shared" si="56"/>
        <v>0</v>
      </c>
      <c r="M330" s="28">
        <f t="shared" si="57"/>
        <v>0</v>
      </c>
      <c r="N330" s="28">
        <f t="shared" si="58"/>
        <v>0</v>
      </c>
    </row>
    <row r="331" spans="1:14" x14ac:dyDescent="0.25">
      <c r="A331" s="36">
        <v>45709</v>
      </c>
      <c r="B331">
        <f t="shared" si="51"/>
        <v>1</v>
      </c>
      <c r="C331" s="27">
        <v>45709</v>
      </c>
      <c r="D331" s="28">
        <f t="shared" si="59"/>
        <v>1</v>
      </c>
      <c r="F331" s="28">
        <f t="shared" si="52"/>
        <v>0</v>
      </c>
      <c r="G331" s="27" t="str">
        <f t="shared" si="53"/>
        <v>Z</v>
      </c>
      <c r="H331" s="28">
        <f t="shared" si="54"/>
        <v>0</v>
      </c>
      <c r="I331" s="28">
        <f t="shared" si="55"/>
        <v>0</v>
      </c>
      <c r="J331" s="27">
        <v>45708</v>
      </c>
      <c r="L331" s="28">
        <f t="shared" si="56"/>
        <v>0</v>
      </c>
      <c r="M331" s="28">
        <f t="shared" si="57"/>
        <v>0</v>
      </c>
      <c r="N331" s="28">
        <f t="shared" si="58"/>
        <v>0</v>
      </c>
    </row>
    <row r="332" spans="1:14" x14ac:dyDescent="0.25">
      <c r="A332" s="36">
        <v>45710</v>
      </c>
      <c r="B332">
        <f t="shared" si="51"/>
        <v>1</v>
      </c>
      <c r="D332" s="28">
        <f t="shared" si="59"/>
        <v>0</v>
      </c>
      <c r="E332" s="27">
        <v>45710</v>
      </c>
      <c r="F332" s="28">
        <f t="shared" si="52"/>
        <v>1</v>
      </c>
      <c r="G332" s="27" t="str">
        <f t="shared" si="53"/>
        <v>Z</v>
      </c>
      <c r="H332" s="28">
        <f t="shared" si="54"/>
        <v>0</v>
      </c>
      <c r="I332" s="28">
        <f t="shared" si="55"/>
        <v>0</v>
      </c>
      <c r="J332" s="27">
        <v>45709</v>
      </c>
      <c r="L332" s="28">
        <f t="shared" si="56"/>
        <v>0</v>
      </c>
      <c r="M332" s="28">
        <f t="shared" si="57"/>
        <v>0</v>
      </c>
      <c r="N332" s="28">
        <f t="shared" si="58"/>
        <v>0</v>
      </c>
    </row>
    <row r="333" spans="1:14" x14ac:dyDescent="0.25">
      <c r="A333" s="36">
        <v>45711</v>
      </c>
      <c r="B333">
        <f t="shared" si="51"/>
        <v>1</v>
      </c>
      <c r="D333" s="28">
        <f t="shared" si="59"/>
        <v>0</v>
      </c>
      <c r="E333" s="27">
        <v>45711</v>
      </c>
      <c r="F333" s="28">
        <f t="shared" si="52"/>
        <v>1</v>
      </c>
      <c r="G333" s="27" t="str">
        <f t="shared" si="53"/>
        <v>Z</v>
      </c>
      <c r="H333" s="28">
        <f t="shared" si="54"/>
        <v>0</v>
      </c>
      <c r="I333" s="28">
        <f t="shared" si="55"/>
        <v>0</v>
      </c>
      <c r="J333" s="27">
        <v>45710</v>
      </c>
      <c r="L333" s="28">
        <f t="shared" si="56"/>
        <v>0</v>
      </c>
      <c r="M333" s="28">
        <f t="shared" si="57"/>
        <v>0</v>
      </c>
      <c r="N333" s="28">
        <f t="shared" si="58"/>
        <v>0</v>
      </c>
    </row>
    <row r="334" spans="1:14" x14ac:dyDescent="0.25">
      <c r="A334" s="36">
        <v>45712</v>
      </c>
      <c r="B334">
        <f t="shared" si="51"/>
        <v>1</v>
      </c>
      <c r="D334" s="28">
        <f t="shared" si="59"/>
        <v>0</v>
      </c>
      <c r="F334" s="28">
        <f t="shared" si="52"/>
        <v>0</v>
      </c>
      <c r="G334" s="27" t="str">
        <f t="shared" si="53"/>
        <v>Z</v>
      </c>
      <c r="H334" s="28">
        <f t="shared" si="54"/>
        <v>0</v>
      </c>
      <c r="I334" s="28">
        <f t="shared" si="55"/>
        <v>0</v>
      </c>
      <c r="J334" s="27">
        <v>45711</v>
      </c>
      <c r="L334" s="28">
        <f t="shared" si="56"/>
        <v>0</v>
      </c>
      <c r="M334" s="28">
        <f t="shared" si="57"/>
        <v>0</v>
      </c>
      <c r="N334" s="28">
        <f t="shared" si="58"/>
        <v>0</v>
      </c>
    </row>
    <row r="335" spans="1:14" x14ac:dyDescent="0.25">
      <c r="A335" s="36">
        <v>45713</v>
      </c>
      <c r="B335">
        <f t="shared" si="51"/>
        <v>1</v>
      </c>
      <c r="D335" s="28">
        <f t="shared" si="59"/>
        <v>0</v>
      </c>
      <c r="F335" s="28">
        <f t="shared" si="52"/>
        <v>0</v>
      </c>
      <c r="G335" s="27" t="str">
        <f t="shared" si="53"/>
        <v>Z</v>
      </c>
      <c r="H335" s="28">
        <f t="shared" si="54"/>
        <v>0</v>
      </c>
      <c r="I335" s="28">
        <f t="shared" si="55"/>
        <v>0</v>
      </c>
      <c r="J335" s="27">
        <v>45712</v>
      </c>
      <c r="L335" s="28">
        <f t="shared" si="56"/>
        <v>0</v>
      </c>
      <c r="M335" s="28">
        <f t="shared" si="57"/>
        <v>0</v>
      </c>
      <c r="N335" s="28">
        <f t="shared" si="58"/>
        <v>0</v>
      </c>
    </row>
    <row r="336" spans="1:14" x14ac:dyDescent="0.25">
      <c r="A336" s="36">
        <v>45714</v>
      </c>
      <c r="B336">
        <f t="shared" si="51"/>
        <v>1</v>
      </c>
      <c r="D336" s="28">
        <f t="shared" si="59"/>
        <v>0</v>
      </c>
      <c r="F336" s="28">
        <f t="shared" si="52"/>
        <v>0</v>
      </c>
      <c r="G336" s="27" t="str">
        <f t="shared" si="53"/>
        <v>Z</v>
      </c>
      <c r="H336" s="28">
        <f t="shared" si="54"/>
        <v>0</v>
      </c>
      <c r="I336" s="28">
        <f t="shared" si="55"/>
        <v>0</v>
      </c>
      <c r="J336" s="27">
        <v>45713</v>
      </c>
      <c r="L336" s="28">
        <f t="shared" si="56"/>
        <v>0</v>
      </c>
      <c r="M336" s="28">
        <f t="shared" si="57"/>
        <v>0</v>
      </c>
      <c r="N336" s="28">
        <f t="shared" si="58"/>
        <v>0</v>
      </c>
    </row>
    <row r="337" spans="1:14" x14ac:dyDescent="0.25">
      <c r="A337" s="36">
        <v>45715</v>
      </c>
      <c r="B337">
        <f t="shared" si="51"/>
        <v>1</v>
      </c>
      <c r="D337" s="28">
        <f t="shared" si="59"/>
        <v>0</v>
      </c>
      <c r="F337" s="28">
        <f t="shared" si="52"/>
        <v>0</v>
      </c>
      <c r="G337" s="27" t="str">
        <f t="shared" si="53"/>
        <v>Z</v>
      </c>
      <c r="H337" s="28">
        <f t="shared" si="54"/>
        <v>0</v>
      </c>
      <c r="I337" s="28">
        <f t="shared" si="55"/>
        <v>0</v>
      </c>
      <c r="J337" s="27">
        <v>45714</v>
      </c>
      <c r="L337" s="28">
        <f t="shared" si="56"/>
        <v>0</v>
      </c>
      <c r="M337" s="28">
        <f t="shared" si="57"/>
        <v>0</v>
      </c>
      <c r="N337" s="28">
        <f t="shared" si="58"/>
        <v>0</v>
      </c>
    </row>
    <row r="338" spans="1:14" x14ac:dyDescent="0.25">
      <c r="A338" s="36">
        <v>45716</v>
      </c>
      <c r="B338">
        <f t="shared" si="51"/>
        <v>1</v>
      </c>
      <c r="D338" s="28">
        <f t="shared" si="59"/>
        <v>0</v>
      </c>
      <c r="F338" s="28">
        <f t="shared" si="52"/>
        <v>0</v>
      </c>
      <c r="G338" s="27" t="str">
        <f t="shared" si="53"/>
        <v>Z</v>
      </c>
      <c r="H338" s="28">
        <f t="shared" si="54"/>
        <v>0</v>
      </c>
      <c r="I338" s="28">
        <f t="shared" si="55"/>
        <v>0</v>
      </c>
      <c r="J338" s="27">
        <v>45715</v>
      </c>
      <c r="L338" s="28">
        <f t="shared" si="56"/>
        <v>0</v>
      </c>
      <c r="M338" s="28">
        <f t="shared" si="57"/>
        <v>0</v>
      </c>
      <c r="N338" s="28">
        <f t="shared" si="58"/>
        <v>0</v>
      </c>
    </row>
    <row r="339" spans="1:14" x14ac:dyDescent="0.25">
      <c r="A339" s="36">
        <v>45717</v>
      </c>
      <c r="B339">
        <f t="shared" si="51"/>
        <v>1</v>
      </c>
      <c r="D339" s="28">
        <f t="shared" si="59"/>
        <v>0</v>
      </c>
      <c r="E339" s="27">
        <v>45717</v>
      </c>
      <c r="F339" s="28">
        <f t="shared" si="52"/>
        <v>1</v>
      </c>
      <c r="G339" s="27" t="str">
        <f t="shared" si="53"/>
        <v>Z</v>
      </c>
      <c r="H339" s="28">
        <f t="shared" si="54"/>
        <v>0</v>
      </c>
      <c r="I339" s="28">
        <f t="shared" si="55"/>
        <v>0</v>
      </c>
      <c r="J339" s="27">
        <v>45716</v>
      </c>
      <c r="L339" s="28">
        <f t="shared" si="56"/>
        <v>0</v>
      </c>
      <c r="M339" s="28">
        <f t="shared" si="57"/>
        <v>0</v>
      </c>
      <c r="N339" s="28">
        <f t="shared" si="58"/>
        <v>0</v>
      </c>
    </row>
    <row r="340" spans="1:14" x14ac:dyDescent="0.25">
      <c r="A340" s="36">
        <v>45718</v>
      </c>
      <c r="B340">
        <f t="shared" si="51"/>
        <v>1</v>
      </c>
      <c r="D340" s="28">
        <f t="shared" si="59"/>
        <v>0</v>
      </c>
      <c r="E340" s="27">
        <v>45718</v>
      </c>
      <c r="F340" s="28">
        <f t="shared" si="52"/>
        <v>1</v>
      </c>
      <c r="G340" s="27" t="str">
        <f t="shared" si="53"/>
        <v>Z</v>
      </c>
      <c r="H340" s="28">
        <f t="shared" si="54"/>
        <v>0</v>
      </c>
      <c r="I340" s="28">
        <f t="shared" si="55"/>
        <v>0</v>
      </c>
      <c r="J340" s="27">
        <v>45717</v>
      </c>
      <c r="L340" s="28">
        <f t="shared" si="56"/>
        <v>0</v>
      </c>
      <c r="M340" s="28">
        <f t="shared" si="57"/>
        <v>0</v>
      </c>
      <c r="N340" s="28">
        <f t="shared" si="58"/>
        <v>0</v>
      </c>
    </row>
    <row r="341" spans="1:14" x14ac:dyDescent="0.25">
      <c r="A341" s="36">
        <v>45719</v>
      </c>
      <c r="B341">
        <f t="shared" si="51"/>
        <v>1</v>
      </c>
      <c r="D341" s="28">
        <f t="shared" si="59"/>
        <v>0</v>
      </c>
      <c r="F341" s="28">
        <f t="shared" si="52"/>
        <v>0</v>
      </c>
      <c r="G341" s="27" t="str">
        <f t="shared" si="53"/>
        <v>Z</v>
      </c>
      <c r="H341" s="28">
        <f t="shared" si="54"/>
        <v>0</v>
      </c>
      <c r="I341" s="28">
        <f t="shared" si="55"/>
        <v>0</v>
      </c>
      <c r="J341" s="27">
        <v>45718</v>
      </c>
      <c r="L341" s="28">
        <f t="shared" si="56"/>
        <v>0</v>
      </c>
      <c r="M341" s="28">
        <f t="shared" si="57"/>
        <v>0</v>
      </c>
      <c r="N341" s="28">
        <f t="shared" si="58"/>
        <v>0</v>
      </c>
    </row>
    <row r="342" spans="1:14" x14ac:dyDescent="0.25">
      <c r="A342" s="36">
        <v>45720</v>
      </c>
      <c r="B342">
        <f t="shared" si="51"/>
        <v>1</v>
      </c>
      <c r="D342" s="28">
        <f t="shared" si="59"/>
        <v>0</v>
      </c>
      <c r="F342" s="28">
        <f t="shared" si="52"/>
        <v>0</v>
      </c>
      <c r="G342" s="27" t="str">
        <f t="shared" si="53"/>
        <v>Z</v>
      </c>
      <c r="H342" s="28">
        <f t="shared" si="54"/>
        <v>0</v>
      </c>
      <c r="I342" s="28">
        <f t="shared" si="55"/>
        <v>0</v>
      </c>
      <c r="J342" s="27">
        <v>45719</v>
      </c>
      <c r="L342" s="28">
        <f t="shared" si="56"/>
        <v>0</v>
      </c>
      <c r="M342" s="28">
        <f t="shared" si="57"/>
        <v>0</v>
      </c>
      <c r="N342" s="28">
        <f t="shared" si="58"/>
        <v>0</v>
      </c>
    </row>
    <row r="343" spans="1:14" x14ac:dyDescent="0.25">
      <c r="A343" s="36">
        <v>45721</v>
      </c>
      <c r="B343">
        <f t="shared" si="51"/>
        <v>1</v>
      </c>
      <c r="D343" s="28">
        <f t="shared" si="59"/>
        <v>0</v>
      </c>
      <c r="F343" s="28">
        <f t="shared" si="52"/>
        <v>0</v>
      </c>
      <c r="G343" s="27" t="str">
        <f t="shared" si="53"/>
        <v>Z</v>
      </c>
      <c r="H343" s="28">
        <f t="shared" si="54"/>
        <v>0</v>
      </c>
      <c r="I343" s="28">
        <f t="shared" si="55"/>
        <v>0</v>
      </c>
      <c r="J343" s="27">
        <v>45720</v>
      </c>
      <c r="L343" s="28">
        <f t="shared" si="56"/>
        <v>0</v>
      </c>
      <c r="M343" s="28">
        <f t="shared" si="57"/>
        <v>0</v>
      </c>
      <c r="N343" s="28">
        <f t="shared" si="58"/>
        <v>0</v>
      </c>
    </row>
    <row r="344" spans="1:14" x14ac:dyDescent="0.25">
      <c r="A344" s="36">
        <v>45722</v>
      </c>
      <c r="B344">
        <f t="shared" si="51"/>
        <v>1</v>
      </c>
      <c r="D344" s="28">
        <f t="shared" si="59"/>
        <v>0</v>
      </c>
      <c r="F344" s="28">
        <f t="shared" si="52"/>
        <v>0</v>
      </c>
      <c r="G344" s="27" t="str">
        <f t="shared" si="53"/>
        <v>Z</v>
      </c>
      <c r="H344" s="28">
        <f t="shared" si="54"/>
        <v>0</v>
      </c>
      <c r="I344" s="28">
        <f t="shared" si="55"/>
        <v>0</v>
      </c>
      <c r="J344" s="27">
        <v>45721</v>
      </c>
      <c r="L344" s="28">
        <f t="shared" si="56"/>
        <v>0</v>
      </c>
      <c r="M344" s="28">
        <f t="shared" si="57"/>
        <v>0</v>
      </c>
      <c r="N344" s="28">
        <f t="shared" si="58"/>
        <v>0</v>
      </c>
    </row>
    <row r="345" spans="1:14" x14ac:dyDescent="0.25">
      <c r="A345" s="36">
        <v>45723</v>
      </c>
      <c r="B345">
        <f t="shared" si="51"/>
        <v>1</v>
      </c>
      <c r="D345" s="28">
        <f t="shared" si="59"/>
        <v>0</v>
      </c>
      <c r="F345" s="28">
        <f t="shared" si="52"/>
        <v>0</v>
      </c>
      <c r="G345" s="27" t="str">
        <f t="shared" si="53"/>
        <v>Z</v>
      </c>
      <c r="H345" s="28">
        <f t="shared" si="54"/>
        <v>0</v>
      </c>
      <c r="I345" s="28">
        <f t="shared" si="55"/>
        <v>0</v>
      </c>
      <c r="J345" s="27">
        <v>45722</v>
      </c>
      <c r="L345" s="28">
        <f t="shared" si="56"/>
        <v>0</v>
      </c>
      <c r="M345" s="28">
        <f t="shared" si="57"/>
        <v>0</v>
      </c>
      <c r="N345" s="28">
        <f t="shared" si="58"/>
        <v>0</v>
      </c>
    </row>
    <row r="346" spans="1:14" x14ac:dyDescent="0.25">
      <c r="A346" s="36">
        <v>45724</v>
      </c>
      <c r="B346">
        <f t="shared" si="51"/>
        <v>1</v>
      </c>
      <c r="D346" s="28">
        <f t="shared" si="59"/>
        <v>0</v>
      </c>
      <c r="E346" s="27">
        <v>45724</v>
      </c>
      <c r="F346" s="28">
        <f t="shared" si="52"/>
        <v>1</v>
      </c>
      <c r="G346" s="27" t="str">
        <f t="shared" si="53"/>
        <v>Z</v>
      </c>
      <c r="H346" s="28">
        <f t="shared" si="54"/>
        <v>0</v>
      </c>
      <c r="I346" s="28">
        <f t="shared" si="55"/>
        <v>0</v>
      </c>
      <c r="J346" s="27">
        <v>45723</v>
      </c>
      <c r="L346" s="28">
        <f t="shared" si="56"/>
        <v>0</v>
      </c>
      <c r="M346" s="28">
        <f t="shared" si="57"/>
        <v>0</v>
      </c>
      <c r="N346" s="28">
        <f t="shared" si="58"/>
        <v>0</v>
      </c>
    </row>
    <row r="347" spans="1:14" x14ac:dyDescent="0.25">
      <c r="A347" s="36">
        <v>45725</v>
      </c>
      <c r="B347">
        <f t="shared" si="51"/>
        <v>1</v>
      </c>
      <c r="D347" s="28">
        <f t="shared" si="59"/>
        <v>0</v>
      </c>
      <c r="E347" s="27">
        <v>45725</v>
      </c>
      <c r="F347" s="28">
        <f t="shared" si="52"/>
        <v>1</v>
      </c>
      <c r="G347" s="27" t="str">
        <f t="shared" si="53"/>
        <v>Z</v>
      </c>
      <c r="H347" s="28">
        <f t="shared" si="54"/>
        <v>0</v>
      </c>
      <c r="I347" s="28">
        <f t="shared" si="55"/>
        <v>0</v>
      </c>
      <c r="J347" s="27">
        <v>45724</v>
      </c>
      <c r="L347" s="28">
        <f t="shared" si="56"/>
        <v>0</v>
      </c>
      <c r="M347" s="28">
        <f t="shared" si="57"/>
        <v>0</v>
      </c>
      <c r="N347" s="28">
        <f t="shared" si="58"/>
        <v>0</v>
      </c>
    </row>
    <row r="348" spans="1:14" x14ac:dyDescent="0.25">
      <c r="A348" s="36">
        <v>45726</v>
      </c>
      <c r="B348">
        <f t="shared" si="51"/>
        <v>1</v>
      </c>
      <c r="D348" s="28">
        <f t="shared" si="59"/>
        <v>0</v>
      </c>
      <c r="F348" s="28">
        <f t="shared" si="52"/>
        <v>0</v>
      </c>
      <c r="G348" s="27" t="str">
        <f t="shared" si="53"/>
        <v>Z</v>
      </c>
      <c r="H348" s="28">
        <f t="shared" si="54"/>
        <v>0</v>
      </c>
      <c r="I348" s="28">
        <f t="shared" si="55"/>
        <v>0</v>
      </c>
      <c r="J348" s="27">
        <v>45725</v>
      </c>
      <c r="L348" s="28">
        <f t="shared" si="56"/>
        <v>0</v>
      </c>
      <c r="M348" s="28">
        <f t="shared" si="57"/>
        <v>0</v>
      </c>
      <c r="N348" s="28">
        <f t="shared" si="58"/>
        <v>0</v>
      </c>
    </row>
    <row r="349" spans="1:14" x14ac:dyDescent="0.25">
      <c r="A349" s="36">
        <v>45727</v>
      </c>
      <c r="B349">
        <f t="shared" si="51"/>
        <v>1</v>
      </c>
      <c r="D349" s="28">
        <f t="shared" si="59"/>
        <v>0</v>
      </c>
      <c r="F349" s="28">
        <f t="shared" si="52"/>
        <v>0</v>
      </c>
      <c r="G349" s="27" t="str">
        <f t="shared" si="53"/>
        <v>Z</v>
      </c>
      <c r="H349" s="28">
        <f t="shared" si="54"/>
        <v>0</v>
      </c>
      <c r="I349" s="28">
        <f t="shared" si="55"/>
        <v>0</v>
      </c>
      <c r="J349" s="27">
        <v>45726</v>
      </c>
      <c r="L349" s="28">
        <f t="shared" si="56"/>
        <v>0</v>
      </c>
      <c r="M349" s="28">
        <f t="shared" si="57"/>
        <v>0</v>
      </c>
      <c r="N349" s="28">
        <f t="shared" si="58"/>
        <v>0</v>
      </c>
    </row>
    <row r="350" spans="1:14" x14ac:dyDescent="0.25">
      <c r="A350" s="36">
        <v>45728</v>
      </c>
      <c r="B350">
        <f t="shared" si="51"/>
        <v>1</v>
      </c>
      <c r="D350" s="28">
        <f t="shared" si="59"/>
        <v>0</v>
      </c>
      <c r="F350" s="28">
        <f t="shared" si="52"/>
        <v>0</v>
      </c>
      <c r="G350" s="27" t="str">
        <f t="shared" si="53"/>
        <v>Z</v>
      </c>
      <c r="H350" s="28">
        <f t="shared" si="54"/>
        <v>0</v>
      </c>
      <c r="I350" s="28">
        <f t="shared" si="55"/>
        <v>0</v>
      </c>
      <c r="J350" s="27">
        <v>45727</v>
      </c>
      <c r="L350" s="28">
        <f t="shared" si="56"/>
        <v>0</v>
      </c>
      <c r="M350" s="28">
        <f t="shared" si="57"/>
        <v>0</v>
      </c>
      <c r="N350" s="28">
        <f t="shared" si="58"/>
        <v>0</v>
      </c>
    </row>
    <row r="351" spans="1:14" x14ac:dyDescent="0.25">
      <c r="A351" s="36">
        <v>45729</v>
      </c>
      <c r="B351">
        <f t="shared" si="51"/>
        <v>1</v>
      </c>
      <c r="D351" s="28">
        <f t="shared" si="59"/>
        <v>0</v>
      </c>
      <c r="F351" s="28">
        <f t="shared" si="52"/>
        <v>0</v>
      </c>
      <c r="G351" s="27" t="str">
        <f t="shared" si="53"/>
        <v>Z</v>
      </c>
      <c r="H351" s="28">
        <f t="shared" si="54"/>
        <v>0</v>
      </c>
      <c r="I351" s="28">
        <f t="shared" si="55"/>
        <v>0</v>
      </c>
      <c r="J351" s="27">
        <v>45728</v>
      </c>
      <c r="L351" s="28">
        <f t="shared" si="56"/>
        <v>0</v>
      </c>
      <c r="M351" s="28">
        <f t="shared" si="57"/>
        <v>0</v>
      </c>
      <c r="N351" s="28">
        <f t="shared" si="58"/>
        <v>0</v>
      </c>
    </row>
    <row r="352" spans="1:14" x14ac:dyDescent="0.25">
      <c r="A352" s="36">
        <v>45730</v>
      </c>
      <c r="B352">
        <f t="shared" si="51"/>
        <v>1</v>
      </c>
      <c r="D352" s="28">
        <f t="shared" si="59"/>
        <v>0</v>
      </c>
      <c r="F352" s="28">
        <f t="shared" si="52"/>
        <v>0</v>
      </c>
      <c r="G352" s="27" t="str">
        <f t="shared" si="53"/>
        <v>Z</v>
      </c>
      <c r="H352" s="28">
        <f t="shared" si="54"/>
        <v>0</v>
      </c>
      <c r="I352" s="28">
        <f t="shared" si="55"/>
        <v>0</v>
      </c>
      <c r="J352" s="27">
        <v>45729</v>
      </c>
      <c r="L352" s="28">
        <f t="shared" si="56"/>
        <v>0</v>
      </c>
      <c r="M352" s="28">
        <f t="shared" si="57"/>
        <v>0</v>
      </c>
      <c r="N352" s="28">
        <f t="shared" si="58"/>
        <v>0</v>
      </c>
    </row>
    <row r="353" spans="1:14" x14ac:dyDescent="0.25">
      <c r="A353" s="36">
        <v>45731</v>
      </c>
      <c r="B353">
        <f t="shared" si="51"/>
        <v>1</v>
      </c>
      <c r="D353" s="28">
        <f t="shared" si="59"/>
        <v>0</v>
      </c>
      <c r="E353" s="27">
        <v>45731</v>
      </c>
      <c r="F353" s="28">
        <f t="shared" si="52"/>
        <v>1</v>
      </c>
      <c r="G353" s="27" t="str">
        <f t="shared" si="53"/>
        <v>Z</v>
      </c>
      <c r="H353" s="28">
        <f t="shared" si="54"/>
        <v>0</v>
      </c>
      <c r="I353" s="28">
        <f t="shared" si="55"/>
        <v>0</v>
      </c>
      <c r="J353" s="27">
        <v>45730</v>
      </c>
      <c r="L353" s="28">
        <f t="shared" si="56"/>
        <v>0</v>
      </c>
      <c r="M353" s="28">
        <f t="shared" si="57"/>
        <v>0</v>
      </c>
      <c r="N353" s="28">
        <f t="shared" si="58"/>
        <v>0</v>
      </c>
    </row>
    <row r="354" spans="1:14" x14ac:dyDescent="0.25">
      <c r="A354" s="36">
        <v>45732</v>
      </c>
      <c r="B354">
        <f t="shared" si="51"/>
        <v>1</v>
      </c>
      <c r="D354" s="28">
        <f t="shared" si="59"/>
        <v>0</v>
      </c>
      <c r="E354" s="27">
        <v>45732</v>
      </c>
      <c r="F354" s="28">
        <f t="shared" si="52"/>
        <v>1</v>
      </c>
      <c r="G354" s="27" t="str">
        <f t="shared" si="53"/>
        <v>Z</v>
      </c>
      <c r="H354" s="28">
        <f t="shared" si="54"/>
        <v>0</v>
      </c>
      <c r="I354" s="28">
        <f t="shared" si="55"/>
        <v>0</v>
      </c>
      <c r="J354" s="27">
        <v>45731</v>
      </c>
      <c r="L354" s="28">
        <f t="shared" si="56"/>
        <v>0</v>
      </c>
      <c r="M354" s="28">
        <f t="shared" si="57"/>
        <v>0</v>
      </c>
      <c r="N354" s="28">
        <f t="shared" si="58"/>
        <v>0</v>
      </c>
    </row>
    <row r="355" spans="1:14" x14ac:dyDescent="0.25">
      <c r="A355" s="36">
        <v>45733</v>
      </c>
      <c r="B355">
        <f t="shared" si="51"/>
        <v>1</v>
      </c>
      <c r="D355" s="28">
        <f t="shared" si="59"/>
        <v>0</v>
      </c>
      <c r="F355" s="28">
        <f t="shared" si="52"/>
        <v>0</v>
      </c>
      <c r="G355" s="27" t="str">
        <f t="shared" si="53"/>
        <v>Z</v>
      </c>
      <c r="H355" s="28">
        <f t="shared" si="54"/>
        <v>0</v>
      </c>
      <c r="I355" s="28">
        <f t="shared" si="55"/>
        <v>0</v>
      </c>
      <c r="J355" s="27">
        <v>45732</v>
      </c>
      <c r="L355" s="28">
        <f t="shared" si="56"/>
        <v>0</v>
      </c>
      <c r="M355" s="28">
        <f t="shared" si="57"/>
        <v>0</v>
      </c>
      <c r="N355" s="28">
        <f t="shared" si="58"/>
        <v>0</v>
      </c>
    </row>
    <row r="356" spans="1:14" x14ac:dyDescent="0.25">
      <c r="A356" s="36">
        <v>45734</v>
      </c>
      <c r="B356">
        <f t="shared" si="51"/>
        <v>1</v>
      </c>
      <c r="D356" s="28">
        <f t="shared" si="59"/>
        <v>0</v>
      </c>
      <c r="F356" s="28">
        <f t="shared" si="52"/>
        <v>0</v>
      </c>
      <c r="G356" s="27" t="str">
        <f t="shared" si="53"/>
        <v>Z</v>
      </c>
      <c r="H356" s="28">
        <f t="shared" si="54"/>
        <v>0</v>
      </c>
      <c r="I356" s="28">
        <f t="shared" si="55"/>
        <v>0</v>
      </c>
      <c r="J356" s="27">
        <v>45733</v>
      </c>
      <c r="L356" s="28">
        <f t="shared" si="56"/>
        <v>0</v>
      </c>
      <c r="M356" s="28">
        <f t="shared" si="57"/>
        <v>0</v>
      </c>
      <c r="N356" s="28">
        <f t="shared" si="58"/>
        <v>0</v>
      </c>
    </row>
    <row r="357" spans="1:14" x14ac:dyDescent="0.25">
      <c r="A357" s="36">
        <v>45735</v>
      </c>
      <c r="B357">
        <f t="shared" si="51"/>
        <v>1</v>
      </c>
      <c r="D357" s="28">
        <f t="shared" si="59"/>
        <v>0</v>
      </c>
      <c r="F357" s="28">
        <f t="shared" si="52"/>
        <v>0</v>
      </c>
      <c r="G357" s="27" t="str">
        <f t="shared" si="53"/>
        <v>Z</v>
      </c>
      <c r="H357" s="28">
        <f t="shared" si="54"/>
        <v>0</v>
      </c>
      <c r="I357" s="28">
        <f t="shared" si="55"/>
        <v>0</v>
      </c>
      <c r="J357" s="27">
        <v>45734</v>
      </c>
      <c r="L357" s="28">
        <f t="shared" si="56"/>
        <v>0</v>
      </c>
      <c r="M357" s="28">
        <f t="shared" si="57"/>
        <v>0</v>
      </c>
      <c r="N357" s="28">
        <f t="shared" si="58"/>
        <v>0</v>
      </c>
    </row>
    <row r="358" spans="1:14" x14ac:dyDescent="0.25">
      <c r="A358" s="36">
        <v>45736</v>
      </c>
      <c r="B358">
        <f t="shared" si="51"/>
        <v>1</v>
      </c>
      <c r="D358" s="28">
        <f t="shared" si="59"/>
        <v>0</v>
      </c>
      <c r="F358" s="28">
        <f t="shared" si="52"/>
        <v>0</v>
      </c>
      <c r="G358" s="27" t="str">
        <f t="shared" si="53"/>
        <v>Z</v>
      </c>
      <c r="H358" s="28">
        <f t="shared" si="54"/>
        <v>0</v>
      </c>
      <c r="I358" s="28">
        <f t="shared" si="55"/>
        <v>0</v>
      </c>
      <c r="J358" s="27">
        <v>45735</v>
      </c>
      <c r="L358" s="28">
        <f t="shared" si="56"/>
        <v>0</v>
      </c>
      <c r="M358" s="28">
        <f t="shared" si="57"/>
        <v>0</v>
      </c>
      <c r="N358" s="28">
        <f t="shared" si="58"/>
        <v>0</v>
      </c>
    </row>
    <row r="359" spans="1:14" x14ac:dyDescent="0.25">
      <c r="A359" s="36">
        <v>45737</v>
      </c>
      <c r="B359">
        <f t="shared" si="51"/>
        <v>1</v>
      </c>
      <c r="D359" s="28">
        <f t="shared" si="59"/>
        <v>0</v>
      </c>
      <c r="F359" s="28">
        <f t="shared" si="52"/>
        <v>0</v>
      </c>
      <c r="G359" s="27" t="str">
        <f t="shared" si="53"/>
        <v>Z</v>
      </c>
      <c r="H359" s="28">
        <f t="shared" si="54"/>
        <v>0</v>
      </c>
      <c r="I359" s="28">
        <f t="shared" si="55"/>
        <v>0</v>
      </c>
      <c r="J359" s="27">
        <v>45736</v>
      </c>
      <c r="L359" s="28">
        <f t="shared" si="56"/>
        <v>0</v>
      </c>
      <c r="M359" s="28">
        <f t="shared" si="57"/>
        <v>0</v>
      </c>
      <c r="N359" s="28">
        <f t="shared" si="58"/>
        <v>0</v>
      </c>
    </row>
    <row r="360" spans="1:14" x14ac:dyDescent="0.25">
      <c r="A360" s="36">
        <v>45738</v>
      </c>
      <c r="B360">
        <f t="shared" si="51"/>
        <v>1</v>
      </c>
      <c r="D360" s="28">
        <f t="shared" si="59"/>
        <v>0</v>
      </c>
      <c r="E360" s="27">
        <v>45738</v>
      </c>
      <c r="F360" s="28">
        <f t="shared" si="52"/>
        <v>1</v>
      </c>
      <c r="G360" s="27" t="str">
        <f t="shared" si="53"/>
        <v>Z</v>
      </c>
      <c r="H360" s="28">
        <f t="shared" si="54"/>
        <v>0</v>
      </c>
      <c r="I360" s="28">
        <f t="shared" si="55"/>
        <v>0</v>
      </c>
      <c r="J360" s="27">
        <v>45737</v>
      </c>
      <c r="L360" s="28">
        <f t="shared" si="56"/>
        <v>0</v>
      </c>
      <c r="M360" s="28">
        <f t="shared" si="57"/>
        <v>0</v>
      </c>
      <c r="N360" s="28">
        <f t="shared" si="58"/>
        <v>0</v>
      </c>
    </row>
    <row r="361" spans="1:14" x14ac:dyDescent="0.25">
      <c r="A361" s="36">
        <v>45739</v>
      </c>
      <c r="B361">
        <f t="shared" si="51"/>
        <v>1</v>
      </c>
      <c r="D361" s="28">
        <f t="shared" si="59"/>
        <v>0</v>
      </c>
      <c r="E361" s="27">
        <v>45739</v>
      </c>
      <c r="F361" s="28">
        <f t="shared" si="52"/>
        <v>1</v>
      </c>
      <c r="G361" s="27" t="str">
        <f t="shared" si="53"/>
        <v>Z</v>
      </c>
      <c r="H361" s="28">
        <f t="shared" si="54"/>
        <v>0</v>
      </c>
      <c r="I361" s="28">
        <f t="shared" si="55"/>
        <v>0</v>
      </c>
      <c r="J361" s="27">
        <v>45738</v>
      </c>
      <c r="L361" s="28">
        <f t="shared" si="56"/>
        <v>0</v>
      </c>
      <c r="M361" s="28">
        <f t="shared" si="57"/>
        <v>0</v>
      </c>
      <c r="N361" s="28">
        <f t="shared" si="58"/>
        <v>0</v>
      </c>
    </row>
    <row r="362" spans="1:14" x14ac:dyDescent="0.25">
      <c r="A362" s="36">
        <v>45740</v>
      </c>
      <c r="B362">
        <f t="shared" si="51"/>
        <v>1</v>
      </c>
      <c r="D362" s="28">
        <f t="shared" si="59"/>
        <v>0</v>
      </c>
      <c r="F362" s="28">
        <f t="shared" si="52"/>
        <v>0</v>
      </c>
      <c r="G362" s="27" t="str">
        <f t="shared" si="53"/>
        <v>Z</v>
      </c>
      <c r="H362" s="28">
        <f t="shared" si="54"/>
        <v>0</v>
      </c>
      <c r="I362" s="28">
        <f t="shared" si="55"/>
        <v>0</v>
      </c>
      <c r="J362" s="27">
        <v>45739</v>
      </c>
      <c r="L362" s="28">
        <f t="shared" si="56"/>
        <v>0</v>
      </c>
      <c r="M362" s="28">
        <f t="shared" si="57"/>
        <v>0</v>
      </c>
      <c r="N362" s="28">
        <f t="shared" si="58"/>
        <v>0</v>
      </c>
    </row>
    <row r="363" spans="1:14" x14ac:dyDescent="0.25">
      <c r="A363" s="36">
        <v>45741</v>
      </c>
      <c r="B363">
        <f t="shared" si="51"/>
        <v>1</v>
      </c>
      <c r="D363" s="28">
        <f t="shared" si="59"/>
        <v>0</v>
      </c>
      <c r="F363" s="28">
        <f t="shared" si="52"/>
        <v>0</v>
      </c>
      <c r="G363" s="27" t="str">
        <f t="shared" si="53"/>
        <v>Z</v>
      </c>
      <c r="H363" s="28">
        <f t="shared" si="54"/>
        <v>0</v>
      </c>
      <c r="I363" s="28">
        <f t="shared" si="55"/>
        <v>0</v>
      </c>
      <c r="J363" s="27">
        <v>45740</v>
      </c>
      <c r="L363" s="28">
        <f t="shared" si="56"/>
        <v>0</v>
      </c>
      <c r="M363" s="28">
        <f t="shared" si="57"/>
        <v>0</v>
      </c>
      <c r="N363" s="28">
        <f t="shared" si="58"/>
        <v>0</v>
      </c>
    </row>
    <row r="364" spans="1:14" x14ac:dyDescent="0.25">
      <c r="A364" s="36">
        <v>45742</v>
      </c>
      <c r="B364">
        <f t="shared" si="51"/>
        <v>1</v>
      </c>
      <c r="D364" s="28">
        <f t="shared" si="59"/>
        <v>0</v>
      </c>
      <c r="F364" s="28">
        <f t="shared" si="52"/>
        <v>0</v>
      </c>
      <c r="G364" s="27" t="str">
        <f t="shared" si="53"/>
        <v>Z</v>
      </c>
      <c r="H364" s="28">
        <f t="shared" si="54"/>
        <v>0</v>
      </c>
      <c r="I364" s="28">
        <f t="shared" si="55"/>
        <v>0</v>
      </c>
      <c r="J364" s="27">
        <v>45741</v>
      </c>
      <c r="L364" s="28">
        <f t="shared" si="56"/>
        <v>0</v>
      </c>
      <c r="M364" s="28">
        <f t="shared" si="57"/>
        <v>0</v>
      </c>
      <c r="N364" s="28">
        <f t="shared" si="58"/>
        <v>0</v>
      </c>
    </row>
    <row r="365" spans="1:14" x14ac:dyDescent="0.25">
      <c r="A365" s="36">
        <v>45743</v>
      </c>
      <c r="B365">
        <f t="shared" si="51"/>
        <v>1</v>
      </c>
      <c r="D365" s="28">
        <f t="shared" si="59"/>
        <v>0</v>
      </c>
      <c r="F365" s="28">
        <f t="shared" si="52"/>
        <v>0</v>
      </c>
      <c r="G365" s="27" t="str">
        <f t="shared" si="53"/>
        <v>Z</v>
      </c>
      <c r="H365" s="28">
        <f t="shared" si="54"/>
        <v>0</v>
      </c>
      <c r="I365" s="28">
        <f t="shared" si="55"/>
        <v>0</v>
      </c>
      <c r="J365" s="27">
        <v>45742</v>
      </c>
      <c r="L365" s="28">
        <f t="shared" si="56"/>
        <v>0</v>
      </c>
      <c r="M365" s="28">
        <f t="shared" si="57"/>
        <v>0</v>
      </c>
      <c r="N365" s="28">
        <f t="shared" si="58"/>
        <v>0</v>
      </c>
    </row>
    <row r="366" spans="1:14" x14ac:dyDescent="0.25">
      <c r="A366" s="36">
        <v>45744</v>
      </c>
      <c r="B366">
        <f t="shared" si="51"/>
        <v>1</v>
      </c>
      <c r="D366" s="28">
        <f t="shared" si="59"/>
        <v>0</v>
      </c>
      <c r="F366" s="28">
        <f t="shared" si="52"/>
        <v>0</v>
      </c>
      <c r="G366" s="27" t="str">
        <f t="shared" si="53"/>
        <v>Z</v>
      </c>
      <c r="H366" s="28">
        <f t="shared" si="54"/>
        <v>0</v>
      </c>
      <c r="I366" s="28">
        <f t="shared" si="55"/>
        <v>0</v>
      </c>
      <c r="J366" s="27">
        <v>45743</v>
      </c>
      <c r="L366" s="28">
        <f t="shared" si="56"/>
        <v>0</v>
      </c>
      <c r="M366" s="28">
        <f t="shared" si="57"/>
        <v>0</v>
      </c>
      <c r="N366" s="28">
        <f t="shared" si="58"/>
        <v>0</v>
      </c>
    </row>
    <row r="367" spans="1:14" x14ac:dyDescent="0.25">
      <c r="A367" s="36">
        <v>45745</v>
      </c>
      <c r="B367">
        <f t="shared" si="51"/>
        <v>1</v>
      </c>
      <c r="D367" s="28">
        <f t="shared" si="59"/>
        <v>0</v>
      </c>
      <c r="E367" s="27">
        <v>45745</v>
      </c>
      <c r="F367" s="28">
        <f t="shared" si="52"/>
        <v>1</v>
      </c>
      <c r="G367" s="27" t="str">
        <f t="shared" si="53"/>
        <v>Z</v>
      </c>
      <c r="H367" s="28">
        <f t="shared" si="54"/>
        <v>0</v>
      </c>
      <c r="I367" s="28">
        <f t="shared" si="55"/>
        <v>0</v>
      </c>
      <c r="J367" s="27">
        <v>45744</v>
      </c>
      <c r="L367" s="28">
        <f t="shared" si="56"/>
        <v>0</v>
      </c>
      <c r="M367" s="28">
        <f t="shared" si="57"/>
        <v>0</v>
      </c>
      <c r="N367" s="28">
        <f t="shared" si="58"/>
        <v>0</v>
      </c>
    </row>
    <row r="368" spans="1:14" x14ac:dyDescent="0.25">
      <c r="A368" s="36">
        <v>45746</v>
      </c>
      <c r="B368">
        <f t="shared" si="51"/>
        <v>1</v>
      </c>
      <c r="D368" s="28">
        <f t="shared" si="59"/>
        <v>0</v>
      </c>
      <c r="E368" s="27">
        <v>45746</v>
      </c>
      <c r="F368" s="28">
        <f t="shared" si="52"/>
        <v>1</v>
      </c>
      <c r="G368" s="27" t="str">
        <f t="shared" si="53"/>
        <v>Z</v>
      </c>
      <c r="H368" s="28">
        <f t="shared" si="54"/>
        <v>0</v>
      </c>
      <c r="I368" s="28">
        <f t="shared" si="55"/>
        <v>0</v>
      </c>
      <c r="J368" s="27">
        <v>45745</v>
      </c>
      <c r="L368" s="28">
        <f t="shared" si="56"/>
        <v>0</v>
      </c>
      <c r="M368" s="28">
        <f t="shared" si="57"/>
        <v>0</v>
      </c>
      <c r="N368" s="28">
        <f t="shared" si="58"/>
        <v>0</v>
      </c>
    </row>
    <row r="369" spans="1:14" x14ac:dyDescent="0.25">
      <c r="A369" s="36">
        <v>45747</v>
      </c>
      <c r="B369">
        <f t="shared" si="51"/>
        <v>1</v>
      </c>
      <c r="D369" s="28">
        <f t="shared" si="59"/>
        <v>0</v>
      </c>
      <c r="F369" s="28">
        <f t="shared" si="52"/>
        <v>0</v>
      </c>
      <c r="G369" s="27" t="str">
        <f t="shared" si="53"/>
        <v>Z</v>
      </c>
      <c r="H369" s="28">
        <f t="shared" si="54"/>
        <v>0</v>
      </c>
      <c r="I369" s="28">
        <f t="shared" si="55"/>
        <v>0</v>
      </c>
      <c r="J369" s="27">
        <v>45746</v>
      </c>
      <c r="L369" s="28">
        <f t="shared" si="56"/>
        <v>0</v>
      </c>
      <c r="M369" s="28">
        <f t="shared" si="57"/>
        <v>0</v>
      </c>
      <c r="N369" s="28">
        <f t="shared" si="58"/>
        <v>0</v>
      </c>
    </row>
    <row r="370" spans="1:14" x14ac:dyDescent="0.25">
      <c r="J370" s="27"/>
    </row>
    <row r="371" spans="1:14" x14ac:dyDescent="0.25">
      <c r="J371" s="27">
        <v>45747</v>
      </c>
      <c r="L371" s="28">
        <f t="shared" si="56"/>
        <v>0</v>
      </c>
      <c r="M371" s="28">
        <f t="shared" si="57"/>
        <v>0</v>
      </c>
      <c r="N371" s="28">
        <f t="shared" si="58"/>
        <v>0</v>
      </c>
    </row>
    <row r="372" spans="1:14" x14ac:dyDescent="0.25">
      <c r="I372" s="28">
        <f>SUM(I3:I371)</f>
        <v>0</v>
      </c>
      <c r="L372" s="28">
        <f>SUM(L3:L371)</f>
        <v>0</v>
      </c>
      <c r="M372" s="28">
        <f t="shared" ref="M372:N372" si="60">SUM(M3:M371)</f>
        <v>0</v>
      </c>
      <c r="N372" s="28">
        <f t="shared" si="60"/>
        <v>0</v>
      </c>
    </row>
  </sheetData>
  <sheetProtection algorithmName="SHA-512" hashValue="lZju1e+Xf15xF4g2HtLn059ozfWnQFKwWAWi8/SCTBIFx1hmpjOuJRZ23A0q5oM+7zjW8f9GIo8AkfTMCJ9REQ==" saltValue="YPWPI7GOMhflGQR5hmjICA==" spinCount="100000" sheet="1" objects="1" scenarios="1"/>
  <mergeCells count="12">
    <mergeCell ref="AD12:AD13"/>
    <mergeCell ref="Z26:AD29"/>
    <mergeCell ref="AH13:AI13"/>
    <mergeCell ref="AH19:AI19"/>
    <mergeCell ref="AJ19:AK19"/>
    <mergeCell ref="AJ20:AK20"/>
    <mergeCell ref="AH8:AI8"/>
    <mergeCell ref="AJ8:AK8"/>
    <mergeCell ref="AH10:AI10"/>
    <mergeCell ref="AJ10:AK10"/>
    <mergeCell ref="AH11:AI11"/>
    <mergeCell ref="AJ11:AK11"/>
  </mergeCells>
  <conditionalFormatting sqref="R22">
    <cfRule type="expression" dxfId="69" priority="6">
      <formula>$U$21&lt;&gt;"yes"</formula>
    </cfRule>
  </conditionalFormatting>
  <conditionalFormatting sqref="R23:R24">
    <cfRule type="expression" dxfId="68" priority="15">
      <formula>$U$21="yes"</formula>
    </cfRule>
  </conditionalFormatting>
  <conditionalFormatting sqref="U10:U11">
    <cfRule type="expression" dxfId="67" priority="3">
      <formula>$U$7=""</formula>
    </cfRule>
  </conditionalFormatting>
  <conditionalFormatting sqref="U13:U16">
    <cfRule type="expression" dxfId="66" priority="39">
      <formula>VALUE(T13)=1</formula>
    </cfRule>
  </conditionalFormatting>
  <conditionalFormatting sqref="U22">
    <cfRule type="expression" dxfId="65" priority="7">
      <formula>$U$21&lt;&gt;"yes"</formula>
    </cfRule>
    <cfRule type="expression" dxfId="64" priority="35">
      <formula>VALUE(V17)&gt;=1</formula>
    </cfRule>
  </conditionalFormatting>
  <conditionalFormatting sqref="U23">
    <cfRule type="expression" dxfId="63" priority="2">
      <formula>$U$21&lt;&gt;"yes"</formula>
    </cfRule>
  </conditionalFormatting>
  <conditionalFormatting sqref="U24">
    <cfRule type="expression" dxfId="62" priority="16">
      <formula>$U$21&lt;&gt;"yes"</formula>
    </cfRule>
    <cfRule type="expression" dxfId="61" priority="18">
      <formula>$V$21=1</formula>
    </cfRule>
    <cfRule type="expression" dxfId="60" priority="19">
      <formula>$W$21=1</formula>
    </cfRule>
    <cfRule type="expression" dxfId="59" priority="34">
      <formula>$U$21="no"</formula>
    </cfRule>
  </conditionalFormatting>
  <conditionalFormatting sqref="U26">
    <cfRule type="expression" dxfId="58" priority="33">
      <formula>VALUE(V17)&gt;=1</formula>
    </cfRule>
  </conditionalFormatting>
  <conditionalFormatting sqref="U27">
    <cfRule type="expression" dxfId="57" priority="32">
      <formula>VALUE(V17)&gt;=1</formula>
    </cfRule>
  </conditionalFormatting>
  <conditionalFormatting sqref="U28">
    <cfRule type="expression" dxfId="56" priority="31">
      <formula>VALUE(V17)&gt;=1</formula>
    </cfRule>
  </conditionalFormatting>
  <conditionalFormatting sqref="U30">
    <cfRule type="expression" dxfId="55" priority="30">
      <formula>VALUE(V17)&gt;=1</formula>
    </cfRule>
  </conditionalFormatting>
  <conditionalFormatting sqref="U32">
    <cfRule type="expression" dxfId="54" priority="29">
      <formula>VALUE(V17)&gt;=1</formula>
    </cfRule>
  </conditionalFormatting>
  <conditionalFormatting sqref="U33">
    <cfRule type="expression" dxfId="53" priority="28">
      <formula>VALUE(V17)&gt;=1</formula>
    </cfRule>
  </conditionalFormatting>
  <conditionalFormatting sqref="U34">
    <cfRule type="expression" dxfId="52" priority="27">
      <formula>VALUE(V17)&gt;=1</formula>
    </cfRule>
  </conditionalFormatting>
  <conditionalFormatting sqref="U36">
    <cfRule type="expression" dxfId="51" priority="14">
      <formula>$U$38&lt;&gt;"yes"</formula>
    </cfRule>
    <cfRule type="expression" dxfId="50" priority="36">
      <formula>VALUE(V17)&gt;=1</formula>
    </cfRule>
    <cfRule type="expression" dxfId="49" priority="38">
      <formula>VALUE(V17)&gt;=1</formula>
    </cfRule>
  </conditionalFormatting>
  <conditionalFormatting sqref="U38">
    <cfRule type="expression" dxfId="48" priority="13">
      <formula>$V$38=1</formula>
    </cfRule>
  </conditionalFormatting>
  <conditionalFormatting sqref="W23">
    <cfRule type="expression" dxfId="47" priority="21">
      <formula>$U$21="yes"</formula>
    </cfRule>
  </conditionalFormatting>
  <conditionalFormatting sqref="W24">
    <cfRule type="expression" dxfId="46" priority="17">
      <formula>U21="yes"</formula>
    </cfRule>
  </conditionalFormatting>
  <conditionalFormatting sqref="W38">
    <cfRule type="expression" dxfId="45" priority="4">
      <formula>$U$21="yes"</formula>
    </cfRule>
  </conditionalFormatting>
  <conditionalFormatting sqref="AD21">
    <cfRule type="expression" dxfId="44" priority="25">
      <formula>$AE$20=1</formula>
    </cfRule>
  </conditionalFormatting>
  <conditionalFormatting sqref="AI23:AI29">
    <cfRule type="expression" dxfId="43" priority="40" stopIfTrue="1">
      <formula>ISERROR(AI23)</formula>
    </cfRule>
    <cfRule type="expression" dxfId="42" priority="40" stopIfTrue="1">
      <formula>"iserr(F30)"</formula>
    </cfRule>
  </conditionalFormatting>
  <conditionalFormatting sqref="AI31:AI33">
    <cfRule type="expression" dxfId="41" priority="12" stopIfTrue="1">
      <formula>ISERROR(AI31)</formula>
    </cfRule>
  </conditionalFormatting>
  <conditionalFormatting sqref="AI35">
    <cfRule type="expression" dxfId="40" priority="11" stopIfTrue="1">
      <formula>ISERROR(AI35)</formula>
    </cfRule>
  </conditionalFormatting>
  <conditionalFormatting sqref="AK23:AK29">
    <cfRule type="expression" dxfId="39" priority="10" stopIfTrue="1">
      <formula>ISERROR(AK23)</formula>
    </cfRule>
  </conditionalFormatting>
  <conditionalFormatting sqref="AK31:AK36">
    <cfRule type="expression" dxfId="38" priority="1" stopIfTrue="1">
      <formula>ISERROR(AK31)</formula>
    </cfRule>
  </conditionalFormatting>
  <dataValidations count="1">
    <dataValidation type="custom" allowBlank="1" showInputMessage="1" showErrorMessage="1" sqref="AI23:AI29" xr:uid="{1DA2AB48-5C26-4C11-928F-54055C5A5F64}">
      <formula1>"&lt;=1"</formula1>
    </dataValidation>
  </dataValidations>
  <pageMargins left="0.7" right="0.7" top="0.75" bottom="0.75" header="0.3" footer="0.3"/>
  <pageSetup paperSize="9" orientation="portrait" horizontalDpi="300" verticalDpi="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D8ED361-7C63-41A1-9CE9-85CBCE186C73}">
          <x14:formula1>
            <xm:f>Data!$A$1:$A$15</xm:f>
          </x14:formula1>
          <xm:sqref>AD12</xm:sqref>
        </x14:dataValidation>
        <x14:dataValidation type="list" allowBlank="1" showInputMessage="1" showErrorMessage="1" xr:uid="{6AEEE11B-F9E8-4A34-BCDE-5D936C6073D8}">
          <x14:formula1>
            <xm:f>Data!$A$28:$A$29</xm:f>
          </x14:formula1>
          <xm:sqref>U24 AD20 U21 AD15 AD17 U38</xm:sqref>
        </x14:dataValidation>
        <x14:dataValidation type="list" allowBlank="1" showInputMessage="1" showErrorMessage="1" xr:uid="{B1A352FA-4DCB-4F2A-9017-9C62E7895D2E}">
          <x14:formula1>
            <xm:f>Data!$A$30:$A$139</xm:f>
          </x14:formula1>
          <xm:sqref>U7</xm:sqref>
        </x14:dataValidation>
        <x14:dataValidation type="list" allowBlank="1" showInputMessage="1" showErrorMessage="1" xr:uid="{BD44BAD2-0D86-4621-A730-4F947FB028FE}">
          <x14:formula1>
            <xm:f>Data!$A$17:$A$20</xm:f>
          </x14:formula1>
          <xm:sqref>U12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42554-34D9-45FE-8590-7260FA56FBA8}">
  <sheetPr codeName="Sheet13"/>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36EA1-4F28-42D4-B65F-6CC11FFC7488}">
  <sheetPr codeName="Sheet8"/>
  <dimension ref="A1"/>
  <sheetViews>
    <sheetView workbookViewId="0">
      <selection activeCell="J6" sqref="J6"/>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63B1A-2FDC-4247-B0D2-50729801CE4E}">
  <sheetPr codeName="Sheet9"/>
  <dimension ref="A1:AK370"/>
  <sheetViews>
    <sheetView topLeftCell="Q1" workbookViewId="0">
      <selection activeCell="S17" sqref="S17"/>
    </sheetView>
  </sheetViews>
  <sheetFormatPr defaultRowHeight="15" x14ac:dyDescent="0.25"/>
  <cols>
    <col min="1" max="1" width="9.140625" style="36" hidden="1" customWidth="1"/>
    <col min="2" max="2" width="13" hidden="1" customWidth="1"/>
    <col min="3" max="3" width="9.140625" style="27" hidden="1" customWidth="1"/>
    <col min="4" max="4" width="9.140625" style="28" hidden="1" customWidth="1"/>
    <col min="5" max="5" width="12.140625" style="27" hidden="1" customWidth="1"/>
    <col min="6" max="6" width="9.140625" style="28" hidden="1" customWidth="1"/>
    <col min="7" max="7" width="9.5703125" style="27" hidden="1" customWidth="1"/>
    <col min="8" max="8" width="7.28515625" style="28" hidden="1" customWidth="1"/>
    <col min="9" max="14" width="9.140625" style="28" hidden="1" customWidth="1"/>
    <col min="15" max="15" width="4.85546875" style="28" hidden="1" customWidth="1"/>
    <col min="16" max="16" width="2.42578125" style="28" hidden="1" customWidth="1"/>
    <col min="17" max="17" width="1.28515625" style="28" customWidth="1"/>
    <col min="18" max="18" width="14.28515625" customWidth="1"/>
    <col min="19" max="19" width="21" customWidth="1"/>
    <col min="20" max="20" width="0.85546875" customWidth="1"/>
    <col min="21" max="21" width="41.85546875" customWidth="1"/>
    <col min="22" max="22" width="3.28515625" customWidth="1"/>
    <col min="23" max="23" width="2.28515625" customWidth="1"/>
    <col min="24" max="24" width="15.7109375" customWidth="1"/>
    <col min="25" max="25" width="2.28515625" customWidth="1"/>
    <col min="26" max="26" width="31.28515625" style="29" customWidth="1"/>
    <col min="27" max="27" width="2.42578125" customWidth="1"/>
    <col min="28" max="28" width="18.28515625" customWidth="1"/>
    <col min="29" max="29" width="4.28515625" customWidth="1"/>
    <col min="30" max="30" width="32" customWidth="1"/>
    <col min="31" max="31" width="4.140625" customWidth="1"/>
    <col min="32" max="32" width="9.28515625" customWidth="1"/>
    <col min="33" max="33" width="25.7109375" customWidth="1"/>
    <col min="34" max="34" width="13.28515625" customWidth="1"/>
    <col min="35" max="35" width="8.85546875" customWidth="1"/>
    <col min="36" max="37" width="6.5703125" customWidth="1"/>
  </cols>
  <sheetData>
    <row r="1" spans="1:37" ht="9" customHeight="1" thickBot="1" x14ac:dyDescent="0.3">
      <c r="A1" s="33"/>
      <c r="B1" s="34" t="s">
        <v>36</v>
      </c>
      <c r="C1" s="33" t="s">
        <v>37</v>
      </c>
      <c r="D1" s="35"/>
      <c r="E1" s="33" t="s">
        <v>38</v>
      </c>
      <c r="F1" s="35"/>
      <c r="G1" s="35" t="s">
        <v>39</v>
      </c>
      <c r="H1" s="35"/>
      <c r="I1" s="35" t="s">
        <v>40</v>
      </c>
      <c r="J1" s="36" t="s">
        <v>41</v>
      </c>
      <c r="K1" s="37"/>
      <c r="L1" s="37" t="s">
        <v>42</v>
      </c>
      <c r="M1" s="37" t="s">
        <v>43</v>
      </c>
      <c r="N1" s="37" t="s">
        <v>44</v>
      </c>
      <c r="O1" s="37"/>
      <c r="AF1" s="46"/>
      <c r="AG1" s="46"/>
      <c r="AH1" s="46"/>
      <c r="AI1" s="46"/>
    </row>
    <row r="2" spans="1:37" ht="20.25" customHeight="1" thickBot="1" x14ac:dyDescent="0.3">
      <c r="A2" s="33" t="s">
        <v>45</v>
      </c>
      <c r="B2" s="38" t="s">
        <v>46</v>
      </c>
      <c r="C2" s="33" t="s">
        <v>45</v>
      </c>
      <c r="D2" s="35"/>
      <c r="E2" s="33"/>
      <c r="F2" s="35"/>
      <c r="G2" s="33"/>
      <c r="H2" s="35"/>
      <c r="I2" s="35" t="s">
        <v>47</v>
      </c>
      <c r="J2" s="36"/>
      <c r="K2" s="37"/>
      <c r="L2" s="37"/>
      <c r="M2" s="37"/>
      <c r="N2" s="37"/>
      <c r="O2" s="37"/>
      <c r="R2" s="95" t="s">
        <v>54</v>
      </c>
      <c r="S2" s="95"/>
      <c r="T2" s="95"/>
      <c r="U2" s="76" t="str">
        <f>IF(Proforma!U7="","",Proforma!U7)</f>
        <v>Please select your School Name</v>
      </c>
      <c r="V2" s="95"/>
      <c r="W2" s="95"/>
      <c r="X2" s="95" t="s">
        <v>120</v>
      </c>
      <c r="Y2" s="95"/>
      <c r="Z2" s="76" t="str">
        <f>IF(Proforma!Z7="","",Proforma!Z7)</f>
        <v/>
      </c>
      <c r="AA2" s="43"/>
      <c r="AF2" s="2" t="s">
        <v>58</v>
      </c>
      <c r="AG2" s="3"/>
      <c r="AH2" s="3"/>
      <c r="AI2" s="3"/>
      <c r="AJ2" s="3"/>
      <c r="AK2" s="4"/>
    </row>
    <row r="3" spans="1:37" ht="16.5" thickBot="1" x14ac:dyDescent="0.3">
      <c r="A3" s="36">
        <v>45017</v>
      </c>
      <c r="B3">
        <f t="shared" ref="B3:B66" si="0">IF(A3&gt;=U$12,IF(A3&lt;=$U$13,0,1),1)</f>
        <v>1</v>
      </c>
      <c r="C3" s="27">
        <v>45017</v>
      </c>
      <c r="D3" s="28">
        <f>IF(ISBLANK(C3)=FALSE,1,0)</f>
        <v>1</v>
      </c>
      <c r="E3" s="27">
        <v>45017</v>
      </c>
      <c r="F3" s="28">
        <f>IF(ISBLANK(E3)=FALSE,1,0)</f>
        <v>1</v>
      </c>
      <c r="G3" s="27" t="str">
        <f t="shared" ref="G3:G66" si="1">_xlfn.IFNA(VLOOKUP(A3,$Z$6:$Z$15,1,FALSE),"Z")</f>
        <v>Z</v>
      </c>
      <c r="H3" s="28">
        <f>IF(G3="Z",0,1)</f>
        <v>0</v>
      </c>
      <c r="I3" s="28">
        <f>IF(B3+D3+F3+H3&gt;0,0,1)</f>
        <v>0</v>
      </c>
      <c r="J3" s="27">
        <v>45016</v>
      </c>
      <c r="L3" s="28">
        <f t="shared" ref="L3:L66" si="2">IF($I3=1,IF(AND($AD$11="yes", $A3&lt;$AD$12),1,IF(OR($AD$11="no", $AD$11=""),IF(AND(AD$14="yes", A3&lt;AD$15),1,IF(OR(AD$14="no", AD$14=""),1,0)),0)),0)</f>
        <v>0</v>
      </c>
      <c r="M3" s="28">
        <f t="shared" ref="M3:M66" si="3">IF($I3=1,IF(AND($AD$11="yes", $A3&gt;=$AD$12),IF(AND($AD$14="yes", $A3&gt;=$AD$15),0,1),0),0)</f>
        <v>0</v>
      </c>
      <c r="N3" s="28">
        <f t="shared" ref="N3:N66" si="4">IF($I3=1,IF(AND($AD$14="yes", $A3&gt;=$AD$15),1,0),0)</f>
        <v>0</v>
      </c>
      <c r="R3" s="95" t="s">
        <v>59</v>
      </c>
      <c r="S3" s="95"/>
      <c r="T3" s="95"/>
      <c r="U3" s="50" t="str">
        <f>IF(ISNA(VLOOKUP(U2,Data!A31:B139,2,FALSE)),"",VLOOKUP(U2,Data!A31:B139,2,FALSE))</f>
        <v/>
      </c>
      <c r="V3" s="95"/>
      <c r="W3" s="95"/>
      <c r="X3" s="95" t="s">
        <v>121</v>
      </c>
      <c r="Y3" s="95"/>
      <c r="Z3" s="76" t="str">
        <f>IF(Proforma!Z8="","",Proforma!Z8)</f>
        <v/>
      </c>
      <c r="AA3" s="43"/>
      <c r="AF3" s="6"/>
      <c r="AG3" s="7" t="s">
        <v>62</v>
      </c>
      <c r="AH3" s="193" t="str">
        <f>U6</f>
        <v/>
      </c>
      <c r="AI3" s="194"/>
      <c r="AJ3" s="175" t="s">
        <v>63</v>
      </c>
      <c r="AK3" s="176"/>
    </row>
    <row r="4" spans="1:37" ht="16.5" thickBot="1" x14ac:dyDescent="0.3">
      <c r="A4" s="36">
        <v>45018</v>
      </c>
      <c r="B4">
        <f t="shared" si="0"/>
        <v>1</v>
      </c>
      <c r="C4" s="27">
        <v>45018</v>
      </c>
      <c r="D4" s="28">
        <f t="shared" ref="D4:D67" si="5">IF(ISBLANK(C4)=FALSE,1,0)</f>
        <v>1</v>
      </c>
      <c r="E4" s="27">
        <v>45018</v>
      </c>
      <c r="F4" s="28">
        <f t="shared" ref="F4:F67" si="6">IF(ISBLANK(E4)=FALSE,1,0)</f>
        <v>1</v>
      </c>
      <c r="G4" s="27" t="str">
        <f t="shared" si="1"/>
        <v>Z</v>
      </c>
      <c r="H4" s="28">
        <f t="shared" ref="H4:H67" si="7">IF(G4="Z",0,1)</f>
        <v>0</v>
      </c>
      <c r="I4" s="28">
        <f t="shared" ref="I4:I67" si="8">IF(B4+D4+F4+H4&gt;0,0,1)</f>
        <v>0</v>
      </c>
      <c r="J4" s="27">
        <v>45017</v>
      </c>
      <c r="L4" s="28">
        <f t="shared" si="2"/>
        <v>0</v>
      </c>
      <c r="M4" s="28">
        <f t="shared" si="3"/>
        <v>0</v>
      </c>
      <c r="N4" s="28">
        <f t="shared" si="4"/>
        <v>0</v>
      </c>
      <c r="R4" s="57"/>
      <c r="S4" s="57"/>
      <c r="T4" s="57"/>
      <c r="U4" s="57"/>
      <c r="V4" s="57"/>
      <c r="W4" s="57"/>
      <c r="X4" s="57"/>
      <c r="Y4" s="57"/>
      <c r="Z4" s="57"/>
      <c r="AA4" s="57"/>
      <c r="AB4" s="57"/>
      <c r="AC4" s="57"/>
      <c r="AD4" s="57"/>
      <c r="AF4" s="6"/>
      <c r="AG4" s="7"/>
      <c r="AH4" s="7"/>
      <c r="AI4" s="7"/>
      <c r="AJ4" s="92"/>
      <c r="AK4" s="91"/>
    </row>
    <row r="5" spans="1:37" ht="16.5" thickBot="1" x14ac:dyDescent="0.3">
      <c r="A5" s="36">
        <v>45019</v>
      </c>
      <c r="B5">
        <f t="shared" si="0"/>
        <v>1</v>
      </c>
      <c r="C5" s="27">
        <v>45019</v>
      </c>
      <c r="D5" s="28">
        <f t="shared" si="5"/>
        <v>1</v>
      </c>
      <c r="F5" s="28">
        <f t="shared" si="6"/>
        <v>0</v>
      </c>
      <c r="G5" s="27" t="str">
        <f t="shared" si="1"/>
        <v>Z</v>
      </c>
      <c r="H5" s="28">
        <f t="shared" si="7"/>
        <v>0</v>
      </c>
      <c r="I5" s="28">
        <f t="shared" si="8"/>
        <v>0</v>
      </c>
      <c r="J5" s="27">
        <v>45018</v>
      </c>
      <c r="L5" s="28">
        <f t="shared" si="2"/>
        <v>0</v>
      </c>
      <c r="M5" s="28">
        <f t="shared" si="3"/>
        <v>0</v>
      </c>
      <c r="N5" s="28">
        <f t="shared" si="4"/>
        <v>0</v>
      </c>
      <c r="R5" s="57"/>
      <c r="S5" s="57"/>
      <c r="T5" s="57"/>
      <c r="U5" s="97" t="str">
        <f>IF(V11&gt;=1,"You have not bought into this claim type","")</f>
        <v/>
      </c>
      <c r="V5" s="57"/>
      <c r="W5" s="57"/>
      <c r="X5" s="57"/>
      <c r="Y5" s="57"/>
      <c r="Z5" s="98"/>
      <c r="AA5" s="57"/>
      <c r="AB5" s="57"/>
      <c r="AC5" s="57"/>
      <c r="AD5" s="57"/>
      <c r="AF5" s="6"/>
      <c r="AG5" s="10" t="s">
        <v>64</v>
      </c>
      <c r="AH5" s="205"/>
      <c r="AI5" s="206"/>
      <c r="AJ5" s="175" t="str">
        <f>IF(AH3&gt;"",IF(AH3="Teacher",25,IF(AH3="Teaching Assistant",32.5,37)),"")</f>
        <v/>
      </c>
      <c r="AK5" s="176"/>
    </row>
    <row r="6" spans="1:37" ht="16.5" thickBot="1" x14ac:dyDescent="0.3">
      <c r="A6" s="36">
        <v>45020</v>
      </c>
      <c r="B6">
        <f t="shared" si="0"/>
        <v>1</v>
      </c>
      <c r="C6" s="27">
        <v>45020</v>
      </c>
      <c r="D6" s="28">
        <f t="shared" si="5"/>
        <v>1</v>
      </c>
      <c r="F6" s="28">
        <f t="shared" si="6"/>
        <v>0</v>
      </c>
      <c r="G6" s="27" t="str">
        <f t="shared" si="1"/>
        <v>Z</v>
      </c>
      <c r="H6" s="28">
        <f t="shared" si="7"/>
        <v>0</v>
      </c>
      <c r="I6" s="28">
        <f t="shared" si="8"/>
        <v>0</v>
      </c>
      <c r="J6" s="27">
        <v>45019</v>
      </c>
      <c r="L6" s="28">
        <f t="shared" si="2"/>
        <v>0</v>
      </c>
      <c r="M6" s="28">
        <f t="shared" si="3"/>
        <v>0</v>
      </c>
      <c r="N6" s="28">
        <f t="shared" si="4"/>
        <v>0</v>
      </c>
      <c r="R6" s="86" t="s">
        <v>66</v>
      </c>
      <c r="S6" s="86"/>
      <c r="T6" s="57"/>
      <c r="U6" s="77" t="str">
        <f>IF(Proforma!U12="","",Proforma!U12)</f>
        <v/>
      </c>
      <c r="V6" s="57"/>
      <c r="W6" s="57"/>
      <c r="X6" s="86" t="s">
        <v>39</v>
      </c>
      <c r="Y6" s="57"/>
      <c r="Z6" s="70"/>
      <c r="AA6" s="57"/>
      <c r="AB6" s="86" t="s">
        <v>68</v>
      </c>
      <c r="AC6" s="57"/>
      <c r="AD6" s="207"/>
      <c r="AF6" s="6"/>
      <c r="AG6" s="10" t="s">
        <v>65</v>
      </c>
      <c r="AH6" s="205"/>
      <c r="AI6" s="206"/>
      <c r="AJ6" s="175">
        <v>52</v>
      </c>
      <c r="AK6" s="176"/>
    </row>
    <row r="7" spans="1:37" ht="16.5" thickBot="1" x14ac:dyDescent="0.3">
      <c r="A7" s="36">
        <v>45021</v>
      </c>
      <c r="B7">
        <f t="shared" si="0"/>
        <v>1</v>
      </c>
      <c r="C7" s="27">
        <v>45021</v>
      </c>
      <c r="D7" s="28">
        <f t="shared" si="5"/>
        <v>1</v>
      </c>
      <c r="F7" s="28">
        <f t="shared" si="6"/>
        <v>0</v>
      </c>
      <c r="G7" s="27" t="str">
        <f t="shared" si="1"/>
        <v>Z</v>
      </c>
      <c r="H7" s="28">
        <f t="shared" si="7"/>
        <v>0</v>
      </c>
      <c r="I7" s="28">
        <f t="shared" si="8"/>
        <v>0</v>
      </c>
      <c r="J7" s="27">
        <v>45020</v>
      </c>
      <c r="L7" s="28">
        <f t="shared" si="2"/>
        <v>0</v>
      </c>
      <c r="M7" s="28">
        <f t="shared" si="3"/>
        <v>0</v>
      </c>
      <c r="N7" s="28">
        <f t="shared" si="4"/>
        <v>0</v>
      </c>
      <c r="R7" s="86" t="s">
        <v>69</v>
      </c>
      <c r="S7" s="86" t="s">
        <v>67</v>
      </c>
      <c r="T7" s="96" t="str">
        <f>IF(S7=U6,VLOOKUP(CONCATENATE(U$3,"T"),Data!$L$31:$S$139,5,FALSE),"")</f>
        <v/>
      </c>
      <c r="U7" s="51" t="str">
        <f>IF(T7=1,"NOT AVAILABLE",IF(ISNA(VLOOKUP($U$2,Data!$A$31:$G$142,4,FALSE)),"",VLOOKUP($U$2,Data!$A$31:$G$142,4,FALSE)))</f>
        <v/>
      </c>
      <c r="V7" s="56" t="str">
        <f>T7</f>
        <v/>
      </c>
      <c r="W7" s="56"/>
      <c r="X7" s="57"/>
      <c r="Y7" s="57"/>
      <c r="Z7" s="70"/>
      <c r="AA7" s="57"/>
      <c r="AB7" s="86"/>
      <c r="AC7" s="57"/>
      <c r="AD7" s="208"/>
      <c r="AF7" s="6"/>
      <c r="AG7" s="7"/>
      <c r="AH7" s="11"/>
      <c r="AI7" s="11"/>
      <c r="AJ7" s="92"/>
      <c r="AK7" s="91"/>
    </row>
    <row r="8" spans="1:37" ht="16.5" thickBot="1" x14ac:dyDescent="0.3">
      <c r="A8" s="36">
        <v>45022</v>
      </c>
      <c r="B8">
        <f t="shared" si="0"/>
        <v>1</v>
      </c>
      <c r="C8" s="27">
        <v>45022</v>
      </c>
      <c r="D8" s="28">
        <f t="shared" si="5"/>
        <v>1</v>
      </c>
      <c r="F8" s="28">
        <f t="shared" si="6"/>
        <v>0</v>
      </c>
      <c r="G8" s="27" t="str">
        <f t="shared" si="1"/>
        <v>Z</v>
      </c>
      <c r="H8" s="28">
        <f t="shared" si="7"/>
        <v>0</v>
      </c>
      <c r="I8" s="28">
        <f t="shared" si="8"/>
        <v>0</v>
      </c>
      <c r="J8" s="27">
        <v>45021</v>
      </c>
      <c r="L8" s="28">
        <f t="shared" si="2"/>
        <v>0</v>
      </c>
      <c r="M8" s="28">
        <f t="shared" si="3"/>
        <v>0</v>
      </c>
      <c r="N8" s="28">
        <f t="shared" si="4"/>
        <v>0</v>
      </c>
      <c r="R8" s="86"/>
      <c r="S8" s="86" t="s">
        <v>71</v>
      </c>
      <c r="T8" s="96" t="str">
        <f>IF(S8=U6,VLOOKUP(CONCATENATE(U$3,"A"),Data!$M$31:$S$139,5,FALSE),"")</f>
        <v/>
      </c>
      <c r="U8" s="51" t="str">
        <f>IF(T8=1,"NOT AVAILABLE",IF(ISNA(VLOOKUP($U$2,Data!$A$31:$G$142,5,FALSE)),"",VLOOKUP($U$2,Data!$A$31:$G$142,5,FALSE)))</f>
        <v/>
      </c>
      <c r="V8" s="56" t="str">
        <f t="shared" ref="V8:V10" si="9">T8</f>
        <v/>
      </c>
      <c r="W8" s="56"/>
      <c r="X8" s="57"/>
      <c r="Y8" s="57"/>
      <c r="Z8" s="70"/>
      <c r="AA8" s="57"/>
      <c r="AB8" s="86"/>
      <c r="AC8" s="57"/>
      <c r="AF8" s="6"/>
      <c r="AG8" s="7" t="s">
        <v>70</v>
      </c>
      <c r="AH8" s="191" t="str">
        <f>(IF(AH5&gt;0,(AH5*AH6)/(AN6*52),""))</f>
        <v/>
      </c>
      <c r="AI8" s="192"/>
      <c r="AJ8" s="92"/>
      <c r="AK8" s="91"/>
    </row>
    <row r="9" spans="1:37" ht="16.5" thickBot="1" x14ac:dyDescent="0.3">
      <c r="A9" s="36">
        <v>45023</v>
      </c>
      <c r="B9">
        <f t="shared" si="0"/>
        <v>1</v>
      </c>
      <c r="C9" s="27">
        <v>45023</v>
      </c>
      <c r="D9" s="28">
        <f t="shared" si="5"/>
        <v>1</v>
      </c>
      <c r="F9" s="28">
        <f t="shared" si="6"/>
        <v>0</v>
      </c>
      <c r="G9" s="27" t="str">
        <f t="shared" si="1"/>
        <v>Z</v>
      </c>
      <c r="H9" s="28">
        <f t="shared" si="7"/>
        <v>0</v>
      </c>
      <c r="I9" s="28">
        <f t="shared" si="8"/>
        <v>0</v>
      </c>
      <c r="J9" s="27">
        <v>45022</v>
      </c>
      <c r="L9" s="28">
        <f t="shared" si="2"/>
        <v>0</v>
      </c>
      <c r="M9" s="28">
        <f t="shared" si="3"/>
        <v>0</v>
      </c>
      <c r="N9" s="28">
        <f t="shared" si="4"/>
        <v>0</v>
      </c>
      <c r="R9" s="86"/>
      <c r="S9" s="86" t="s">
        <v>72</v>
      </c>
      <c r="T9" s="96" t="str">
        <f>IF(S9=U6,VLOOKUP(CONCATENATE(U$3,"C"),Data!$N$31:$S$139,5,FALSE),"")</f>
        <v/>
      </c>
      <c r="U9" s="51" t="str">
        <f>IF(T9=1,"NOT AVAILABLE",IF(ISNA(VLOOKUP($U$2,Data!$A$31:$G$142,6,FALSE)),"",VLOOKUP($U$2,Data!$A$31:$G$142,6,FALSE)))</f>
        <v/>
      </c>
      <c r="V9" s="56" t="str">
        <f t="shared" si="9"/>
        <v/>
      </c>
      <c r="W9" s="56"/>
      <c r="X9" s="57"/>
      <c r="Y9" s="57"/>
      <c r="Z9" s="70"/>
      <c r="AA9" s="57"/>
      <c r="AB9" s="86" t="s">
        <v>73</v>
      </c>
      <c r="AC9" s="57"/>
      <c r="AD9" s="68"/>
      <c r="AF9" s="6"/>
      <c r="AG9" s="7"/>
      <c r="AH9" s="92"/>
      <c r="AI9" s="92"/>
      <c r="AJ9" s="92"/>
      <c r="AK9" s="91"/>
    </row>
    <row r="10" spans="1:37" ht="16.5" thickBot="1" x14ac:dyDescent="0.3">
      <c r="A10" s="36">
        <v>45024</v>
      </c>
      <c r="B10">
        <f t="shared" si="0"/>
        <v>1</v>
      </c>
      <c r="C10" s="27">
        <v>45024</v>
      </c>
      <c r="D10" s="28">
        <f t="shared" si="5"/>
        <v>1</v>
      </c>
      <c r="E10" s="27">
        <v>45024</v>
      </c>
      <c r="F10" s="28">
        <f t="shared" si="6"/>
        <v>1</v>
      </c>
      <c r="G10" s="27" t="str">
        <f t="shared" si="1"/>
        <v>Z</v>
      </c>
      <c r="H10" s="28">
        <f t="shared" si="7"/>
        <v>0</v>
      </c>
      <c r="I10" s="28">
        <f t="shared" si="8"/>
        <v>0</v>
      </c>
      <c r="J10" s="27">
        <v>45023</v>
      </c>
      <c r="L10" s="28">
        <f t="shared" si="2"/>
        <v>0</v>
      </c>
      <c r="M10" s="28">
        <f t="shared" si="3"/>
        <v>0</v>
      </c>
      <c r="N10" s="28">
        <f t="shared" si="4"/>
        <v>0</v>
      </c>
      <c r="R10" s="86"/>
      <c r="S10" s="86" t="s">
        <v>75</v>
      </c>
      <c r="T10" s="96" t="str">
        <f>IF(S10=U6,VLOOKUP(CONCATENATE(U$3,"O"),Data!$O$31:$S$139,5,FALSE),"")</f>
        <v/>
      </c>
      <c r="U10" s="51" t="str">
        <f>IF(T10=1,"NOT AVAILABLE",IF(ISNA(VLOOKUP($U$2,Data!$A$31:$G$142,7,FALSE)),"",VLOOKUP($U$2,Data!$A$31:$G$142,7,FALSE)))</f>
        <v/>
      </c>
      <c r="V10" s="56" t="str">
        <f t="shared" si="9"/>
        <v/>
      </c>
      <c r="W10" s="56"/>
      <c r="X10" s="57"/>
      <c r="Y10" s="57"/>
      <c r="Z10" s="70"/>
      <c r="AA10" s="57"/>
      <c r="AB10" s="86"/>
      <c r="AC10" s="57"/>
      <c r="AF10" s="12" t="s">
        <v>74</v>
      </c>
      <c r="AG10" s="80" t="s">
        <v>51</v>
      </c>
      <c r="AH10" s="92"/>
      <c r="AI10" s="92"/>
      <c r="AJ10" s="92"/>
      <c r="AK10" s="91"/>
    </row>
    <row r="11" spans="1:37" ht="16.5" thickBot="1" x14ac:dyDescent="0.3">
      <c r="A11" s="36">
        <v>45025</v>
      </c>
      <c r="B11">
        <f t="shared" si="0"/>
        <v>1</v>
      </c>
      <c r="C11" s="27">
        <v>45025</v>
      </c>
      <c r="D11" s="28">
        <f t="shared" si="5"/>
        <v>1</v>
      </c>
      <c r="E11" s="27">
        <v>45025</v>
      </c>
      <c r="F11" s="28">
        <f t="shared" si="6"/>
        <v>1</v>
      </c>
      <c r="G11" s="27" t="str">
        <f t="shared" si="1"/>
        <v>Z</v>
      </c>
      <c r="H11" s="28">
        <f t="shared" si="7"/>
        <v>0</v>
      </c>
      <c r="I11" s="28">
        <f t="shared" si="8"/>
        <v>0</v>
      </c>
      <c r="J11" s="27">
        <v>45024</v>
      </c>
      <c r="L11" s="28">
        <f t="shared" si="2"/>
        <v>0</v>
      </c>
      <c r="M11" s="28">
        <f t="shared" si="3"/>
        <v>0</v>
      </c>
      <c r="N11" s="28">
        <f t="shared" si="4"/>
        <v>0</v>
      </c>
      <c r="R11" s="86"/>
      <c r="S11" s="86"/>
      <c r="T11" s="57"/>
      <c r="U11" s="57"/>
      <c r="V11" s="56">
        <f>SUM(V7:V10)</f>
        <v>0</v>
      </c>
      <c r="W11" s="56"/>
      <c r="X11" s="57"/>
      <c r="Y11" s="57"/>
      <c r="Z11" s="70"/>
      <c r="AA11" s="57"/>
      <c r="AB11" s="86" t="s">
        <v>76</v>
      </c>
      <c r="AC11" s="57"/>
      <c r="AD11" s="68"/>
      <c r="AE11" s="42">
        <f>IF(AD11="yes",IF(AD12&lt;=U12,1,0),0)</f>
        <v>0</v>
      </c>
      <c r="AF11" s="14"/>
      <c r="AG11" s="79" t="s">
        <v>53</v>
      </c>
      <c r="AH11" s="93"/>
      <c r="AI11" s="93"/>
      <c r="AJ11" s="93"/>
      <c r="AK11" s="94"/>
    </row>
    <row r="12" spans="1:37" ht="15.75" thickBot="1" x14ac:dyDescent="0.3">
      <c r="A12" s="36">
        <v>45026</v>
      </c>
      <c r="B12">
        <f t="shared" si="0"/>
        <v>1</v>
      </c>
      <c r="C12" s="27">
        <v>45026</v>
      </c>
      <c r="D12" s="28">
        <f t="shared" si="5"/>
        <v>1</v>
      </c>
      <c r="F12" s="28">
        <f t="shared" si="6"/>
        <v>0</v>
      </c>
      <c r="G12" s="27" t="str">
        <f t="shared" si="1"/>
        <v>Z</v>
      </c>
      <c r="H12" s="28">
        <f t="shared" si="7"/>
        <v>0</v>
      </c>
      <c r="I12" s="28">
        <f t="shared" si="8"/>
        <v>0</v>
      </c>
      <c r="J12" s="27">
        <v>45025</v>
      </c>
      <c r="L12" s="28">
        <f t="shared" si="2"/>
        <v>0</v>
      </c>
      <c r="M12" s="28">
        <f t="shared" si="3"/>
        <v>0</v>
      </c>
      <c r="N12" s="28">
        <f t="shared" si="4"/>
        <v>0</v>
      </c>
      <c r="R12" s="86" t="s">
        <v>122</v>
      </c>
      <c r="S12" s="86"/>
      <c r="T12" s="57"/>
      <c r="U12" s="69"/>
      <c r="V12" s="57"/>
      <c r="W12" s="57"/>
      <c r="X12" s="57"/>
      <c r="Y12" s="57"/>
      <c r="Z12" s="70"/>
      <c r="AA12" s="57"/>
      <c r="AB12" s="86" t="s">
        <v>78</v>
      </c>
      <c r="AC12" s="57"/>
      <c r="AD12" s="69"/>
      <c r="AE12" s="42"/>
    </row>
    <row r="13" spans="1:37" ht="16.5" thickBot="1" x14ac:dyDescent="0.3">
      <c r="A13" s="36">
        <v>45027</v>
      </c>
      <c r="B13">
        <f t="shared" si="0"/>
        <v>1</v>
      </c>
      <c r="C13" s="27">
        <v>45027</v>
      </c>
      <c r="D13" s="28">
        <f t="shared" si="5"/>
        <v>1</v>
      </c>
      <c r="F13" s="28">
        <f t="shared" si="6"/>
        <v>0</v>
      </c>
      <c r="G13" s="27" t="str">
        <f t="shared" si="1"/>
        <v>Z</v>
      </c>
      <c r="H13" s="28">
        <f t="shared" si="7"/>
        <v>0</v>
      </c>
      <c r="I13" s="28">
        <f t="shared" si="8"/>
        <v>0</v>
      </c>
      <c r="J13" s="27">
        <v>45026</v>
      </c>
      <c r="L13" s="28">
        <f t="shared" si="2"/>
        <v>0</v>
      </c>
      <c r="M13" s="28">
        <f t="shared" si="3"/>
        <v>0</v>
      </c>
      <c r="N13" s="28">
        <f t="shared" si="4"/>
        <v>0</v>
      </c>
      <c r="R13" s="86" t="s">
        <v>123</v>
      </c>
      <c r="S13" s="86"/>
      <c r="T13" s="57"/>
      <c r="U13" s="69"/>
      <c r="V13" s="57"/>
      <c r="W13" s="57"/>
      <c r="X13" s="57"/>
      <c r="Y13" s="57"/>
      <c r="Z13" s="70"/>
      <c r="AA13" s="57"/>
      <c r="AB13" s="86"/>
      <c r="AC13" s="57"/>
      <c r="AE13" s="42"/>
      <c r="AF13" s="2" t="s">
        <v>79</v>
      </c>
      <c r="AG13" s="3"/>
      <c r="AH13" s="3"/>
      <c r="AI13" s="3"/>
      <c r="AJ13" s="3"/>
      <c r="AK13" s="4"/>
    </row>
    <row r="14" spans="1:37" ht="16.5" thickBot="1" x14ac:dyDescent="0.3">
      <c r="A14" s="36">
        <v>45028</v>
      </c>
      <c r="B14">
        <f t="shared" si="0"/>
        <v>1</v>
      </c>
      <c r="C14" s="27">
        <v>45028</v>
      </c>
      <c r="D14" s="28">
        <f t="shared" si="5"/>
        <v>1</v>
      </c>
      <c r="F14" s="28">
        <f t="shared" si="6"/>
        <v>0</v>
      </c>
      <c r="G14" s="27" t="str">
        <f t="shared" si="1"/>
        <v>Z</v>
      </c>
      <c r="H14" s="28">
        <f t="shared" si="7"/>
        <v>0</v>
      </c>
      <c r="I14" s="28">
        <f t="shared" si="8"/>
        <v>0</v>
      </c>
      <c r="J14" s="27">
        <v>45027</v>
      </c>
      <c r="L14" s="28">
        <f t="shared" si="2"/>
        <v>0</v>
      </c>
      <c r="M14" s="28">
        <f t="shared" si="3"/>
        <v>0</v>
      </c>
      <c r="N14" s="28">
        <f t="shared" si="4"/>
        <v>0</v>
      </c>
      <c r="R14" s="86"/>
      <c r="S14" s="86"/>
      <c r="T14" s="57"/>
      <c r="U14" s="57"/>
      <c r="V14" s="57"/>
      <c r="W14" s="57"/>
      <c r="X14" s="57"/>
      <c r="Y14" s="57"/>
      <c r="Z14" s="70"/>
      <c r="AA14" s="57"/>
      <c r="AB14" s="86" t="s">
        <v>81</v>
      </c>
      <c r="AC14" s="57"/>
      <c r="AD14" s="68"/>
      <c r="AE14" s="42">
        <f>IF(AD14="yes",IF(AD11="yes",IF(AD15&lt;=AD12,1,0),IF(AD15&lt;U12,1,0)),0)</f>
        <v>0</v>
      </c>
      <c r="AF14" s="6"/>
      <c r="AG14" s="7" t="s">
        <v>62</v>
      </c>
      <c r="AH14" s="193" t="str">
        <f>U6</f>
        <v/>
      </c>
      <c r="AI14" s="194"/>
      <c r="AJ14" s="171" t="s">
        <v>63</v>
      </c>
      <c r="AK14" s="172"/>
    </row>
    <row r="15" spans="1:37" ht="15.75" x14ac:dyDescent="0.25">
      <c r="A15" s="36">
        <v>45029</v>
      </c>
      <c r="B15">
        <f t="shared" si="0"/>
        <v>1</v>
      </c>
      <c r="C15" s="27">
        <v>45029</v>
      </c>
      <c r="D15" s="28">
        <f t="shared" si="5"/>
        <v>1</v>
      </c>
      <c r="F15" s="28">
        <f t="shared" si="6"/>
        <v>0</v>
      </c>
      <c r="G15" s="27" t="str">
        <f t="shared" si="1"/>
        <v>Z</v>
      </c>
      <c r="H15" s="28">
        <f t="shared" si="7"/>
        <v>0</v>
      </c>
      <c r="I15" s="28">
        <f t="shared" si="8"/>
        <v>0</v>
      </c>
      <c r="J15" s="27">
        <v>45028</v>
      </c>
      <c r="L15" s="28">
        <f t="shared" si="2"/>
        <v>0</v>
      </c>
      <c r="M15" s="28">
        <f t="shared" si="3"/>
        <v>0</v>
      </c>
      <c r="N15" s="28">
        <f t="shared" si="4"/>
        <v>0</v>
      </c>
      <c r="R15" s="86" t="s">
        <v>82</v>
      </c>
      <c r="S15" s="86"/>
      <c r="T15" s="57"/>
      <c r="U15" s="68"/>
      <c r="V15" s="58">
        <f>IF(U15="yes",IF(U18="",1,0),0)</f>
        <v>0</v>
      </c>
      <c r="W15" s="58">
        <f>IF(AND(U15="yes", V15=0),1,0)</f>
        <v>0</v>
      </c>
      <c r="X15" s="57"/>
      <c r="Y15" s="57"/>
      <c r="Z15" s="70"/>
      <c r="AA15" s="57"/>
      <c r="AB15" s="86" t="s">
        <v>84</v>
      </c>
      <c r="AC15" s="57"/>
      <c r="AD15" s="69"/>
      <c r="AE15" s="42"/>
      <c r="AF15" s="6"/>
      <c r="AG15" s="7"/>
      <c r="AH15" s="7"/>
      <c r="AI15" s="3"/>
      <c r="AJ15" s="195">
        <f>IF(AH$14="Teacher",25,IF(AH$14="Teaching Assistant",32.5,37))</f>
        <v>37</v>
      </c>
      <c r="AK15" s="172"/>
    </row>
    <row r="16" spans="1:37" ht="15.75" x14ac:dyDescent="0.25">
      <c r="A16" s="36">
        <v>45030</v>
      </c>
      <c r="B16">
        <f t="shared" si="0"/>
        <v>1</v>
      </c>
      <c r="C16" s="27">
        <v>45030</v>
      </c>
      <c r="D16" s="28">
        <f t="shared" si="5"/>
        <v>1</v>
      </c>
      <c r="F16" s="28">
        <f t="shared" si="6"/>
        <v>0</v>
      </c>
      <c r="G16" s="27" t="str">
        <f t="shared" si="1"/>
        <v>Z</v>
      </c>
      <c r="H16" s="28">
        <f t="shared" si="7"/>
        <v>0</v>
      </c>
      <c r="I16" s="28">
        <f t="shared" si="8"/>
        <v>0</v>
      </c>
      <c r="J16" s="27">
        <v>45029</v>
      </c>
      <c r="L16" s="28">
        <f t="shared" si="2"/>
        <v>0</v>
      </c>
      <c r="M16" s="28">
        <f t="shared" si="3"/>
        <v>0</v>
      </c>
      <c r="N16" s="28">
        <f t="shared" si="4"/>
        <v>0</v>
      </c>
      <c r="R16" s="86" t="s">
        <v>87</v>
      </c>
      <c r="S16" s="86"/>
      <c r="T16" s="57"/>
      <c r="U16" s="52" t="str">
        <f>IF(U15="yes",VLOOKUP(U12,A3:J368,10,FALSE),"")</f>
        <v/>
      </c>
      <c r="V16" s="59"/>
      <c r="W16" s="59"/>
      <c r="X16" s="60"/>
      <c r="Y16" s="59"/>
      <c r="Z16" s="59"/>
      <c r="AA16" s="59"/>
      <c r="AB16" s="59"/>
      <c r="AC16" s="58">
        <f>IF(S9=U6,IF(LEN(U9)=5,0,10),10)</f>
        <v>10</v>
      </c>
      <c r="AD16" s="59"/>
      <c r="AE16" s="45"/>
      <c r="AF16" s="6"/>
      <c r="AG16" s="11" t="s">
        <v>85</v>
      </c>
      <c r="AH16" s="11" t="s">
        <v>86</v>
      </c>
      <c r="AI16" s="11" t="s">
        <v>70</v>
      </c>
      <c r="AJ16" s="11"/>
      <c r="AK16" s="9"/>
    </row>
    <row r="17" spans="1:37" ht="16.5" thickBot="1" x14ac:dyDescent="0.3">
      <c r="A17" s="36">
        <v>45031</v>
      </c>
      <c r="B17">
        <f t="shared" si="0"/>
        <v>1</v>
      </c>
      <c r="C17" s="27">
        <v>45031</v>
      </c>
      <c r="D17" s="28">
        <f t="shared" si="5"/>
        <v>1</v>
      </c>
      <c r="E17" s="27">
        <v>45031</v>
      </c>
      <c r="F17" s="28">
        <f t="shared" si="6"/>
        <v>1</v>
      </c>
      <c r="G17" s="27" t="str">
        <f t="shared" si="1"/>
        <v>Z</v>
      </c>
      <c r="H17" s="28">
        <f t="shared" si="7"/>
        <v>0</v>
      </c>
      <c r="I17" s="28">
        <f t="shared" si="8"/>
        <v>0</v>
      </c>
      <c r="J17" s="27">
        <v>45030</v>
      </c>
      <c r="L17" s="28">
        <f t="shared" si="2"/>
        <v>0</v>
      </c>
      <c r="M17" s="28">
        <f t="shared" si="3"/>
        <v>0</v>
      </c>
      <c r="N17" s="28">
        <f t="shared" si="4"/>
        <v>0</v>
      </c>
      <c r="R17" s="56" t="s">
        <v>90</v>
      </c>
      <c r="S17" s="86"/>
      <c r="T17" s="57"/>
      <c r="U17" s="48"/>
      <c r="V17" s="59"/>
      <c r="W17" s="61" t="s">
        <v>91</v>
      </c>
      <c r="X17" s="60"/>
      <c r="Y17" s="59"/>
      <c r="Z17" s="63"/>
      <c r="AA17" s="59"/>
      <c r="AB17" s="59"/>
      <c r="AC17" s="59"/>
      <c r="AD17" s="59"/>
      <c r="AE17" s="45"/>
      <c r="AF17" s="6"/>
      <c r="AG17" s="11" t="s">
        <v>88</v>
      </c>
      <c r="AH17" s="11" t="s">
        <v>89</v>
      </c>
      <c r="AK17" s="10"/>
    </row>
    <row r="18" spans="1:37" ht="16.5" thickBot="1" x14ac:dyDescent="0.3">
      <c r="A18" s="36">
        <v>45032</v>
      </c>
      <c r="B18">
        <f t="shared" si="0"/>
        <v>1</v>
      </c>
      <c r="C18" s="27">
        <v>45032</v>
      </c>
      <c r="D18" s="28">
        <f t="shared" si="5"/>
        <v>1</v>
      </c>
      <c r="E18" s="27">
        <v>45032</v>
      </c>
      <c r="F18" s="28">
        <f t="shared" si="6"/>
        <v>1</v>
      </c>
      <c r="G18" s="27" t="str">
        <f t="shared" si="1"/>
        <v>Z</v>
      </c>
      <c r="H18" s="28">
        <f t="shared" si="7"/>
        <v>0</v>
      </c>
      <c r="I18" s="28">
        <f t="shared" si="8"/>
        <v>0</v>
      </c>
      <c r="J18" s="27">
        <v>45031</v>
      </c>
      <c r="L18" s="28">
        <f t="shared" si="2"/>
        <v>0</v>
      </c>
      <c r="M18" s="28">
        <f t="shared" si="3"/>
        <v>0</v>
      </c>
      <c r="N18" s="28">
        <f t="shared" si="4"/>
        <v>0</v>
      </c>
      <c r="R18" s="61" t="s">
        <v>93</v>
      </c>
      <c r="S18" s="86"/>
      <c r="T18" s="57"/>
      <c r="U18" s="49"/>
      <c r="V18" s="57"/>
      <c r="W18" s="61" t="s">
        <v>124</v>
      </c>
      <c r="X18" s="59"/>
      <c r="Y18" s="59"/>
      <c r="Z18" s="60"/>
      <c r="AA18" s="59"/>
      <c r="AB18" s="59"/>
      <c r="AC18" s="59"/>
      <c r="AD18" s="59"/>
      <c r="AE18" s="45"/>
      <c r="AF18" s="6" t="s">
        <v>92</v>
      </c>
      <c r="AG18" s="72"/>
      <c r="AH18" s="72"/>
      <c r="AI18" s="81" t="str">
        <f t="shared" ref="AI18:AI24" si="10">(IF(AG18&gt;0,(AG18*AH18)/(AJ18*AH18),""))</f>
        <v/>
      </c>
      <c r="AJ18" s="89">
        <f>IF(AH$14="Teacher",25,IF(AH$14="Teaching Assistant",32.5,37))</f>
        <v>37</v>
      </c>
      <c r="AK18" s="90" t="str">
        <f>IF(AG18&lt;&gt;"",IF(AI18&gt;1,"Check",""),"")</f>
        <v/>
      </c>
    </row>
    <row r="19" spans="1:37" ht="16.5" thickBot="1" x14ac:dyDescent="0.3">
      <c r="A19" s="36">
        <v>45033</v>
      </c>
      <c r="B19">
        <f t="shared" si="0"/>
        <v>1</v>
      </c>
      <c r="D19" s="28">
        <f t="shared" si="5"/>
        <v>0</v>
      </c>
      <c r="F19" s="28">
        <f t="shared" si="6"/>
        <v>0</v>
      </c>
      <c r="G19" s="27" t="str">
        <f t="shared" si="1"/>
        <v>Z</v>
      </c>
      <c r="H19" s="28">
        <f t="shared" si="7"/>
        <v>0</v>
      </c>
      <c r="I19" s="28">
        <f t="shared" si="8"/>
        <v>0</v>
      </c>
      <c r="J19" s="27">
        <v>45032</v>
      </c>
      <c r="L19" s="28">
        <f t="shared" si="2"/>
        <v>0</v>
      </c>
      <c r="M19" s="28">
        <f t="shared" si="3"/>
        <v>0</v>
      </c>
      <c r="N19" s="28">
        <f t="shared" si="4"/>
        <v>0</v>
      </c>
      <c r="R19" s="86"/>
      <c r="S19" s="86"/>
      <c r="T19" s="57"/>
      <c r="U19" s="57"/>
      <c r="V19" s="59"/>
      <c r="W19" s="58" t="s">
        <v>96</v>
      </c>
      <c r="X19" s="58"/>
      <c r="Y19" s="62" t="str">
        <f>IF(OR(U15="no", U15=""),"yes",IF(U18="yes","yes","no"))</f>
        <v>yes</v>
      </c>
      <c r="Z19" s="58"/>
      <c r="AA19" s="59"/>
      <c r="AB19" s="59"/>
      <c r="AC19" s="59"/>
      <c r="AD19" s="59"/>
      <c r="AE19" s="47"/>
      <c r="AF19" s="6" t="s">
        <v>95</v>
      </c>
      <c r="AG19" s="72"/>
      <c r="AH19" s="72"/>
      <c r="AI19" s="81" t="str">
        <f t="shared" si="10"/>
        <v/>
      </c>
      <c r="AJ19" s="89">
        <f t="shared" ref="AJ19:AJ26" si="11">IF(AH$14="Teacher",25,IF(AH$14="Teaching Assistant",32.5,37))</f>
        <v>37</v>
      </c>
      <c r="AK19" s="90" t="str">
        <f t="shared" ref="AK19:AK24" si="12">IF(AG19&lt;&gt;"",IF(AI19&gt;1,"Check",""),"")</f>
        <v/>
      </c>
    </row>
    <row r="20" spans="1:37" ht="16.5" thickBot="1" x14ac:dyDescent="0.3">
      <c r="A20" s="36">
        <v>45034</v>
      </c>
      <c r="B20">
        <f t="shared" si="0"/>
        <v>1</v>
      </c>
      <c r="D20" s="28">
        <f t="shared" si="5"/>
        <v>0</v>
      </c>
      <c r="F20" s="28">
        <f t="shared" si="6"/>
        <v>0</v>
      </c>
      <c r="G20" s="27" t="str">
        <f t="shared" si="1"/>
        <v>Z</v>
      </c>
      <c r="H20" s="28">
        <f t="shared" si="7"/>
        <v>0</v>
      </c>
      <c r="I20" s="28">
        <f t="shared" si="8"/>
        <v>0</v>
      </c>
      <c r="J20" s="27">
        <v>45033</v>
      </c>
      <c r="L20" s="28">
        <f t="shared" si="2"/>
        <v>0</v>
      </c>
      <c r="M20" s="28">
        <f t="shared" si="3"/>
        <v>0</v>
      </c>
      <c r="N20" s="28">
        <f t="shared" si="4"/>
        <v>0</v>
      </c>
      <c r="R20" s="86" t="s">
        <v>98</v>
      </c>
      <c r="S20" s="86"/>
      <c r="T20" s="57"/>
      <c r="U20" s="53">
        <f>I370</f>
        <v>0</v>
      </c>
      <c r="V20" s="59"/>
      <c r="W20" s="59"/>
      <c r="X20" s="74" t="s">
        <v>57</v>
      </c>
      <c r="Y20" s="59"/>
      <c r="Z20" s="71"/>
      <c r="AA20" s="59"/>
      <c r="AB20" s="75" t="s">
        <v>61</v>
      </c>
      <c r="AC20" s="59"/>
      <c r="AD20" s="78">
        <f>IF(AG18="",Z20,AH30)</f>
        <v>0</v>
      </c>
      <c r="AE20" s="46"/>
      <c r="AF20" s="6" t="s">
        <v>97</v>
      </c>
      <c r="AG20" s="72"/>
      <c r="AH20" s="72"/>
      <c r="AI20" s="81" t="str">
        <f t="shared" si="10"/>
        <v/>
      </c>
      <c r="AJ20" s="89">
        <f t="shared" si="11"/>
        <v>37</v>
      </c>
      <c r="AK20" s="90" t="str">
        <f t="shared" si="12"/>
        <v/>
      </c>
    </row>
    <row r="21" spans="1:37" ht="16.5" thickBot="1" x14ac:dyDescent="0.3">
      <c r="A21" s="36">
        <v>45035</v>
      </c>
      <c r="B21">
        <f t="shared" si="0"/>
        <v>1</v>
      </c>
      <c r="D21" s="28">
        <f t="shared" si="5"/>
        <v>0</v>
      </c>
      <c r="F21" s="28">
        <f t="shared" si="6"/>
        <v>0</v>
      </c>
      <c r="G21" s="27" t="str">
        <f t="shared" si="1"/>
        <v>Z</v>
      </c>
      <c r="H21" s="28">
        <f t="shared" si="7"/>
        <v>0</v>
      </c>
      <c r="I21" s="28">
        <f t="shared" si="8"/>
        <v>0</v>
      </c>
      <c r="J21" s="27">
        <v>45034</v>
      </c>
      <c r="L21" s="28">
        <f t="shared" si="2"/>
        <v>0</v>
      </c>
      <c r="M21" s="28">
        <f t="shared" si="3"/>
        <v>0</v>
      </c>
      <c r="N21" s="28">
        <f t="shared" si="4"/>
        <v>0</v>
      </c>
      <c r="R21" s="86" t="s">
        <v>101</v>
      </c>
      <c r="S21" s="86"/>
      <c r="T21" s="57"/>
      <c r="U21" s="53">
        <f>IF(Y19="yes",IF(U20&gt;AC16,AC16,U20),0)</f>
        <v>0</v>
      </c>
      <c r="V21" s="59"/>
      <c r="W21" s="59"/>
      <c r="X21" s="63"/>
      <c r="Y21" s="59"/>
      <c r="Z21" s="58"/>
      <c r="AA21" s="59"/>
      <c r="AB21" s="59"/>
      <c r="AC21" s="59"/>
      <c r="AD21" s="59"/>
      <c r="AF21" s="6" t="s">
        <v>100</v>
      </c>
      <c r="AG21" s="72"/>
      <c r="AH21" s="72"/>
      <c r="AI21" s="81" t="str">
        <f t="shared" si="10"/>
        <v/>
      </c>
      <c r="AJ21" s="89">
        <f t="shared" si="11"/>
        <v>37</v>
      </c>
      <c r="AK21" s="90" t="str">
        <f t="shared" si="12"/>
        <v/>
      </c>
    </row>
    <row r="22" spans="1:37" ht="16.5" thickBot="1" x14ac:dyDescent="0.3">
      <c r="A22" s="36">
        <v>45036</v>
      </c>
      <c r="B22">
        <f t="shared" si="0"/>
        <v>1</v>
      </c>
      <c r="D22" s="28">
        <f t="shared" si="5"/>
        <v>0</v>
      </c>
      <c r="F22" s="28">
        <f t="shared" si="6"/>
        <v>0</v>
      </c>
      <c r="G22" s="27" t="str">
        <f t="shared" si="1"/>
        <v>Z</v>
      </c>
      <c r="H22" s="28">
        <f t="shared" si="7"/>
        <v>0</v>
      </c>
      <c r="I22" s="28">
        <f t="shared" si="8"/>
        <v>0</v>
      </c>
      <c r="J22" s="27">
        <v>45035</v>
      </c>
      <c r="L22" s="28">
        <f t="shared" si="2"/>
        <v>0</v>
      </c>
      <c r="M22" s="28">
        <f t="shared" si="3"/>
        <v>0</v>
      </c>
      <c r="N22" s="28">
        <f t="shared" si="4"/>
        <v>0</v>
      </c>
      <c r="R22" s="86" t="s">
        <v>103</v>
      </c>
      <c r="S22" s="86"/>
      <c r="T22" s="57"/>
      <c r="U22" s="53">
        <f>IF(U21="",U20,U20-U21)</f>
        <v>0</v>
      </c>
      <c r="V22" s="59"/>
      <c r="W22" s="64">
        <f>I370</f>
        <v>0</v>
      </c>
      <c r="X22" s="65"/>
      <c r="Y22" s="58"/>
      <c r="Z22" s="58"/>
      <c r="AA22" s="59"/>
      <c r="AB22" s="59"/>
      <c r="AC22" s="59"/>
      <c r="AD22" s="59"/>
      <c r="AF22" s="6" t="s">
        <v>102</v>
      </c>
      <c r="AG22" s="72"/>
      <c r="AH22" s="72"/>
      <c r="AI22" s="81" t="str">
        <f t="shared" si="10"/>
        <v/>
      </c>
      <c r="AJ22" s="89">
        <f t="shared" si="11"/>
        <v>37</v>
      </c>
      <c r="AK22" s="90" t="str">
        <f t="shared" si="12"/>
        <v/>
      </c>
    </row>
    <row r="23" spans="1:37" ht="16.5" thickBot="1" x14ac:dyDescent="0.3">
      <c r="A23" s="36">
        <v>45037</v>
      </c>
      <c r="B23">
        <f t="shared" si="0"/>
        <v>1</v>
      </c>
      <c r="D23" s="28">
        <f t="shared" si="5"/>
        <v>0</v>
      </c>
      <c r="F23" s="28">
        <f t="shared" si="6"/>
        <v>0</v>
      </c>
      <c r="G23" s="27" t="str">
        <f t="shared" si="1"/>
        <v>Z</v>
      </c>
      <c r="H23" s="28">
        <f t="shared" si="7"/>
        <v>0</v>
      </c>
      <c r="I23" s="28">
        <f t="shared" si="8"/>
        <v>0</v>
      </c>
      <c r="J23" s="27">
        <v>45036</v>
      </c>
      <c r="L23" s="28">
        <f t="shared" si="2"/>
        <v>0</v>
      </c>
      <c r="M23" s="28">
        <f t="shared" si="3"/>
        <v>0</v>
      </c>
      <c r="N23" s="28">
        <f t="shared" si="4"/>
        <v>0</v>
      </c>
      <c r="R23" s="86"/>
      <c r="S23" s="86"/>
      <c r="T23" s="57"/>
      <c r="U23" s="57"/>
      <c r="V23" s="59"/>
      <c r="W23" s="64"/>
      <c r="X23" s="65"/>
      <c r="Y23" s="58"/>
      <c r="Z23" s="75" t="s">
        <v>99</v>
      </c>
      <c r="AA23" s="59"/>
      <c r="AB23" s="59"/>
      <c r="AC23" s="59"/>
      <c r="AD23" s="60"/>
      <c r="AF23" s="6" t="s">
        <v>104</v>
      </c>
      <c r="AG23" s="72"/>
      <c r="AH23" s="72"/>
      <c r="AI23" s="81" t="str">
        <f t="shared" si="10"/>
        <v/>
      </c>
      <c r="AJ23" s="89">
        <f t="shared" si="11"/>
        <v>37</v>
      </c>
      <c r="AK23" s="90" t="str">
        <f t="shared" si="12"/>
        <v/>
      </c>
    </row>
    <row r="24" spans="1:37" ht="16.5" thickBot="1" x14ac:dyDescent="0.3">
      <c r="A24" s="36">
        <v>45038</v>
      </c>
      <c r="B24">
        <f t="shared" si="0"/>
        <v>1</v>
      </c>
      <c r="D24" s="28">
        <f t="shared" si="5"/>
        <v>0</v>
      </c>
      <c r="E24" s="27">
        <v>45038</v>
      </c>
      <c r="F24" s="28">
        <f t="shared" si="6"/>
        <v>1</v>
      </c>
      <c r="G24" s="27" t="str">
        <f t="shared" si="1"/>
        <v>Z</v>
      </c>
      <c r="H24" s="28">
        <f t="shared" si="7"/>
        <v>0</v>
      </c>
      <c r="I24" s="28">
        <f t="shared" si="8"/>
        <v>0</v>
      </c>
      <c r="J24" s="27">
        <v>45037</v>
      </c>
      <c r="L24" s="28">
        <f t="shared" si="2"/>
        <v>0</v>
      </c>
      <c r="M24" s="28">
        <f t="shared" si="3"/>
        <v>0</v>
      </c>
      <c r="N24" s="28">
        <f t="shared" si="4"/>
        <v>0</v>
      </c>
      <c r="R24" s="86" t="s">
        <v>106</v>
      </c>
      <c r="S24" s="86"/>
      <c r="T24" s="57"/>
      <c r="U24" s="54" t="str">
        <f>_xlfn.IFNA(VLOOKUP(U6,Data!A17:B20,2,FALSE),"")</f>
        <v/>
      </c>
      <c r="V24" s="58"/>
      <c r="W24" s="58"/>
      <c r="X24" s="65"/>
      <c r="Y24" s="58"/>
      <c r="Z24" s="196"/>
      <c r="AA24" s="197"/>
      <c r="AB24" s="197"/>
      <c r="AC24" s="197"/>
      <c r="AD24" s="198"/>
      <c r="AF24" s="6" t="s">
        <v>105</v>
      </c>
      <c r="AG24" s="73"/>
      <c r="AH24" s="73"/>
      <c r="AI24" s="81" t="str">
        <f t="shared" si="10"/>
        <v/>
      </c>
      <c r="AJ24" s="89">
        <f t="shared" si="11"/>
        <v>37</v>
      </c>
      <c r="AK24" s="90" t="str">
        <f t="shared" si="12"/>
        <v/>
      </c>
    </row>
    <row r="25" spans="1:37" ht="16.5" thickBot="1" x14ac:dyDescent="0.3">
      <c r="A25" s="36">
        <v>45039</v>
      </c>
      <c r="B25">
        <f t="shared" si="0"/>
        <v>1</v>
      </c>
      <c r="D25" s="28">
        <f t="shared" si="5"/>
        <v>0</v>
      </c>
      <c r="E25" s="27">
        <v>45039</v>
      </c>
      <c r="F25" s="28">
        <f t="shared" si="6"/>
        <v>1</v>
      </c>
      <c r="G25" s="27" t="str">
        <f t="shared" si="1"/>
        <v>Z</v>
      </c>
      <c r="H25" s="28">
        <f t="shared" si="7"/>
        <v>0</v>
      </c>
      <c r="I25" s="28">
        <f t="shared" si="8"/>
        <v>0</v>
      </c>
      <c r="J25" s="27">
        <v>45038</v>
      </c>
      <c r="L25" s="28">
        <f t="shared" si="2"/>
        <v>0</v>
      </c>
      <c r="M25" s="28">
        <f t="shared" si="3"/>
        <v>0</v>
      </c>
      <c r="N25" s="28">
        <f t="shared" si="4"/>
        <v>0</v>
      </c>
      <c r="R25" s="86"/>
      <c r="S25" s="86"/>
      <c r="T25" s="57"/>
      <c r="U25" s="57"/>
      <c r="V25" s="58"/>
      <c r="W25" s="58"/>
      <c r="X25" s="65" t="s">
        <v>107</v>
      </c>
      <c r="Y25" s="66" t="s">
        <v>108</v>
      </c>
      <c r="Z25" s="199"/>
      <c r="AA25" s="200"/>
      <c r="AB25" s="200"/>
      <c r="AC25" s="200"/>
      <c r="AD25" s="201"/>
      <c r="AF25" s="6"/>
      <c r="AG25" s="7"/>
      <c r="AI25" s="57"/>
      <c r="AJ25" s="89"/>
      <c r="AK25" s="88"/>
    </row>
    <row r="26" spans="1:37" ht="16.5" thickBot="1" x14ac:dyDescent="0.3">
      <c r="A26" s="36">
        <v>45040</v>
      </c>
      <c r="B26">
        <f t="shared" si="0"/>
        <v>1</v>
      </c>
      <c r="D26" s="28">
        <f t="shared" si="5"/>
        <v>0</v>
      </c>
      <c r="F26" s="28">
        <f t="shared" si="6"/>
        <v>0</v>
      </c>
      <c r="G26" s="27" t="str">
        <f t="shared" si="1"/>
        <v>Z</v>
      </c>
      <c r="H26" s="28">
        <f t="shared" si="7"/>
        <v>0</v>
      </c>
      <c r="I26" s="28">
        <f t="shared" si="8"/>
        <v>0</v>
      </c>
      <c r="J26" s="27">
        <v>45039</v>
      </c>
      <c r="L26" s="28">
        <f t="shared" si="2"/>
        <v>0</v>
      </c>
      <c r="M26" s="28">
        <f t="shared" si="3"/>
        <v>0</v>
      </c>
      <c r="N26" s="28">
        <f t="shared" si="4"/>
        <v>0</v>
      </c>
      <c r="R26" s="86" t="s">
        <v>110</v>
      </c>
      <c r="S26" s="86"/>
      <c r="T26" s="57"/>
      <c r="U26" s="53">
        <f>W26-X26</f>
        <v>0</v>
      </c>
      <c r="V26" s="58"/>
      <c r="W26" s="64">
        <f>L370</f>
        <v>0</v>
      </c>
      <c r="X26" s="64">
        <f>IF(W26&lt;U21,W26,U21)</f>
        <v>0</v>
      </c>
      <c r="Y26" s="64">
        <f>U21-X26</f>
        <v>0</v>
      </c>
      <c r="Z26" s="199"/>
      <c r="AA26" s="200"/>
      <c r="AB26" s="200"/>
      <c r="AC26" s="200"/>
      <c r="AD26" s="201"/>
      <c r="AF26" s="6"/>
      <c r="AG26" s="7" t="s">
        <v>109</v>
      </c>
      <c r="AH26" s="81" t="str">
        <f>IF(AG18="","",((AG18*AH18)+(AG19*AH19)+(AG20*AH20)+(AG21*AH21)+(AG22*AH22)+(AG23*AH23)+(AG24*AH24))/AH27)</f>
        <v/>
      </c>
      <c r="AI26" s="57"/>
      <c r="AJ26" s="89">
        <f t="shared" si="11"/>
        <v>37</v>
      </c>
      <c r="AK26" s="88"/>
    </row>
    <row r="27" spans="1:37" ht="16.5" thickBot="1" x14ac:dyDescent="0.3">
      <c r="A27" s="36">
        <v>45041</v>
      </c>
      <c r="B27">
        <f t="shared" si="0"/>
        <v>1</v>
      </c>
      <c r="D27" s="28">
        <f t="shared" si="5"/>
        <v>0</v>
      </c>
      <c r="F27" s="28">
        <f t="shared" si="6"/>
        <v>0</v>
      </c>
      <c r="G27" s="27" t="str">
        <f t="shared" si="1"/>
        <v>Z</v>
      </c>
      <c r="H27" s="28">
        <f t="shared" si="7"/>
        <v>0</v>
      </c>
      <c r="I27" s="28">
        <f t="shared" si="8"/>
        <v>0</v>
      </c>
      <c r="J27" s="27">
        <v>45040</v>
      </c>
      <c r="L27" s="28">
        <f t="shared" si="2"/>
        <v>0</v>
      </c>
      <c r="M27" s="28">
        <f t="shared" si="3"/>
        <v>0</v>
      </c>
      <c r="N27" s="28">
        <f t="shared" si="4"/>
        <v>0</v>
      </c>
      <c r="R27" s="86" t="s">
        <v>112</v>
      </c>
      <c r="S27" s="86"/>
      <c r="T27" s="57"/>
      <c r="U27" s="53">
        <f>W27-X27</f>
        <v>0</v>
      </c>
      <c r="V27" s="58"/>
      <c r="W27" s="64">
        <f>M370</f>
        <v>0</v>
      </c>
      <c r="X27" s="64">
        <f>IF(W27&lt;=Y26,W27,Y26)</f>
        <v>0</v>
      </c>
      <c r="Y27" s="64">
        <f>Y26-X27</f>
        <v>0</v>
      </c>
      <c r="Z27" s="202"/>
      <c r="AA27" s="203"/>
      <c r="AB27" s="203"/>
      <c r="AC27" s="203"/>
      <c r="AD27" s="204"/>
      <c r="AF27" s="6"/>
      <c r="AG27" s="7" t="s">
        <v>111</v>
      </c>
      <c r="AH27" s="81" t="str">
        <f>IF(AH18="","",SUM(AH18:AH24))</f>
        <v/>
      </c>
      <c r="AI27" s="57"/>
      <c r="AJ27" s="57"/>
      <c r="AK27" s="91"/>
    </row>
    <row r="28" spans="1:37" ht="16.5" thickBot="1" x14ac:dyDescent="0.3">
      <c r="A28" s="36">
        <v>45042</v>
      </c>
      <c r="B28">
        <f t="shared" si="0"/>
        <v>1</v>
      </c>
      <c r="D28" s="28">
        <f t="shared" si="5"/>
        <v>0</v>
      </c>
      <c r="F28" s="28">
        <f t="shared" si="6"/>
        <v>0</v>
      </c>
      <c r="G28" s="27" t="str">
        <f t="shared" si="1"/>
        <v>Z</v>
      </c>
      <c r="H28" s="28">
        <f t="shared" si="7"/>
        <v>0</v>
      </c>
      <c r="I28" s="28">
        <f t="shared" si="8"/>
        <v>0</v>
      </c>
      <c r="J28" s="27">
        <v>45041</v>
      </c>
      <c r="L28" s="28">
        <f t="shared" si="2"/>
        <v>0</v>
      </c>
      <c r="M28" s="28">
        <f t="shared" si="3"/>
        <v>0</v>
      </c>
      <c r="N28" s="28">
        <f t="shared" si="4"/>
        <v>0</v>
      </c>
      <c r="R28" s="86" t="s">
        <v>114</v>
      </c>
      <c r="S28" s="86"/>
      <c r="T28" s="57"/>
      <c r="U28" s="53">
        <f>W28-X28</f>
        <v>0</v>
      </c>
      <c r="V28" s="64">
        <f>SUM(U26:U28)</f>
        <v>0</v>
      </c>
      <c r="W28" s="64">
        <f>N370</f>
        <v>0</v>
      </c>
      <c r="X28" s="64">
        <f>IF(W28&lt;=Y27,W28,Y27)</f>
        <v>0</v>
      </c>
      <c r="Y28" s="64">
        <f>Y27-X28</f>
        <v>0</v>
      </c>
      <c r="Z28" s="59"/>
      <c r="AA28" s="59"/>
      <c r="AB28" s="59"/>
      <c r="AC28" s="59"/>
      <c r="AD28" s="59"/>
      <c r="AF28" s="6"/>
      <c r="AG28" s="7" t="s">
        <v>113</v>
      </c>
      <c r="AH28" s="81" t="str">
        <f>IF(AH18="","",(IF(AH26&gt;0,(AH26*AH27)/(AJ26*AH27),"")))</f>
        <v/>
      </c>
      <c r="AI28" s="57"/>
      <c r="AJ28" s="57"/>
      <c r="AK28" s="91"/>
    </row>
    <row r="29" spans="1:37" ht="16.5" thickBot="1" x14ac:dyDescent="0.3">
      <c r="A29" s="36">
        <v>45043</v>
      </c>
      <c r="B29">
        <f t="shared" si="0"/>
        <v>1</v>
      </c>
      <c r="D29" s="28">
        <f t="shared" si="5"/>
        <v>0</v>
      </c>
      <c r="F29" s="28">
        <f t="shared" si="6"/>
        <v>0</v>
      </c>
      <c r="G29" s="27" t="str">
        <f t="shared" si="1"/>
        <v>Z</v>
      </c>
      <c r="H29" s="28">
        <f t="shared" si="7"/>
        <v>0</v>
      </c>
      <c r="I29" s="28">
        <f t="shared" si="8"/>
        <v>0</v>
      </c>
      <c r="J29" s="27">
        <v>45042</v>
      </c>
      <c r="L29" s="28">
        <f t="shared" si="2"/>
        <v>0</v>
      </c>
      <c r="M29" s="28">
        <f t="shared" si="3"/>
        <v>0</v>
      </c>
      <c r="N29" s="28">
        <f t="shared" si="4"/>
        <v>0</v>
      </c>
      <c r="R29" s="86"/>
      <c r="S29" s="86"/>
      <c r="T29" s="57"/>
      <c r="U29" s="57"/>
      <c r="V29" s="58"/>
      <c r="W29" s="58"/>
      <c r="X29" s="65"/>
      <c r="Y29" s="58"/>
      <c r="Z29" s="59"/>
      <c r="AA29" s="59"/>
      <c r="AB29" s="59"/>
      <c r="AC29" s="59"/>
      <c r="AD29" s="59"/>
      <c r="AF29" s="6"/>
      <c r="AG29" s="7" t="s">
        <v>115</v>
      </c>
      <c r="AH29" s="82">
        <f>Z20</f>
        <v>0</v>
      </c>
      <c r="AI29" s="57"/>
      <c r="AJ29" s="57"/>
      <c r="AK29" s="91"/>
    </row>
    <row r="30" spans="1:37" ht="16.5" thickBot="1" x14ac:dyDescent="0.3">
      <c r="A30" s="36">
        <v>45044</v>
      </c>
      <c r="B30">
        <f t="shared" si="0"/>
        <v>1</v>
      </c>
      <c r="D30" s="28">
        <f t="shared" si="5"/>
        <v>0</v>
      </c>
      <c r="F30" s="28">
        <f t="shared" si="6"/>
        <v>0</v>
      </c>
      <c r="G30" s="27" t="str">
        <f t="shared" si="1"/>
        <v>Z</v>
      </c>
      <c r="H30" s="28">
        <f t="shared" si="7"/>
        <v>0</v>
      </c>
      <c r="I30" s="28">
        <f t="shared" si="8"/>
        <v>0</v>
      </c>
      <c r="J30" s="27">
        <v>45043</v>
      </c>
      <c r="L30" s="28">
        <f t="shared" si="2"/>
        <v>0</v>
      </c>
      <c r="M30" s="28">
        <f t="shared" si="3"/>
        <v>0</v>
      </c>
      <c r="N30" s="28">
        <f t="shared" si="4"/>
        <v>0</v>
      </c>
      <c r="R30" s="86" t="s">
        <v>125</v>
      </c>
      <c r="S30" s="86"/>
      <c r="T30" s="57"/>
      <c r="U30" s="55">
        <f>IF(V11&gt;=1,"CAN NOT CLAIM",W34)</f>
        <v>0</v>
      </c>
      <c r="V30" s="58"/>
      <c r="W30" s="67">
        <f>IF(AD20=0,0,U24*U26*AD20)</f>
        <v>0</v>
      </c>
      <c r="X30" s="65"/>
      <c r="Y30" s="58"/>
      <c r="Z30" s="59"/>
      <c r="AA30" s="59"/>
      <c r="AB30" s="59"/>
      <c r="AC30" s="59"/>
      <c r="AD30" s="59"/>
      <c r="AF30" s="6"/>
      <c r="AG30" s="26" t="s">
        <v>116</v>
      </c>
      <c r="AH30" s="81" t="e">
        <f>AH29-AH28</f>
        <v>#VALUE!</v>
      </c>
      <c r="AI30" s="57"/>
      <c r="AJ30" s="57"/>
      <c r="AK30" s="91"/>
    </row>
    <row r="31" spans="1:37" ht="16.5" thickBot="1" x14ac:dyDescent="0.3">
      <c r="A31" s="36">
        <v>45045</v>
      </c>
      <c r="B31">
        <f t="shared" si="0"/>
        <v>1</v>
      </c>
      <c r="D31" s="28">
        <f t="shared" si="5"/>
        <v>0</v>
      </c>
      <c r="E31" s="27">
        <v>45045</v>
      </c>
      <c r="F31" s="28">
        <f t="shared" si="6"/>
        <v>1</v>
      </c>
      <c r="G31" s="27" t="str">
        <f t="shared" si="1"/>
        <v>Z</v>
      </c>
      <c r="H31" s="28">
        <f t="shared" si="7"/>
        <v>0</v>
      </c>
      <c r="I31" s="28">
        <f t="shared" si="8"/>
        <v>0</v>
      </c>
      <c r="J31" s="27">
        <v>45044</v>
      </c>
      <c r="L31" s="28">
        <f t="shared" si="2"/>
        <v>0</v>
      </c>
      <c r="M31" s="28">
        <f t="shared" si="3"/>
        <v>0</v>
      </c>
      <c r="N31" s="28">
        <f t="shared" si="4"/>
        <v>0</v>
      </c>
      <c r="R31" s="57"/>
      <c r="S31" s="57"/>
      <c r="T31" s="57"/>
      <c r="U31" s="57"/>
      <c r="V31" s="58"/>
      <c r="W31" s="67">
        <f>IF(AD20=0,0,U24*U27*AD20*0.5)</f>
        <v>0</v>
      </c>
      <c r="X31" s="65"/>
      <c r="Y31" s="58"/>
      <c r="Z31" s="59"/>
      <c r="AA31" s="59"/>
      <c r="AB31" s="59"/>
      <c r="AC31" s="59"/>
      <c r="AD31" s="59"/>
      <c r="AF31" s="8"/>
      <c r="AG31" s="26"/>
      <c r="AH31" s="57"/>
      <c r="AI31" s="57"/>
      <c r="AJ31" s="57"/>
      <c r="AK31" s="91"/>
    </row>
    <row r="32" spans="1:37" ht="16.5" thickBot="1" x14ac:dyDescent="0.3">
      <c r="A32" s="36">
        <v>45046</v>
      </c>
      <c r="B32">
        <f t="shared" si="0"/>
        <v>1</v>
      </c>
      <c r="D32" s="28">
        <f t="shared" si="5"/>
        <v>0</v>
      </c>
      <c r="E32" s="27">
        <v>45046</v>
      </c>
      <c r="F32" s="28">
        <f t="shared" si="6"/>
        <v>1</v>
      </c>
      <c r="G32" s="27" t="str">
        <f t="shared" si="1"/>
        <v>Z</v>
      </c>
      <c r="H32" s="28">
        <f t="shared" si="7"/>
        <v>0</v>
      </c>
      <c r="I32" s="28">
        <f t="shared" si="8"/>
        <v>0</v>
      </c>
      <c r="J32" s="27">
        <v>45045</v>
      </c>
      <c r="L32" s="28">
        <f t="shared" si="2"/>
        <v>0</v>
      </c>
      <c r="M32" s="28">
        <f t="shared" si="3"/>
        <v>0</v>
      </c>
      <c r="N32" s="28">
        <f t="shared" si="4"/>
        <v>0</v>
      </c>
      <c r="R32" s="86" t="s">
        <v>118</v>
      </c>
      <c r="S32" s="57"/>
      <c r="T32" s="57"/>
      <c r="U32" s="83"/>
      <c r="V32" s="58">
        <f>IF(U32="",1,0)</f>
        <v>1</v>
      </c>
      <c r="W32" s="87" t="s">
        <v>126</v>
      </c>
      <c r="X32" s="65"/>
      <c r="Y32" s="58"/>
      <c r="Z32" s="59"/>
      <c r="AA32" s="59"/>
      <c r="AB32" s="59"/>
      <c r="AC32" s="59"/>
      <c r="AD32" s="59"/>
      <c r="AF32" s="12" t="s">
        <v>74</v>
      </c>
      <c r="AG32" s="80" t="s">
        <v>51</v>
      </c>
      <c r="AH32" s="92"/>
      <c r="AI32" s="92"/>
      <c r="AJ32" s="92"/>
      <c r="AK32" s="91"/>
    </row>
    <row r="33" spans="1:37" ht="16.5" thickBot="1" x14ac:dyDescent="0.3">
      <c r="A33" s="36">
        <v>45047</v>
      </c>
      <c r="B33">
        <f t="shared" si="0"/>
        <v>1</v>
      </c>
      <c r="C33" s="27">
        <v>45047</v>
      </c>
      <c r="D33" s="28">
        <f t="shared" si="5"/>
        <v>1</v>
      </c>
      <c r="F33" s="28">
        <f t="shared" si="6"/>
        <v>0</v>
      </c>
      <c r="G33" s="27" t="str">
        <f t="shared" si="1"/>
        <v>Z</v>
      </c>
      <c r="H33" s="28">
        <f t="shared" si="7"/>
        <v>0</v>
      </c>
      <c r="I33" s="28">
        <f t="shared" si="8"/>
        <v>0</v>
      </c>
      <c r="J33" s="27">
        <v>45046</v>
      </c>
      <c r="L33" s="28">
        <f t="shared" si="2"/>
        <v>0</v>
      </c>
      <c r="M33" s="28">
        <f t="shared" si="3"/>
        <v>0</v>
      </c>
      <c r="N33" s="28">
        <f t="shared" si="4"/>
        <v>0</v>
      </c>
      <c r="V33" s="59"/>
      <c r="W33" s="59"/>
      <c r="X33" s="63"/>
      <c r="Y33" s="59"/>
      <c r="Z33" s="59"/>
      <c r="AA33" s="59"/>
      <c r="AB33" s="59"/>
      <c r="AC33" s="59"/>
      <c r="AD33" s="59"/>
      <c r="AF33" s="14"/>
      <c r="AG33" s="79" t="s">
        <v>53</v>
      </c>
      <c r="AH33" s="93"/>
      <c r="AI33" s="93"/>
      <c r="AJ33" s="93"/>
      <c r="AK33" s="94"/>
    </row>
    <row r="34" spans="1:37" x14ac:dyDescent="0.25">
      <c r="A34" s="36">
        <v>45048</v>
      </c>
      <c r="B34">
        <f t="shared" si="0"/>
        <v>1</v>
      </c>
      <c r="D34" s="28">
        <f t="shared" si="5"/>
        <v>0</v>
      </c>
      <c r="F34" s="28">
        <f t="shared" si="6"/>
        <v>0</v>
      </c>
      <c r="G34" s="27" t="str">
        <f t="shared" si="1"/>
        <v>Z</v>
      </c>
      <c r="H34" s="28">
        <f t="shared" si="7"/>
        <v>0</v>
      </c>
      <c r="I34" s="28">
        <f t="shared" si="8"/>
        <v>0</v>
      </c>
      <c r="J34" s="27">
        <v>45047</v>
      </c>
      <c r="L34" s="28">
        <f t="shared" si="2"/>
        <v>0</v>
      </c>
      <c r="M34" s="28">
        <f t="shared" si="3"/>
        <v>0</v>
      </c>
      <c r="N34" s="28">
        <f t="shared" si="4"/>
        <v>0</v>
      </c>
      <c r="V34" s="59"/>
      <c r="W34" s="67">
        <f>SUM(W30:W31)</f>
        <v>0</v>
      </c>
      <c r="X34" s="65"/>
      <c r="Y34" s="58"/>
      <c r="Z34" s="59"/>
      <c r="AA34" s="59"/>
      <c r="AB34" s="59"/>
      <c r="AC34" s="59"/>
      <c r="AD34" s="59"/>
    </row>
    <row r="35" spans="1:37" x14ac:dyDescent="0.25">
      <c r="A35" s="36">
        <v>45049</v>
      </c>
      <c r="B35">
        <f t="shared" si="0"/>
        <v>1</v>
      </c>
      <c r="D35" s="28">
        <f t="shared" si="5"/>
        <v>0</v>
      </c>
      <c r="F35" s="28">
        <f t="shared" si="6"/>
        <v>0</v>
      </c>
      <c r="G35" s="27" t="str">
        <f t="shared" si="1"/>
        <v>Z</v>
      </c>
      <c r="H35" s="28">
        <f t="shared" si="7"/>
        <v>0</v>
      </c>
      <c r="I35" s="28">
        <f t="shared" si="8"/>
        <v>0</v>
      </c>
      <c r="J35" s="27">
        <v>45048</v>
      </c>
      <c r="L35" s="28">
        <f t="shared" si="2"/>
        <v>0</v>
      </c>
      <c r="M35" s="28">
        <f t="shared" si="3"/>
        <v>0</v>
      </c>
      <c r="N35" s="28">
        <f t="shared" si="4"/>
        <v>0</v>
      </c>
      <c r="V35" s="59"/>
      <c r="W35" s="59"/>
      <c r="X35" s="59"/>
      <c r="Y35" s="59"/>
      <c r="Z35" s="59"/>
      <c r="AA35" s="59"/>
      <c r="AB35" s="59"/>
      <c r="AC35" s="59"/>
      <c r="AD35" s="59"/>
      <c r="AE35" s="45"/>
    </row>
    <row r="36" spans="1:37" x14ac:dyDescent="0.25">
      <c r="A36" s="36">
        <v>45050</v>
      </c>
      <c r="B36">
        <f t="shared" si="0"/>
        <v>1</v>
      </c>
      <c r="D36" s="28">
        <f t="shared" si="5"/>
        <v>0</v>
      </c>
      <c r="F36" s="28">
        <f t="shared" si="6"/>
        <v>0</v>
      </c>
      <c r="G36" s="27" t="str">
        <f t="shared" si="1"/>
        <v>Z</v>
      </c>
      <c r="H36" s="28">
        <f t="shared" si="7"/>
        <v>0</v>
      </c>
      <c r="I36" s="28">
        <f t="shared" si="8"/>
        <v>0</v>
      </c>
      <c r="J36" s="27">
        <v>45049</v>
      </c>
      <c r="L36" s="28">
        <f t="shared" si="2"/>
        <v>0</v>
      </c>
      <c r="M36" s="28">
        <f t="shared" si="3"/>
        <v>0</v>
      </c>
      <c r="N36" s="28">
        <f t="shared" si="4"/>
        <v>0</v>
      </c>
      <c r="V36" s="59"/>
      <c r="W36" s="59"/>
      <c r="X36" s="59"/>
      <c r="Y36" s="59"/>
      <c r="Z36" s="59"/>
      <c r="AA36" s="59"/>
      <c r="AB36" s="59"/>
      <c r="AC36" s="59"/>
      <c r="AD36" s="59"/>
      <c r="AE36" s="45"/>
    </row>
    <row r="37" spans="1:37" x14ac:dyDescent="0.25">
      <c r="A37" s="36">
        <v>45051</v>
      </c>
      <c r="B37">
        <f t="shared" si="0"/>
        <v>1</v>
      </c>
      <c r="D37" s="28">
        <f t="shared" si="5"/>
        <v>0</v>
      </c>
      <c r="F37" s="28">
        <f t="shared" si="6"/>
        <v>0</v>
      </c>
      <c r="G37" s="27" t="str">
        <f t="shared" si="1"/>
        <v>Z</v>
      </c>
      <c r="H37" s="28">
        <f t="shared" si="7"/>
        <v>0</v>
      </c>
      <c r="I37" s="28">
        <f t="shared" si="8"/>
        <v>0</v>
      </c>
      <c r="J37" s="27">
        <v>45050</v>
      </c>
      <c r="L37" s="28">
        <f t="shared" si="2"/>
        <v>0</v>
      </c>
      <c r="M37" s="28">
        <f t="shared" si="3"/>
        <v>0</v>
      </c>
      <c r="N37" s="28">
        <f t="shared" si="4"/>
        <v>0</v>
      </c>
      <c r="V37" s="59"/>
      <c r="W37" s="59"/>
      <c r="X37" s="59"/>
      <c r="Y37" s="59"/>
      <c r="Z37" s="59"/>
      <c r="AA37" s="59"/>
      <c r="AB37" s="59"/>
      <c r="AC37" s="59"/>
      <c r="AD37" s="59"/>
      <c r="AE37" s="45"/>
    </row>
    <row r="38" spans="1:37" x14ac:dyDescent="0.25">
      <c r="A38" s="36">
        <v>45052</v>
      </c>
      <c r="B38">
        <f t="shared" si="0"/>
        <v>1</v>
      </c>
      <c r="D38" s="28">
        <f t="shared" si="5"/>
        <v>0</v>
      </c>
      <c r="E38" s="27">
        <v>45052</v>
      </c>
      <c r="F38" s="28">
        <f t="shared" si="6"/>
        <v>1</v>
      </c>
      <c r="G38" s="27" t="str">
        <f t="shared" si="1"/>
        <v>Z</v>
      </c>
      <c r="H38" s="28">
        <f t="shared" si="7"/>
        <v>0</v>
      </c>
      <c r="I38" s="28">
        <f t="shared" si="8"/>
        <v>0</v>
      </c>
      <c r="J38" s="27">
        <v>45051</v>
      </c>
      <c r="L38" s="28">
        <f t="shared" si="2"/>
        <v>0</v>
      </c>
      <c r="M38" s="28">
        <f t="shared" si="3"/>
        <v>0</v>
      </c>
      <c r="N38" s="28">
        <f t="shared" si="4"/>
        <v>0</v>
      </c>
      <c r="V38" s="59"/>
      <c r="W38" s="59"/>
      <c r="X38" s="57"/>
      <c r="Y38" s="57"/>
      <c r="Z38" s="63"/>
      <c r="AA38" s="59"/>
      <c r="AB38" s="59"/>
      <c r="AC38" s="59"/>
      <c r="AD38" s="59"/>
    </row>
    <row r="39" spans="1:37" x14ac:dyDescent="0.25">
      <c r="A39" s="36">
        <v>45053</v>
      </c>
      <c r="B39">
        <f t="shared" si="0"/>
        <v>1</v>
      </c>
      <c r="D39" s="28">
        <f t="shared" si="5"/>
        <v>0</v>
      </c>
      <c r="E39" s="27">
        <v>45053</v>
      </c>
      <c r="F39" s="28">
        <f t="shared" si="6"/>
        <v>1</v>
      </c>
      <c r="G39" s="27" t="str">
        <f t="shared" si="1"/>
        <v>Z</v>
      </c>
      <c r="H39" s="28">
        <f t="shared" si="7"/>
        <v>0</v>
      </c>
      <c r="I39" s="28">
        <f t="shared" si="8"/>
        <v>0</v>
      </c>
      <c r="J39" s="27">
        <v>45052</v>
      </c>
      <c r="L39" s="28">
        <f t="shared" si="2"/>
        <v>0</v>
      </c>
      <c r="M39" s="28">
        <f t="shared" si="3"/>
        <v>0</v>
      </c>
      <c r="N39" s="28">
        <f t="shared" si="4"/>
        <v>0</v>
      </c>
      <c r="V39" s="45"/>
      <c r="W39" s="45"/>
      <c r="Z39" s="63"/>
      <c r="AA39" s="59"/>
      <c r="AB39" s="59"/>
      <c r="AC39" s="59"/>
      <c r="AD39" s="59"/>
    </row>
    <row r="40" spans="1:37" x14ac:dyDescent="0.25">
      <c r="A40" s="36">
        <v>45054</v>
      </c>
      <c r="B40">
        <f t="shared" si="0"/>
        <v>1</v>
      </c>
      <c r="C40" s="27">
        <v>45054</v>
      </c>
      <c r="D40" s="28">
        <f t="shared" si="5"/>
        <v>1</v>
      </c>
      <c r="F40" s="28">
        <f t="shared" si="6"/>
        <v>0</v>
      </c>
      <c r="G40" s="27" t="str">
        <f t="shared" si="1"/>
        <v>Z</v>
      </c>
      <c r="H40" s="28">
        <f t="shared" si="7"/>
        <v>0</v>
      </c>
      <c r="I40" s="28">
        <f t="shared" si="8"/>
        <v>0</v>
      </c>
      <c r="J40" s="27">
        <v>45053</v>
      </c>
      <c r="L40" s="28">
        <f t="shared" si="2"/>
        <v>0</v>
      </c>
      <c r="M40" s="28">
        <f t="shared" si="3"/>
        <v>0</v>
      </c>
      <c r="N40" s="28">
        <f t="shared" si="4"/>
        <v>0</v>
      </c>
      <c r="Z40" s="63"/>
      <c r="AA40" s="59"/>
      <c r="AB40" s="59"/>
      <c r="AC40" s="59"/>
      <c r="AD40" s="59"/>
    </row>
    <row r="41" spans="1:37" x14ac:dyDescent="0.25">
      <c r="A41" s="36">
        <v>45055</v>
      </c>
      <c r="B41">
        <f t="shared" si="0"/>
        <v>1</v>
      </c>
      <c r="D41" s="28">
        <f t="shared" si="5"/>
        <v>0</v>
      </c>
      <c r="F41" s="28">
        <f t="shared" si="6"/>
        <v>0</v>
      </c>
      <c r="G41" s="27" t="str">
        <f t="shared" si="1"/>
        <v>Z</v>
      </c>
      <c r="H41" s="28">
        <f t="shared" si="7"/>
        <v>0</v>
      </c>
      <c r="I41" s="28">
        <f t="shared" si="8"/>
        <v>0</v>
      </c>
      <c r="J41" s="27">
        <v>45054</v>
      </c>
      <c r="L41" s="28">
        <f t="shared" si="2"/>
        <v>0</v>
      </c>
      <c r="M41" s="28">
        <f t="shared" si="3"/>
        <v>0</v>
      </c>
      <c r="N41" s="28">
        <f t="shared" si="4"/>
        <v>0</v>
      </c>
    </row>
    <row r="42" spans="1:37" x14ac:dyDescent="0.25">
      <c r="A42" s="36">
        <v>45056</v>
      </c>
      <c r="B42">
        <f t="shared" si="0"/>
        <v>1</v>
      </c>
      <c r="D42" s="28">
        <f t="shared" si="5"/>
        <v>0</v>
      </c>
      <c r="F42" s="28">
        <f t="shared" si="6"/>
        <v>0</v>
      </c>
      <c r="G42" s="27" t="str">
        <f t="shared" si="1"/>
        <v>Z</v>
      </c>
      <c r="H42" s="28">
        <f t="shared" si="7"/>
        <v>0</v>
      </c>
      <c r="I42" s="28">
        <f t="shared" si="8"/>
        <v>0</v>
      </c>
      <c r="J42" s="27">
        <v>45055</v>
      </c>
      <c r="L42" s="28">
        <f t="shared" si="2"/>
        <v>0</v>
      </c>
      <c r="M42" s="28">
        <f t="shared" si="3"/>
        <v>0</v>
      </c>
      <c r="N42" s="28">
        <f t="shared" si="4"/>
        <v>0</v>
      </c>
    </row>
    <row r="43" spans="1:37" x14ac:dyDescent="0.25">
      <c r="A43" s="36">
        <v>45057</v>
      </c>
      <c r="B43">
        <f t="shared" si="0"/>
        <v>1</v>
      </c>
      <c r="D43" s="28">
        <f t="shared" si="5"/>
        <v>0</v>
      </c>
      <c r="F43" s="28">
        <f t="shared" si="6"/>
        <v>0</v>
      </c>
      <c r="G43" s="27" t="str">
        <f t="shared" si="1"/>
        <v>Z</v>
      </c>
      <c r="H43" s="28">
        <f t="shared" si="7"/>
        <v>0</v>
      </c>
      <c r="I43" s="28">
        <f t="shared" si="8"/>
        <v>0</v>
      </c>
      <c r="J43" s="27">
        <v>45056</v>
      </c>
      <c r="L43" s="28">
        <f t="shared" si="2"/>
        <v>0</v>
      </c>
      <c r="M43" s="28">
        <f t="shared" si="3"/>
        <v>0</v>
      </c>
      <c r="N43" s="28">
        <f t="shared" si="4"/>
        <v>0</v>
      </c>
    </row>
    <row r="44" spans="1:37" x14ac:dyDescent="0.25">
      <c r="A44" s="36">
        <v>45058</v>
      </c>
      <c r="B44">
        <f t="shared" si="0"/>
        <v>1</v>
      </c>
      <c r="D44" s="28">
        <f t="shared" si="5"/>
        <v>0</v>
      </c>
      <c r="F44" s="28">
        <f t="shared" si="6"/>
        <v>0</v>
      </c>
      <c r="G44" s="27" t="str">
        <f t="shared" si="1"/>
        <v>Z</v>
      </c>
      <c r="H44" s="28">
        <f t="shared" si="7"/>
        <v>0</v>
      </c>
      <c r="I44" s="28">
        <f t="shared" si="8"/>
        <v>0</v>
      </c>
      <c r="J44" s="27">
        <v>45057</v>
      </c>
      <c r="L44" s="28">
        <f t="shared" si="2"/>
        <v>0</v>
      </c>
      <c r="M44" s="28">
        <f t="shared" si="3"/>
        <v>0</v>
      </c>
      <c r="N44" s="28">
        <f t="shared" si="4"/>
        <v>0</v>
      </c>
    </row>
    <row r="45" spans="1:37" x14ac:dyDescent="0.25">
      <c r="A45" s="36">
        <v>45059</v>
      </c>
      <c r="B45">
        <f t="shared" si="0"/>
        <v>1</v>
      </c>
      <c r="D45" s="28">
        <f t="shared" si="5"/>
        <v>0</v>
      </c>
      <c r="E45" s="27">
        <v>45059</v>
      </c>
      <c r="F45" s="28">
        <f t="shared" si="6"/>
        <v>1</v>
      </c>
      <c r="G45" s="27" t="str">
        <f t="shared" si="1"/>
        <v>Z</v>
      </c>
      <c r="H45" s="28">
        <f t="shared" si="7"/>
        <v>0</v>
      </c>
      <c r="I45" s="28">
        <f t="shared" si="8"/>
        <v>0</v>
      </c>
      <c r="J45" s="27">
        <v>45058</v>
      </c>
      <c r="L45" s="28">
        <f t="shared" si="2"/>
        <v>0</v>
      </c>
      <c r="M45" s="28">
        <f t="shared" si="3"/>
        <v>0</v>
      </c>
      <c r="N45" s="28">
        <f t="shared" si="4"/>
        <v>0</v>
      </c>
    </row>
    <row r="46" spans="1:37" x14ac:dyDescent="0.25">
      <c r="A46" s="36">
        <v>45060</v>
      </c>
      <c r="B46">
        <f t="shared" si="0"/>
        <v>1</v>
      </c>
      <c r="D46" s="28">
        <f t="shared" si="5"/>
        <v>0</v>
      </c>
      <c r="E46" s="27">
        <v>45060</v>
      </c>
      <c r="F46" s="28">
        <f t="shared" si="6"/>
        <v>1</v>
      </c>
      <c r="G46" s="27" t="str">
        <f t="shared" si="1"/>
        <v>Z</v>
      </c>
      <c r="H46" s="28">
        <f t="shared" si="7"/>
        <v>0</v>
      </c>
      <c r="I46" s="28">
        <f t="shared" si="8"/>
        <v>0</v>
      </c>
      <c r="J46" s="27">
        <v>45059</v>
      </c>
      <c r="L46" s="28">
        <f t="shared" si="2"/>
        <v>0</v>
      </c>
      <c r="M46" s="28">
        <f t="shared" si="3"/>
        <v>0</v>
      </c>
      <c r="N46" s="28">
        <f t="shared" si="4"/>
        <v>0</v>
      </c>
    </row>
    <row r="47" spans="1:37" x14ac:dyDescent="0.25">
      <c r="A47" s="36">
        <v>45061</v>
      </c>
      <c r="B47">
        <f t="shared" si="0"/>
        <v>1</v>
      </c>
      <c r="D47" s="28">
        <f t="shared" si="5"/>
        <v>0</v>
      </c>
      <c r="F47" s="28">
        <f t="shared" si="6"/>
        <v>0</v>
      </c>
      <c r="G47" s="27" t="str">
        <f t="shared" si="1"/>
        <v>Z</v>
      </c>
      <c r="H47" s="28">
        <f t="shared" si="7"/>
        <v>0</v>
      </c>
      <c r="I47" s="28">
        <f t="shared" si="8"/>
        <v>0</v>
      </c>
      <c r="J47" s="27">
        <v>45060</v>
      </c>
      <c r="L47" s="28">
        <f t="shared" si="2"/>
        <v>0</v>
      </c>
      <c r="M47" s="28">
        <f t="shared" si="3"/>
        <v>0</v>
      </c>
      <c r="N47" s="28">
        <f t="shared" si="4"/>
        <v>0</v>
      </c>
    </row>
    <row r="48" spans="1:37" x14ac:dyDescent="0.25">
      <c r="A48" s="36">
        <v>45062</v>
      </c>
      <c r="B48">
        <f t="shared" si="0"/>
        <v>1</v>
      </c>
      <c r="D48" s="28">
        <f t="shared" si="5"/>
        <v>0</v>
      </c>
      <c r="F48" s="28">
        <f t="shared" si="6"/>
        <v>0</v>
      </c>
      <c r="G48" s="27" t="str">
        <f t="shared" si="1"/>
        <v>Z</v>
      </c>
      <c r="H48" s="28">
        <f t="shared" si="7"/>
        <v>0</v>
      </c>
      <c r="I48" s="28">
        <f t="shared" si="8"/>
        <v>0</v>
      </c>
      <c r="J48" s="27">
        <v>45061</v>
      </c>
      <c r="L48" s="28">
        <f t="shared" si="2"/>
        <v>0</v>
      </c>
      <c r="M48" s="28">
        <f t="shared" si="3"/>
        <v>0</v>
      </c>
      <c r="N48" s="28">
        <f t="shared" si="4"/>
        <v>0</v>
      </c>
    </row>
    <row r="49" spans="1:14" x14ac:dyDescent="0.25">
      <c r="A49" s="36">
        <v>45063</v>
      </c>
      <c r="B49">
        <f t="shared" si="0"/>
        <v>1</v>
      </c>
      <c r="D49" s="28">
        <f t="shared" si="5"/>
        <v>0</v>
      </c>
      <c r="F49" s="28">
        <f t="shared" si="6"/>
        <v>0</v>
      </c>
      <c r="G49" s="27" t="str">
        <f t="shared" si="1"/>
        <v>Z</v>
      </c>
      <c r="H49" s="28">
        <f t="shared" si="7"/>
        <v>0</v>
      </c>
      <c r="I49" s="28">
        <f t="shared" si="8"/>
        <v>0</v>
      </c>
      <c r="J49" s="27">
        <v>45062</v>
      </c>
      <c r="L49" s="28">
        <f t="shared" si="2"/>
        <v>0</v>
      </c>
      <c r="M49" s="28">
        <f t="shared" si="3"/>
        <v>0</v>
      </c>
      <c r="N49" s="28">
        <f t="shared" si="4"/>
        <v>0</v>
      </c>
    </row>
    <row r="50" spans="1:14" x14ac:dyDescent="0.25">
      <c r="A50" s="36">
        <v>45064</v>
      </c>
      <c r="B50">
        <f t="shared" si="0"/>
        <v>1</v>
      </c>
      <c r="D50" s="28">
        <f t="shared" si="5"/>
        <v>0</v>
      </c>
      <c r="F50" s="28">
        <f t="shared" si="6"/>
        <v>0</v>
      </c>
      <c r="G50" s="27" t="str">
        <f t="shared" si="1"/>
        <v>Z</v>
      </c>
      <c r="H50" s="28">
        <f t="shared" si="7"/>
        <v>0</v>
      </c>
      <c r="I50" s="28">
        <f t="shared" si="8"/>
        <v>0</v>
      </c>
      <c r="J50" s="27">
        <v>45063</v>
      </c>
      <c r="L50" s="28">
        <f t="shared" si="2"/>
        <v>0</v>
      </c>
      <c r="M50" s="28">
        <f t="shared" si="3"/>
        <v>0</v>
      </c>
      <c r="N50" s="28">
        <f t="shared" si="4"/>
        <v>0</v>
      </c>
    </row>
    <row r="51" spans="1:14" x14ac:dyDescent="0.25">
      <c r="A51" s="36">
        <v>45065</v>
      </c>
      <c r="B51">
        <f t="shared" si="0"/>
        <v>1</v>
      </c>
      <c r="D51" s="28">
        <f t="shared" si="5"/>
        <v>0</v>
      </c>
      <c r="F51" s="28">
        <f t="shared" si="6"/>
        <v>0</v>
      </c>
      <c r="G51" s="27" t="str">
        <f t="shared" si="1"/>
        <v>Z</v>
      </c>
      <c r="H51" s="28">
        <f t="shared" si="7"/>
        <v>0</v>
      </c>
      <c r="I51" s="28">
        <f t="shared" si="8"/>
        <v>0</v>
      </c>
      <c r="J51" s="27">
        <v>45064</v>
      </c>
      <c r="L51" s="28">
        <f t="shared" si="2"/>
        <v>0</v>
      </c>
      <c r="M51" s="28">
        <f t="shared" si="3"/>
        <v>0</v>
      </c>
      <c r="N51" s="28">
        <f t="shared" si="4"/>
        <v>0</v>
      </c>
    </row>
    <row r="52" spans="1:14" x14ac:dyDescent="0.25">
      <c r="A52" s="36">
        <v>45066</v>
      </c>
      <c r="B52">
        <f t="shared" si="0"/>
        <v>1</v>
      </c>
      <c r="D52" s="28">
        <f t="shared" si="5"/>
        <v>0</v>
      </c>
      <c r="E52" s="27">
        <v>45066</v>
      </c>
      <c r="F52" s="28">
        <f t="shared" si="6"/>
        <v>1</v>
      </c>
      <c r="G52" s="27" t="str">
        <f t="shared" si="1"/>
        <v>Z</v>
      </c>
      <c r="H52" s="28">
        <f t="shared" si="7"/>
        <v>0</v>
      </c>
      <c r="I52" s="28">
        <f t="shared" si="8"/>
        <v>0</v>
      </c>
      <c r="J52" s="27">
        <v>45065</v>
      </c>
      <c r="L52" s="28">
        <f t="shared" si="2"/>
        <v>0</v>
      </c>
      <c r="M52" s="28">
        <f t="shared" si="3"/>
        <v>0</v>
      </c>
      <c r="N52" s="28">
        <f t="shared" si="4"/>
        <v>0</v>
      </c>
    </row>
    <row r="53" spans="1:14" x14ac:dyDescent="0.25">
      <c r="A53" s="36">
        <v>45067</v>
      </c>
      <c r="B53">
        <f t="shared" si="0"/>
        <v>1</v>
      </c>
      <c r="D53" s="28">
        <f t="shared" si="5"/>
        <v>0</v>
      </c>
      <c r="E53" s="27">
        <v>45067</v>
      </c>
      <c r="F53" s="28">
        <f t="shared" si="6"/>
        <v>1</v>
      </c>
      <c r="G53" s="27" t="str">
        <f t="shared" si="1"/>
        <v>Z</v>
      </c>
      <c r="H53" s="28">
        <f t="shared" si="7"/>
        <v>0</v>
      </c>
      <c r="I53" s="28">
        <f t="shared" si="8"/>
        <v>0</v>
      </c>
      <c r="J53" s="27">
        <v>45066</v>
      </c>
      <c r="L53" s="28">
        <f t="shared" si="2"/>
        <v>0</v>
      </c>
      <c r="M53" s="28">
        <f t="shared" si="3"/>
        <v>0</v>
      </c>
      <c r="N53" s="28">
        <f t="shared" si="4"/>
        <v>0</v>
      </c>
    </row>
    <row r="54" spans="1:14" x14ac:dyDescent="0.25">
      <c r="A54" s="36">
        <v>45068</v>
      </c>
      <c r="B54">
        <f t="shared" si="0"/>
        <v>1</v>
      </c>
      <c r="D54" s="28">
        <f t="shared" si="5"/>
        <v>0</v>
      </c>
      <c r="F54" s="28">
        <f t="shared" si="6"/>
        <v>0</v>
      </c>
      <c r="G54" s="27" t="str">
        <f t="shared" si="1"/>
        <v>Z</v>
      </c>
      <c r="H54" s="28">
        <f t="shared" si="7"/>
        <v>0</v>
      </c>
      <c r="I54" s="28">
        <f t="shared" si="8"/>
        <v>0</v>
      </c>
      <c r="J54" s="27">
        <v>45067</v>
      </c>
      <c r="L54" s="28">
        <f t="shared" si="2"/>
        <v>0</v>
      </c>
      <c r="M54" s="28">
        <f t="shared" si="3"/>
        <v>0</v>
      </c>
      <c r="N54" s="28">
        <f t="shared" si="4"/>
        <v>0</v>
      </c>
    </row>
    <row r="55" spans="1:14" x14ac:dyDescent="0.25">
      <c r="A55" s="36">
        <v>45069</v>
      </c>
      <c r="B55">
        <f t="shared" si="0"/>
        <v>1</v>
      </c>
      <c r="D55" s="28">
        <f t="shared" si="5"/>
        <v>0</v>
      </c>
      <c r="F55" s="28">
        <f t="shared" si="6"/>
        <v>0</v>
      </c>
      <c r="G55" s="27" t="str">
        <f t="shared" si="1"/>
        <v>Z</v>
      </c>
      <c r="H55" s="28">
        <f t="shared" si="7"/>
        <v>0</v>
      </c>
      <c r="I55" s="28">
        <f t="shared" si="8"/>
        <v>0</v>
      </c>
      <c r="J55" s="27">
        <v>45068</v>
      </c>
      <c r="L55" s="28">
        <f t="shared" si="2"/>
        <v>0</v>
      </c>
      <c r="M55" s="28">
        <f t="shared" si="3"/>
        <v>0</v>
      </c>
      <c r="N55" s="28">
        <f t="shared" si="4"/>
        <v>0</v>
      </c>
    </row>
    <row r="56" spans="1:14" x14ac:dyDescent="0.25">
      <c r="A56" s="36">
        <v>45070</v>
      </c>
      <c r="B56">
        <f t="shared" si="0"/>
        <v>1</v>
      </c>
      <c r="D56" s="28">
        <f t="shared" si="5"/>
        <v>0</v>
      </c>
      <c r="F56" s="28">
        <f t="shared" si="6"/>
        <v>0</v>
      </c>
      <c r="G56" s="27" t="str">
        <f t="shared" si="1"/>
        <v>Z</v>
      </c>
      <c r="H56" s="28">
        <f t="shared" si="7"/>
        <v>0</v>
      </c>
      <c r="I56" s="28">
        <f t="shared" si="8"/>
        <v>0</v>
      </c>
      <c r="J56" s="27">
        <v>45069</v>
      </c>
      <c r="L56" s="28">
        <f t="shared" si="2"/>
        <v>0</v>
      </c>
      <c r="M56" s="28">
        <f t="shared" si="3"/>
        <v>0</v>
      </c>
      <c r="N56" s="28">
        <f t="shared" si="4"/>
        <v>0</v>
      </c>
    </row>
    <row r="57" spans="1:14" x14ac:dyDescent="0.25">
      <c r="A57" s="36">
        <v>45071</v>
      </c>
      <c r="B57">
        <f t="shared" si="0"/>
        <v>1</v>
      </c>
      <c r="D57" s="28">
        <f t="shared" si="5"/>
        <v>0</v>
      </c>
      <c r="F57" s="28">
        <f t="shared" si="6"/>
        <v>0</v>
      </c>
      <c r="G57" s="27" t="str">
        <f t="shared" si="1"/>
        <v>Z</v>
      </c>
      <c r="H57" s="28">
        <f t="shared" si="7"/>
        <v>0</v>
      </c>
      <c r="I57" s="28">
        <f t="shared" si="8"/>
        <v>0</v>
      </c>
      <c r="J57" s="27">
        <v>45070</v>
      </c>
      <c r="L57" s="28">
        <f t="shared" si="2"/>
        <v>0</v>
      </c>
      <c r="M57" s="28">
        <f t="shared" si="3"/>
        <v>0</v>
      </c>
      <c r="N57" s="28">
        <f t="shared" si="4"/>
        <v>0</v>
      </c>
    </row>
    <row r="58" spans="1:14" x14ac:dyDescent="0.25">
      <c r="A58" s="36">
        <v>45072</v>
      </c>
      <c r="B58">
        <f t="shared" si="0"/>
        <v>1</v>
      </c>
      <c r="D58" s="28">
        <f t="shared" si="5"/>
        <v>0</v>
      </c>
      <c r="F58" s="28">
        <f t="shared" si="6"/>
        <v>0</v>
      </c>
      <c r="G58" s="27" t="str">
        <f t="shared" si="1"/>
        <v>Z</v>
      </c>
      <c r="H58" s="28">
        <f t="shared" si="7"/>
        <v>0</v>
      </c>
      <c r="I58" s="28">
        <f t="shared" si="8"/>
        <v>0</v>
      </c>
      <c r="J58" s="27">
        <v>45071</v>
      </c>
      <c r="L58" s="28">
        <f t="shared" si="2"/>
        <v>0</v>
      </c>
      <c r="M58" s="28">
        <f t="shared" si="3"/>
        <v>0</v>
      </c>
      <c r="N58" s="28">
        <f t="shared" si="4"/>
        <v>0</v>
      </c>
    </row>
    <row r="59" spans="1:14" x14ac:dyDescent="0.25">
      <c r="A59" s="36">
        <v>45073</v>
      </c>
      <c r="B59">
        <f t="shared" si="0"/>
        <v>1</v>
      </c>
      <c r="D59" s="28">
        <f t="shared" si="5"/>
        <v>0</v>
      </c>
      <c r="E59" s="27">
        <v>45073</v>
      </c>
      <c r="F59" s="28">
        <f t="shared" si="6"/>
        <v>1</v>
      </c>
      <c r="G59" s="27" t="str">
        <f t="shared" si="1"/>
        <v>Z</v>
      </c>
      <c r="H59" s="28">
        <f t="shared" si="7"/>
        <v>0</v>
      </c>
      <c r="I59" s="28">
        <f t="shared" si="8"/>
        <v>0</v>
      </c>
      <c r="J59" s="27">
        <v>45072</v>
      </c>
      <c r="L59" s="28">
        <f t="shared" si="2"/>
        <v>0</v>
      </c>
      <c r="M59" s="28">
        <f t="shared" si="3"/>
        <v>0</v>
      </c>
      <c r="N59" s="28">
        <f t="shared" si="4"/>
        <v>0</v>
      </c>
    </row>
    <row r="60" spans="1:14" x14ac:dyDescent="0.25">
      <c r="A60" s="36">
        <v>45074</v>
      </c>
      <c r="B60">
        <f t="shared" si="0"/>
        <v>1</v>
      </c>
      <c r="D60" s="28">
        <f t="shared" si="5"/>
        <v>0</v>
      </c>
      <c r="E60" s="27">
        <v>45074</v>
      </c>
      <c r="F60" s="28">
        <f t="shared" si="6"/>
        <v>1</v>
      </c>
      <c r="G60" s="27" t="str">
        <f t="shared" si="1"/>
        <v>Z</v>
      </c>
      <c r="H60" s="28">
        <f t="shared" si="7"/>
        <v>0</v>
      </c>
      <c r="I60" s="28">
        <f t="shared" si="8"/>
        <v>0</v>
      </c>
      <c r="J60" s="27">
        <v>45073</v>
      </c>
      <c r="L60" s="28">
        <f t="shared" si="2"/>
        <v>0</v>
      </c>
      <c r="M60" s="28">
        <f t="shared" si="3"/>
        <v>0</v>
      </c>
      <c r="N60" s="28">
        <f t="shared" si="4"/>
        <v>0</v>
      </c>
    </row>
    <row r="61" spans="1:14" x14ac:dyDescent="0.25">
      <c r="A61" s="36">
        <v>45075</v>
      </c>
      <c r="B61">
        <f t="shared" si="0"/>
        <v>1</v>
      </c>
      <c r="C61" s="27">
        <v>45075</v>
      </c>
      <c r="D61" s="28">
        <f t="shared" si="5"/>
        <v>1</v>
      </c>
      <c r="F61" s="28">
        <f t="shared" si="6"/>
        <v>0</v>
      </c>
      <c r="G61" s="27" t="str">
        <f t="shared" si="1"/>
        <v>Z</v>
      </c>
      <c r="H61" s="28">
        <f t="shared" si="7"/>
        <v>0</v>
      </c>
      <c r="I61" s="28">
        <f t="shared" si="8"/>
        <v>0</v>
      </c>
      <c r="J61" s="27">
        <v>45074</v>
      </c>
      <c r="L61" s="28">
        <f t="shared" si="2"/>
        <v>0</v>
      </c>
      <c r="M61" s="28">
        <f t="shared" si="3"/>
        <v>0</v>
      </c>
      <c r="N61" s="28">
        <f t="shared" si="4"/>
        <v>0</v>
      </c>
    </row>
    <row r="62" spans="1:14" x14ac:dyDescent="0.25">
      <c r="A62" s="36">
        <v>45076</v>
      </c>
      <c r="B62">
        <f t="shared" si="0"/>
        <v>1</v>
      </c>
      <c r="C62" s="27">
        <v>45076</v>
      </c>
      <c r="D62" s="28">
        <f t="shared" si="5"/>
        <v>1</v>
      </c>
      <c r="F62" s="28">
        <f t="shared" si="6"/>
        <v>0</v>
      </c>
      <c r="G62" s="27" t="str">
        <f t="shared" si="1"/>
        <v>Z</v>
      </c>
      <c r="H62" s="28">
        <f t="shared" si="7"/>
        <v>0</v>
      </c>
      <c r="I62" s="28">
        <f t="shared" si="8"/>
        <v>0</v>
      </c>
      <c r="J62" s="27">
        <v>45075</v>
      </c>
      <c r="L62" s="28">
        <f t="shared" si="2"/>
        <v>0</v>
      </c>
      <c r="M62" s="28">
        <f t="shared" si="3"/>
        <v>0</v>
      </c>
      <c r="N62" s="28">
        <f t="shared" si="4"/>
        <v>0</v>
      </c>
    </row>
    <row r="63" spans="1:14" x14ac:dyDescent="0.25">
      <c r="A63" s="36">
        <v>45077</v>
      </c>
      <c r="B63">
        <f t="shared" si="0"/>
        <v>1</v>
      </c>
      <c r="C63" s="27">
        <v>45077</v>
      </c>
      <c r="D63" s="28">
        <f t="shared" si="5"/>
        <v>1</v>
      </c>
      <c r="F63" s="28">
        <f t="shared" si="6"/>
        <v>0</v>
      </c>
      <c r="G63" s="27" t="str">
        <f t="shared" si="1"/>
        <v>Z</v>
      </c>
      <c r="H63" s="28">
        <f t="shared" si="7"/>
        <v>0</v>
      </c>
      <c r="I63" s="28">
        <f t="shared" si="8"/>
        <v>0</v>
      </c>
      <c r="J63" s="27">
        <v>45076</v>
      </c>
      <c r="L63" s="28">
        <f t="shared" si="2"/>
        <v>0</v>
      </c>
      <c r="M63" s="28">
        <f t="shared" si="3"/>
        <v>0</v>
      </c>
      <c r="N63" s="28">
        <f t="shared" si="4"/>
        <v>0</v>
      </c>
    </row>
    <row r="64" spans="1:14" x14ac:dyDescent="0.25">
      <c r="A64" s="36">
        <v>45078</v>
      </c>
      <c r="B64">
        <f t="shared" si="0"/>
        <v>1</v>
      </c>
      <c r="C64" s="27">
        <v>45078</v>
      </c>
      <c r="D64" s="28">
        <f t="shared" si="5"/>
        <v>1</v>
      </c>
      <c r="F64" s="28">
        <f t="shared" si="6"/>
        <v>0</v>
      </c>
      <c r="G64" s="27" t="str">
        <f t="shared" si="1"/>
        <v>Z</v>
      </c>
      <c r="H64" s="28">
        <f t="shared" si="7"/>
        <v>0</v>
      </c>
      <c r="I64" s="28">
        <f t="shared" si="8"/>
        <v>0</v>
      </c>
      <c r="J64" s="27">
        <v>45077</v>
      </c>
      <c r="L64" s="28">
        <f t="shared" si="2"/>
        <v>0</v>
      </c>
      <c r="M64" s="28">
        <f t="shared" si="3"/>
        <v>0</v>
      </c>
      <c r="N64" s="28">
        <f t="shared" si="4"/>
        <v>0</v>
      </c>
    </row>
    <row r="65" spans="1:14" x14ac:dyDescent="0.25">
      <c r="A65" s="36">
        <v>45079</v>
      </c>
      <c r="B65">
        <f t="shared" si="0"/>
        <v>1</v>
      </c>
      <c r="C65" s="27">
        <v>45079</v>
      </c>
      <c r="D65" s="28">
        <f t="shared" si="5"/>
        <v>1</v>
      </c>
      <c r="F65" s="28">
        <f t="shared" si="6"/>
        <v>0</v>
      </c>
      <c r="G65" s="27" t="str">
        <f t="shared" si="1"/>
        <v>Z</v>
      </c>
      <c r="H65" s="28">
        <f t="shared" si="7"/>
        <v>0</v>
      </c>
      <c r="I65" s="28">
        <f t="shared" si="8"/>
        <v>0</v>
      </c>
      <c r="J65" s="27">
        <v>45078</v>
      </c>
      <c r="L65" s="28">
        <f t="shared" si="2"/>
        <v>0</v>
      </c>
      <c r="M65" s="28">
        <f t="shared" si="3"/>
        <v>0</v>
      </c>
      <c r="N65" s="28">
        <f t="shared" si="4"/>
        <v>0</v>
      </c>
    </row>
    <row r="66" spans="1:14" x14ac:dyDescent="0.25">
      <c r="A66" s="36">
        <v>45080</v>
      </c>
      <c r="B66">
        <f t="shared" si="0"/>
        <v>1</v>
      </c>
      <c r="C66" s="27">
        <v>45080</v>
      </c>
      <c r="D66" s="28">
        <f t="shared" si="5"/>
        <v>1</v>
      </c>
      <c r="E66" s="27">
        <v>45080</v>
      </c>
      <c r="F66" s="28">
        <f t="shared" si="6"/>
        <v>1</v>
      </c>
      <c r="G66" s="27" t="str">
        <f t="shared" si="1"/>
        <v>Z</v>
      </c>
      <c r="H66" s="28">
        <f t="shared" si="7"/>
        <v>0</v>
      </c>
      <c r="I66" s="28">
        <f t="shared" si="8"/>
        <v>0</v>
      </c>
      <c r="J66" s="27">
        <v>45079</v>
      </c>
      <c r="L66" s="28">
        <f t="shared" si="2"/>
        <v>0</v>
      </c>
      <c r="M66" s="28">
        <f t="shared" si="3"/>
        <v>0</v>
      </c>
      <c r="N66" s="28">
        <f t="shared" si="4"/>
        <v>0</v>
      </c>
    </row>
    <row r="67" spans="1:14" x14ac:dyDescent="0.25">
      <c r="A67" s="36">
        <v>45081</v>
      </c>
      <c r="B67">
        <f t="shared" ref="B67:B130" si="13">IF(A67&gt;=U$12,IF(A67&lt;=$U$13,0,1),1)</f>
        <v>1</v>
      </c>
      <c r="C67" s="27">
        <v>45081</v>
      </c>
      <c r="D67" s="28">
        <f t="shared" si="5"/>
        <v>1</v>
      </c>
      <c r="E67" s="27">
        <v>45081</v>
      </c>
      <c r="F67" s="28">
        <f t="shared" si="6"/>
        <v>1</v>
      </c>
      <c r="G67" s="27" t="str">
        <f t="shared" ref="G67:G130" si="14">_xlfn.IFNA(VLOOKUP(A67,$Z$6:$Z$15,1,FALSE),"Z")</f>
        <v>Z</v>
      </c>
      <c r="H67" s="28">
        <f t="shared" si="7"/>
        <v>0</v>
      </c>
      <c r="I67" s="28">
        <f t="shared" si="8"/>
        <v>0</v>
      </c>
      <c r="J67" s="27">
        <v>45080</v>
      </c>
      <c r="L67" s="28">
        <f t="shared" ref="L67:L130" si="15">IF($I67=1,IF(AND($AD$11="yes", $A67&lt;$AD$12),1,IF(OR($AD$11="no", $AD$11=""),IF(AND(AD$14="yes", A67&lt;AD$15),1,IF(OR(AD$14="no", AD$14=""),1,0)),0)),0)</f>
        <v>0</v>
      </c>
      <c r="M67" s="28">
        <f t="shared" ref="M67:M130" si="16">IF($I67=1,IF(AND($AD$11="yes", $A67&gt;=$AD$12),IF(AND($AD$14="yes", $A67&gt;=$AD$15),0,1),0),0)</f>
        <v>0</v>
      </c>
      <c r="N67" s="28">
        <f t="shared" ref="N67:N130" si="17">IF($I67=1,IF(AND($AD$14="yes", $A67&gt;=$AD$15),1,0),0)</f>
        <v>0</v>
      </c>
    </row>
    <row r="68" spans="1:14" x14ac:dyDescent="0.25">
      <c r="A68" s="36">
        <v>45082</v>
      </c>
      <c r="B68">
        <f t="shared" si="13"/>
        <v>1</v>
      </c>
      <c r="D68" s="28">
        <f t="shared" ref="D68:D131" si="18">IF(ISBLANK(C68)=FALSE,1,0)</f>
        <v>0</v>
      </c>
      <c r="F68" s="28">
        <f t="shared" ref="F68:F131" si="19">IF(ISBLANK(E68)=FALSE,1,0)</f>
        <v>0</v>
      </c>
      <c r="G68" s="27" t="str">
        <f t="shared" si="14"/>
        <v>Z</v>
      </c>
      <c r="H68" s="28">
        <f t="shared" ref="H68:H131" si="20">IF(G68="Z",0,1)</f>
        <v>0</v>
      </c>
      <c r="I68" s="28">
        <f t="shared" ref="I68:I131" si="21">IF(B68+D68+F68+H68&gt;0,0,1)</f>
        <v>0</v>
      </c>
      <c r="J68" s="27">
        <v>45081</v>
      </c>
      <c r="L68" s="28">
        <f t="shared" si="15"/>
        <v>0</v>
      </c>
      <c r="M68" s="28">
        <f t="shared" si="16"/>
        <v>0</v>
      </c>
      <c r="N68" s="28">
        <f t="shared" si="17"/>
        <v>0</v>
      </c>
    </row>
    <row r="69" spans="1:14" x14ac:dyDescent="0.25">
      <c r="A69" s="36">
        <v>45083</v>
      </c>
      <c r="B69">
        <f t="shared" si="13"/>
        <v>1</v>
      </c>
      <c r="D69" s="28">
        <f t="shared" si="18"/>
        <v>0</v>
      </c>
      <c r="F69" s="28">
        <f t="shared" si="19"/>
        <v>0</v>
      </c>
      <c r="G69" s="27" t="str">
        <f t="shared" si="14"/>
        <v>Z</v>
      </c>
      <c r="H69" s="28">
        <f t="shared" si="20"/>
        <v>0</v>
      </c>
      <c r="I69" s="28">
        <f t="shared" si="21"/>
        <v>0</v>
      </c>
      <c r="J69" s="27">
        <v>45082</v>
      </c>
      <c r="L69" s="28">
        <f t="shared" si="15"/>
        <v>0</v>
      </c>
      <c r="M69" s="28">
        <f t="shared" si="16"/>
        <v>0</v>
      </c>
      <c r="N69" s="28">
        <f t="shared" si="17"/>
        <v>0</v>
      </c>
    </row>
    <row r="70" spans="1:14" x14ac:dyDescent="0.25">
      <c r="A70" s="36">
        <v>45084</v>
      </c>
      <c r="B70">
        <f t="shared" si="13"/>
        <v>1</v>
      </c>
      <c r="D70" s="28">
        <f t="shared" si="18"/>
        <v>0</v>
      </c>
      <c r="F70" s="28">
        <f t="shared" si="19"/>
        <v>0</v>
      </c>
      <c r="G70" s="27" t="str">
        <f t="shared" si="14"/>
        <v>Z</v>
      </c>
      <c r="H70" s="28">
        <f t="shared" si="20"/>
        <v>0</v>
      </c>
      <c r="I70" s="28">
        <f t="shared" si="21"/>
        <v>0</v>
      </c>
      <c r="J70" s="27">
        <v>45083</v>
      </c>
      <c r="L70" s="28">
        <f t="shared" si="15"/>
        <v>0</v>
      </c>
      <c r="M70" s="28">
        <f t="shared" si="16"/>
        <v>0</v>
      </c>
      <c r="N70" s="28">
        <f t="shared" si="17"/>
        <v>0</v>
      </c>
    </row>
    <row r="71" spans="1:14" x14ac:dyDescent="0.25">
      <c r="A71" s="36">
        <v>45085</v>
      </c>
      <c r="B71">
        <f t="shared" si="13"/>
        <v>1</v>
      </c>
      <c r="D71" s="28">
        <f t="shared" si="18"/>
        <v>0</v>
      </c>
      <c r="F71" s="28">
        <f t="shared" si="19"/>
        <v>0</v>
      </c>
      <c r="G71" s="27" t="str">
        <f t="shared" si="14"/>
        <v>Z</v>
      </c>
      <c r="H71" s="28">
        <f t="shared" si="20"/>
        <v>0</v>
      </c>
      <c r="I71" s="28">
        <f t="shared" si="21"/>
        <v>0</v>
      </c>
      <c r="J71" s="27">
        <v>45084</v>
      </c>
      <c r="L71" s="28">
        <f t="shared" si="15"/>
        <v>0</v>
      </c>
      <c r="M71" s="28">
        <f t="shared" si="16"/>
        <v>0</v>
      </c>
      <c r="N71" s="28">
        <f t="shared" si="17"/>
        <v>0</v>
      </c>
    </row>
    <row r="72" spans="1:14" x14ac:dyDescent="0.25">
      <c r="A72" s="36">
        <v>45086</v>
      </c>
      <c r="B72">
        <f t="shared" si="13"/>
        <v>1</v>
      </c>
      <c r="D72" s="28">
        <f t="shared" si="18"/>
        <v>0</v>
      </c>
      <c r="F72" s="28">
        <f t="shared" si="19"/>
        <v>0</v>
      </c>
      <c r="G72" s="27" t="str">
        <f t="shared" si="14"/>
        <v>Z</v>
      </c>
      <c r="H72" s="28">
        <f t="shared" si="20"/>
        <v>0</v>
      </c>
      <c r="I72" s="28">
        <f t="shared" si="21"/>
        <v>0</v>
      </c>
      <c r="J72" s="27">
        <v>45085</v>
      </c>
      <c r="L72" s="28">
        <f t="shared" si="15"/>
        <v>0</v>
      </c>
      <c r="M72" s="28">
        <f t="shared" si="16"/>
        <v>0</v>
      </c>
      <c r="N72" s="28">
        <f t="shared" si="17"/>
        <v>0</v>
      </c>
    </row>
    <row r="73" spans="1:14" x14ac:dyDescent="0.25">
      <c r="A73" s="36">
        <v>45087</v>
      </c>
      <c r="B73">
        <f t="shared" si="13"/>
        <v>1</v>
      </c>
      <c r="D73" s="28">
        <f t="shared" si="18"/>
        <v>0</v>
      </c>
      <c r="E73" s="27">
        <v>45087</v>
      </c>
      <c r="F73" s="28">
        <f t="shared" si="19"/>
        <v>1</v>
      </c>
      <c r="G73" s="27" t="str">
        <f t="shared" si="14"/>
        <v>Z</v>
      </c>
      <c r="H73" s="28">
        <f t="shared" si="20"/>
        <v>0</v>
      </c>
      <c r="I73" s="28">
        <f t="shared" si="21"/>
        <v>0</v>
      </c>
      <c r="J73" s="27">
        <v>45086</v>
      </c>
      <c r="L73" s="28">
        <f t="shared" si="15"/>
        <v>0</v>
      </c>
      <c r="M73" s="28">
        <f t="shared" si="16"/>
        <v>0</v>
      </c>
      <c r="N73" s="28">
        <f t="shared" si="17"/>
        <v>0</v>
      </c>
    </row>
    <row r="74" spans="1:14" x14ac:dyDescent="0.25">
      <c r="A74" s="36">
        <v>45088</v>
      </c>
      <c r="B74">
        <f t="shared" si="13"/>
        <v>1</v>
      </c>
      <c r="D74" s="28">
        <f t="shared" si="18"/>
        <v>0</v>
      </c>
      <c r="E74" s="27">
        <v>45088</v>
      </c>
      <c r="F74" s="28">
        <f t="shared" si="19"/>
        <v>1</v>
      </c>
      <c r="G74" s="27" t="str">
        <f t="shared" si="14"/>
        <v>Z</v>
      </c>
      <c r="H74" s="28">
        <f t="shared" si="20"/>
        <v>0</v>
      </c>
      <c r="I74" s="28">
        <f t="shared" si="21"/>
        <v>0</v>
      </c>
      <c r="J74" s="27">
        <v>45087</v>
      </c>
      <c r="L74" s="28">
        <f t="shared" si="15"/>
        <v>0</v>
      </c>
      <c r="M74" s="28">
        <f t="shared" si="16"/>
        <v>0</v>
      </c>
      <c r="N74" s="28">
        <f t="shared" si="17"/>
        <v>0</v>
      </c>
    </row>
    <row r="75" spans="1:14" x14ac:dyDescent="0.25">
      <c r="A75" s="36">
        <v>45089</v>
      </c>
      <c r="B75">
        <f t="shared" si="13"/>
        <v>1</v>
      </c>
      <c r="D75" s="28">
        <f t="shared" si="18"/>
        <v>0</v>
      </c>
      <c r="F75" s="28">
        <f t="shared" si="19"/>
        <v>0</v>
      </c>
      <c r="G75" s="27" t="str">
        <f t="shared" si="14"/>
        <v>Z</v>
      </c>
      <c r="H75" s="28">
        <f t="shared" si="20"/>
        <v>0</v>
      </c>
      <c r="I75" s="28">
        <f t="shared" si="21"/>
        <v>0</v>
      </c>
      <c r="J75" s="27">
        <v>45088</v>
      </c>
      <c r="L75" s="28">
        <f t="shared" si="15"/>
        <v>0</v>
      </c>
      <c r="M75" s="28">
        <f t="shared" si="16"/>
        <v>0</v>
      </c>
      <c r="N75" s="28">
        <f t="shared" si="17"/>
        <v>0</v>
      </c>
    </row>
    <row r="76" spans="1:14" x14ac:dyDescent="0.25">
      <c r="A76" s="36">
        <v>45090</v>
      </c>
      <c r="B76">
        <f t="shared" si="13"/>
        <v>1</v>
      </c>
      <c r="D76" s="28">
        <f t="shared" si="18"/>
        <v>0</v>
      </c>
      <c r="F76" s="28">
        <f t="shared" si="19"/>
        <v>0</v>
      </c>
      <c r="G76" s="27" t="str">
        <f t="shared" si="14"/>
        <v>Z</v>
      </c>
      <c r="H76" s="28">
        <f t="shared" si="20"/>
        <v>0</v>
      </c>
      <c r="I76" s="28">
        <f t="shared" si="21"/>
        <v>0</v>
      </c>
      <c r="J76" s="27">
        <v>45089</v>
      </c>
      <c r="L76" s="28">
        <f t="shared" si="15"/>
        <v>0</v>
      </c>
      <c r="M76" s="28">
        <f t="shared" si="16"/>
        <v>0</v>
      </c>
      <c r="N76" s="28">
        <f t="shared" si="17"/>
        <v>0</v>
      </c>
    </row>
    <row r="77" spans="1:14" x14ac:dyDescent="0.25">
      <c r="A77" s="36">
        <v>45091</v>
      </c>
      <c r="B77">
        <f t="shared" si="13"/>
        <v>1</v>
      </c>
      <c r="D77" s="28">
        <f t="shared" si="18"/>
        <v>0</v>
      </c>
      <c r="F77" s="28">
        <f t="shared" si="19"/>
        <v>0</v>
      </c>
      <c r="G77" s="27" t="str">
        <f t="shared" si="14"/>
        <v>Z</v>
      </c>
      <c r="H77" s="28">
        <f t="shared" si="20"/>
        <v>0</v>
      </c>
      <c r="I77" s="28">
        <f t="shared" si="21"/>
        <v>0</v>
      </c>
      <c r="J77" s="27">
        <v>45090</v>
      </c>
      <c r="L77" s="28">
        <f t="shared" si="15"/>
        <v>0</v>
      </c>
      <c r="M77" s="28">
        <f t="shared" si="16"/>
        <v>0</v>
      </c>
      <c r="N77" s="28">
        <f t="shared" si="17"/>
        <v>0</v>
      </c>
    </row>
    <row r="78" spans="1:14" x14ac:dyDescent="0.25">
      <c r="A78" s="36">
        <v>45092</v>
      </c>
      <c r="B78">
        <f t="shared" si="13"/>
        <v>1</v>
      </c>
      <c r="D78" s="28">
        <f t="shared" si="18"/>
        <v>0</v>
      </c>
      <c r="F78" s="28">
        <f t="shared" si="19"/>
        <v>0</v>
      </c>
      <c r="G78" s="27" t="str">
        <f t="shared" si="14"/>
        <v>Z</v>
      </c>
      <c r="H78" s="28">
        <f t="shared" si="20"/>
        <v>0</v>
      </c>
      <c r="I78" s="28">
        <f t="shared" si="21"/>
        <v>0</v>
      </c>
      <c r="J78" s="27">
        <v>45091</v>
      </c>
      <c r="L78" s="28">
        <f t="shared" si="15"/>
        <v>0</v>
      </c>
      <c r="M78" s="28">
        <f t="shared" si="16"/>
        <v>0</v>
      </c>
      <c r="N78" s="28">
        <f t="shared" si="17"/>
        <v>0</v>
      </c>
    </row>
    <row r="79" spans="1:14" x14ac:dyDescent="0.25">
      <c r="A79" s="36">
        <v>45093</v>
      </c>
      <c r="B79">
        <f t="shared" si="13"/>
        <v>1</v>
      </c>
      <c r="D79" s="28">
        <f t="shared" si="18"/>
        <v>0</v>
      </c>
      <c r="F79" s="28">
        <f t="shared" si="19"/>
        <v>0</v>
      </c>
      <c r="G79" s="27" t="str">
        <f t="shared" si="14"/>
        <v>Z</v>
      </c>
      <c r="H79" s="28">
        <f t="shared" si="20"/>
        <v>0</v>
      </c>
      <c r="I79" s="28">
        <f t="shared" si="21"/>
        <v>0</v>
      </c>
      <c r="J79" s="27">
        <v>45092</v>
      </c>
      <c r="L79" s="28">
        <f t="shared" si="15"/>
        <v>0</v>
      </c>
      <c r="M79" s="28">
        <f t="shared" si="16"/>
        <v>0</v>
      </c>
      <c r="N79" s="28">
        <f t="shared" si="17"/>
        <v>0</v>
      </c>
    </row>
    <row r="80" spans="1:14" x14ac:dyDescent="0.25">
      <c r="A80" s="36">
        <v>45094</v>
      </c>
      <c r="B80">
        <f t="shared" si="13"/>
        <v>1</v>
      </c>
      <c r="D80" s="28">
        <f t="shared" si="18"/>
        <v>0</v>
      </c>
      <c r="E80" s="27">
        <v>45094</v>
      </c>
      <c r="F80" s="28">
        <f t="shared" si="19"/>
        <v>1</v>
      </c>
      <c r="G80" s="27" t="str">
        <f t="shared" si="14"/>
        <v>Z</v>
      </c>
      <c r="H80" s="28">
        <f t="shared" si="20"/>
        <v>0</v>
      </c>
      <c r="I80" s="28">
        <f t="shared" si="21"/>
        <v>0</v>
      </c>
      <c r="J80" s="27">
        <v>45093</v>
      </c>
      <c r="L80" s="28">
        <f t="shared" si="15"/>
        <v>0</v>
      </c>
      <c r="M80" s="28">
        <f t="shared" si="16"/>
        <v>0</v>
      </c>
      <c r="N80" s="28">
        <f t="shared" si="17"/>
        <v>0</v>
      </c>
    </row>
    <row r="81" spans="1:14" x14ac:dyDescent="0.25">
      <c r="A81" s="36">
        <v>45095</v>
      </c>
      <c r="B81">
        <f t="shared" si="13"/>
        <v>1</v>
      </c>
      <c r="D81" s="28">
        <f t="shared" si="18"/>
        <v>0</v>
      </c>
      <c r="E81" s="27">
        <v>45095</v>
      </c>
      <c r="F81" s="28">
        <f t="shared" si="19"/>
        <v>1</v>
      </c>
      <c r="G81" s="27" t="str">
        <f t="shared" si="14"/>
        <v>Z</v>
      </c>
      <c r="H81" s="28">
        <f t="shared" si="20"/>
        <v>0</v>
      </c>
      <c r="I81" s="28">
        <f t="shared" si="21"/>
        <v>0</v>
      </c>
      <c r="J81" s="27">
        <v>45094</v>
      </c>
      <c r="L81" s="28">
        <f t="shared" si="15"/>
        <v>0</v>
      </c>
      <c r="M81" s="28">
        <f t="shared" si="16"/>
        <v>0</v>
      </c>
      <c r="N81" s="28">
        <f t="shared" si="17"/>
        <v>0</v>
      </c>
    </row>
    <row r="82" spans="1:14" x14ac:dyDescent="0.25">
      <c r="A82" s="36">
        <v>45096</v>
      </c>
      <c r="B82">
        <f t="shared" si="13"/>
        <v>1</v>
      </c>
      <c r="D82" s="28">
        <f t="shared" si="18"/>
        <v>0</v>
      </c>
      <c r="F82" s="28">
        <f t="shared" si="19"/>
        <v>0</v>
      </c>
      <c r="G82" s="27" t="str">
        <f t="shared" si="14"/>
        <v>Z</v>
      </c>
      <c r="H82" s="28">
        <f t="shared" si="20"/>
        <v>0</v>
      </c>
      <c r="I82" s="28">
        <f t="shared" si="21"/>
        <v>0</v>
      </c>
      <c r="J82" s="27">
        <v>45095</v>
      </c>
      <c r="L82" s="28">
        <f t="shared" si="15"/>
        <v>0</v>
      </c>
      <c r="M82" s="28">
        <f t="shared" si="16"/>
        <v>0</v>
      </c>
      <c r="N82" s="28">
        <f t="shared" si="17"/>
        <v>0</v>
      </c>
    </row>
    <row r="83" spans="1:14" x14ac:dyDescent="0.25">
      <c r="A83" s="36">
        <v>45097</v>
      </c>
      <c r="B83">
        <f t="shared" si="13"/>
        <v>1</v>
      </c>
      <c r="D83" s="28">
        <f t="shared" si="18"/>
        <v>0</v>
      </c>
      <c r="F83" s="28">
        <f t="shared" si="19"/>
        <v>0</v>
      </c>
      <c r="G83" s="27" t="str">
        <f t="shared" si="14"/>
        <v>Z</v>
      </c>
      <c r="H83" s="28">
        <f t="shared" si="20"/>
        <v>0</v>
      </c>
      <c r="I83" s="28">
        <f t="shared" si="21"/>
        <v>0</v>
      </c>
      <c r="J83" s="27">
        <v>45096</v>
      </c>
      <c r="L83" s="28">
        <f t="shared" si="15"/>
        <v>0</v>
      </c>
      <c r="M83" s="28">
        <f t="shared" si="16"/>
        <v>0</v>
      </c>
      <c r="N83" s="28">
        <f t="shared" si="17"/>
        <v>0</v>
      </c>
    </row>
    <row r="84" spans="1:14" x14ac:dyDescent="0.25">
      <c r="A84" s="36">
        <v>45098</v>
      </c>
      <c r="B84">
        <f t="shared" si="13"/>
        <v>1</v>
      </c>
      <c r="D84" s="28">
        <f t="shared" si="18"/>
        <v>0</v>
      </c>
      <c r="F84" s="28">
        <f t="shared" si="19"/>
        <v>0</v>
      </c>
      <c r="G84" s="27" t="str">
        <f t="shared" si="14"/>
        <v>Z</v>
      </c>
      <c r="H84" s="28">
        <f t="shared" si="20"/>
        <v>0</v>
      </c>
      <c r="I84" s="28">
        <f t="shared" si="21"/>
        <v>0</v>
      </c>
      <c r="J84" s="27">
        <v>45097</v>
      </c>
      <c r="L84" s="28">
        <f t="shared" si="15"/>
        <v>0</v>
      </c>
      <c r="M84" s="28">
        <f t="shared" si="16"/>
        <v>0</v>
      </c>
      <c r="N84" s="28">
        <f t="shared" si="17"/>
        <v>0</v>
      </c>
    </row>
    <row r="85" spans="1:14" x14ac:dyDescent="0.25">
      <c r="A85" s="36">
        <v>45099</v>
      </c>
      <c r="B85">
        <f t="shared" si="13"/>
        <v>1</v>
      </c>
      <c r="D85" s="28">
        <f t="shared" si="18"/>
        <v>0</v>
      </c>
      <c r="F85" s="28">
        <f t="shared" si="19"/>
        <v>0</v>
      </c>
      <c r="G85" s="27" t="str">
        <f t="shared" si="14"/>
        <v>Z</v>
      </c>
      <c r="H85" s="28">
        <f t="shared" si="20"/>
        <v>0</v>
      </c>
      <c r="I85" s="28">
        <f t="shared" si="21"/>
        <v>0</v>
      </c>
      <c r="J85" s="27">
        <v>45098</v>
      </c>
      <c r="L85" s="28">
        <f t="shared" si="15"/>
        <v>0</v>
      </c>
      <c r="M85" s="28">
        <f t="shared" si="16"/>
        <v>0</v>
      </c>
      <c r="N85" s="28">
        <f t="shared" si="17"/>
        <v>0</v>
      </c>
    </row>
    <row r="86" spans="1:14" x14ac:dyDescent="0.25">
      <c r="A86" s="36">
        <v>45100</v>
      </c>
      <c r="B86">
        <f t="shared" si="13"/>
        <v>1</v>
      </c>
      <c r="D86" s="28">
        <f t="shared" si="18"/>
        <v>0</v>
      </c>
      <c r="F86" s="28">
        <f t="shared" si="19"/>
        <v>0</v>
      </c>
      <c r="G86" s="27" t="str">
        <f t="shared" si="14"/>
        <v>Z</v>
      </c>
      <c r="H86" s="28">
        <f t="shared" si="20"/>
        <v>0</v>
      </c>
      <c r="I86" s="28">
        <f t="shared" si="21"/>
        <v>0</v>
      </c>
      <c r="J86" s="27">
        <v>45099</v>
      </c>
      <c r="L86" s="28">
        <f t="shared" si="15"/>
        <v>0</v>
      </c>
      <c r="M86" s="28">
        <f t="shared" si="16"/>
        <v>0</v>
      </c>
      <c r="N86" s="28">
        <f t="shared" si="17"/>
        <v>0</v>
      </c>
    </row>
    <row r="87" spans="1:14" x14ac:dyDescent="0.25">
      <c r="A87" s="36">
        <v>45101</v>
      </c>
      <c r="B87">
        <f t="shared" si="13"/>
        <v>1</v>
      </c>
      <c r="D87" s="28">
        <f t="shared" si="18"/>
        <v>0</v>
      </c>
      <c r="E87" s="27">
        <v>45101</v>
      </c>
      <c r="F87" s="28">
        <f t="shared" si="19"/>
        <v>1</v>
      </c>
      <c r="G87" s="27" t="str">
        <f t="shared" si="14"/>
        <v>Z</v>
      </c>
      <c r="H87" s="28">
        <f t="shared" si="20"/>
        <v>0</v>
      </c>
      <c r="I87" s="28">
        <f t="shared" si="21"/>
        <v>0</v>
      </c>
      <c r="J87" s="27">
        <v>45100</v>
      </c>
      <c r="L87" s="28">
        <f t="shared" si="15"/>
        <v>0</v>
      </c>
      <c r="M87" s="28">
        <f t="shared" si="16"/>
        <v>0</v>
      </c>
      <c r="N87" s="28">
        <f t="shared" si="17"/>
        <v>0</v>
      </c>
    </row>
    <row r="88" spans="1:14" x14ac:dyDescent="0.25">
      <c r="A88" s="36">
        <v>45102</v>
      </c>
      <c r="B88">
        <f t="shared" si="13"/>
        <v>1</v>
      </c>
      <c r="D88" s="28">
        <f t="shared" si="18"/>
        <v>0</v>
      </c>
      <c r="E88" s="27">
        <v>45102</v>
      </c>
      <c r="F88" s="28">
        <f t="shared" si="19"/>
        <v>1</v>
      </c>
      <c r="G88" s="27" t="str">
        <f t="shared" si="14"/>
        <v>Z</v>
      </c>
      <c r="H88" s="28">
        <f t="shared" si="20"/>
        <v>0</v>
      </c>
      <c r="I88" s="28">
        <f t="shared" si="21"/>
        <v>0</v>
      </c>
      <c r="J88" s="27">
        <v>45101</v>
      </c>
      <c r="L88" s="28">
        <f t="shared" si="15"/>
        <v>0</v>
      </c>
      <c r="M88" s="28">
        <f t="shared" si="16"/>
        <v>0</v>
      </c>
      <c r="N88" s="28">
        <f t="shared" si="17"/>
        <v>0</v>
      </c>
    </row>
    <row r="89" spans="1:14" x14ac:dyDescent="0.25">
      <c r="A89" s="36">
        <v>45103</v>
      </c>
      <c r="B89">
        <f t="shared" si="13"/>
        <v>1</v>
      </c>
      <c r="D89" s="28">
        <f t="shared" si="18"/>
        <v>0</v>
      </c>
      <c r="F89" s="28">
        <f t="shared" si="19"/>
        <v>0</v>
      </c>
      <c r="G89" s="27" t="str">
        <f t="shared" si="14"/>
        <v>Z</v>
      </c>
      <c r="H89" s="28">
        <f t="shared" si="20"/>
        <v>0</v>
      </c>
      <c r="I89" s="28">
        <f t="shared" si="21"/>
        <v>0</v>
      </c>
      <c r="J89" s="27">
        <v>45102</v>
      </c>
      <c r="L89" s="28">
        <f t="shared" si="15"/>
        <v>0</v>
      </c>
      <c r="M89" s="28">
        <f t="shared" si="16"/>
        <v>0</v>
      </c>
      <c r="N89" s="28">
        <f t="shared" si="17"/>
        <v>0</v>
      </c>
    </row>
    <row r="90" spans="1:14" x14ac:dyDescent="0.25">
      <c r="A90" s="36">
        <v>45104</v>
      </c>
      <c r="B90">
        <f t="shared" si="13"/>
        <v>1</v>
      </c>
      <c r="D90" s="28">
        <f t="shared" si="18"/>
        <v>0</v>
      </c>
      <c r="F90" s="28">
        <f t="shared" si="19"/>
        <v>0</v>
      </c>
      <c r="G90" s="27" t="str">
        <f t="shared" si="14"/>
        <v>Z</v>
      </c>
      <c r="H90" s="28">
        <f t="shared" si="20"/>
        <v>0</v>
      </c>
      <c r="I90" s="28">
        <f t="shared" si="21"/>
        <v>0</v>
      </c>
      <c r="J90" s="27">
        <v>45103</v>
      </c>
      <c r="L90" s="28">
        <f t="shared" si="15"/>
        <v>0</v>
      </c>
      <c r="M90" s="28">
        <f t="shared" si="16"/>
        <v>0</v>
      </c>
      <c r="N90" s="28">
        <f t="shared" si="17"/>
        <v>0</v>
      </c>
    </row>
    <row r="91" spans="1:14" x14ac:dyDescent="0.25">
      <c r="A91" s="36">
        <v>45105</v>
      </c>
      <c r="B91">
        <f t="shared" si="13"/>
        <v>1</v>
      </c>
      <c r="D91" s="28">
        <f t="shared" si="18"/>
        <v>0</v>
      </c>
      <c r="F91" s="28">
        <f t="shared" si="19"/>
        <v>0</v>
      </c>
      <c r="G91" s="27" t="str">
        <f t="shared" si="14"/>
        <v>Z</v>
      </c>
      <c r="H91" s="28">
        <f t="shared" si="20"/>
        <v>0</v>
      </c>
      <c r="I91" s="28">
        <f t="shared" si="21"/>
        <v>0</v>
      </c>
      <c r="J91" s="27">
        <v>45104</v>
      </c>
      <c r="L91" s="28">
        <f t="shared" si="15"/>
        <v>0</v>
      </c>
      <c r="M91" s="28">
        <f t="shared" si="16"/>
        <v>0</v>
      </c>
      <c r="N91" s="28">
        <f t="shared" si="17"/>
        <v>0</v>
      </c>
    </row>
    <row r="92" spans="1:14" x14ac:dyDescent="0.25">
      <c r="A92" s="36">
        <v>45106</v>
      </c>
      <c r="B92">
        <f t="shared" si="13"/>
        <v>1</v>
      </c>
      <c r="D92" s="28">
        <f t="shared" si="18"/>
        <v>0</v>
      </c>
      <c r="F92" s="28">
        <f t="shared" si="19"/>
        <v>0</v>
      </c>
      <c r="G92" s="27" t="str">
        <f t="shared" si="14"/>
        <v>Z</v>
      </c>
      <c r="H92" s="28">
        <f t="shared" si="20"/>
        <v>0</v>
      </c>
      <c r="I92" s="28">
        <f t="shared" si="21"/>
        <v>0</v>
      </c>
      <c r="J92" s="27">
        <v>45105</v>
      </c>
      <c r="L92" s="28">
        <f t="shared" si="15"/>
        <v>0</v>
      </c>
      <c r="M92" s="28">
        <f t="shared" si="16"/>
        <v>0</v>
      </c>
      <c r="N92" s="28">
        <f t="shared" si="17"/>
        <v>0</v>
      </c>
    </row>
    <row r="93" spans="1:14" x14ac:dyDescent="0.25">
      <c r="A93" s="36">
        <v>45107</v>
      </c>
      <c r="B93">
        <f t="shared" si="13"/>
        <v>1</v>
      </c>
      <c r="D93" s="28">
        <f t="shared" si="18"/>
        <v>0</v>
      </c>
      <c r="F93" s="28">
        <f t="shared" si="19"/>
        <v>0</v>
      </c>
      <c r="G93" s="27" t="str">
        <f t="shared" si="14"/>
        <v>Z</v>
      </c>
      <c r="H93" s="28">
        <f t="shared" si="20"/>
        <v>0</v>
      </c>
      <c r="I93" s="28">
        <f t="shared" si="21"/>
        <v>0</v>
      </c>
      <c r="J93" s="27">
        <v>45106</v>
      </c>
      <c r="L93" s="28">
        <f t="shared" si="15"/>
        <v>0</v>
      </c>
      <c r="M93" s="28">
        <f t="shared" si="16"/>
        <v>0</v>
      </c>
      <c r="N93" s="28">
        <f t="shared" si="17"/>
        <v>0</v>
      </c>
    </row>
    <row r="94" spans="1:14" x14ac:dyDescent="0.25">
      <c r="A94" s="36">
        <v>45108</v>
      </c>
      <c r="B94">
        <f t="shared" si="13"/>
        <v>1</v>
      </c>
      <c r="D94" s="28">
        <f t="shared" si="18"/>
        <v>0</v>
      </c>
      <c r="E94" s="27">
        <v>45108</v>
      </c>
      <c r="F94" s="28">
        <f t="shared" si="19"/>
        <v>1</v>
      </c>
      <c r="G94" s="27" t="str">
        <f t="shared" si="14"/>
        <v>Z</v>
      </c>
      <c r="H94" s="28">
        <f t="shared" si="20"/>
        <v>0</v>
      </c>
      <c r="I94" s="28">
        <f t="shared" si="21"/>
        <v>0</v>
      </c>
      <c r="J94" s="27">
        <v>45107</v>
      </c>
      <c r="L94" s="28">
        <f t="shared" si="15"/>
        <v>0</v>
      </c>
      <c r="M94" s="28">
        <f t="shared" si="16"/>
        <v>0</v>
      </c>
      <c r="N94" s="28">
        <f t="shared" si="17"/>
        <v>0</v>
      </c>
    </row>
    <row r="95" spans="1:14" x14ac:dyDescent="0.25">
      <c r="A95" s="36">
        <v>45109</v>
      </c>
      <c r="B95">
        <f t="shared" si="13"/>
        <v>1</v>
      </c>
      <c r="D95" s="28">
        <f t="shared" si="18"/>
        <v>0</v>
      </c>
      <c r="E95" s="27">
        <v>45109</v>
      </c>
      <c r="F95" s="28">
        <f t="shared" si="19"/>
        <v>1</v>
      </c>
      <c r="G95" s="27" t="str">
        <f t="shared" si="14"/>
        <v>Z</v>
      </c>
      <c r="H95" s="28">
        <f t="shared" si="20"/>
        <v>0</v>
      </c>
      <c r="I95" s="28">
        <f t="shared" si="21"/>
        <v>0</v>
      </c>
      <c r="J95" s="27">
        <v>45108</v>
      </c>
      <c r="L95" s="28">
        <f t="shared" si="15"/>
        <v>0</v>
      </c>
      <c r="M95" s="28">
        <f t="shared" si="16"/>
        <v>0</v>
      </c>
      <c r="N95" s="28">
        <f t="shared" si="17"/>
        <v>0</v>
      </c>
    </row>
    <row r="96" spans="1:14" x14ac:dyDescent="0.25">
      <c r="A96" s="36">
        <v>45110</v>
      </c>
      <c r="B96">
        <f t="shared" si="13"/>
        <v>1</v>
      </c>
      <c r="D96" s="28">
        <f t="shared" si="18"/>
        <v>0</v>
      </c>
      <c r="F96" s="28">
        <f t="shared" si="19"/>
        <v>0</v>
      </c>
      <c r="G96" s="27" t="str">
        <f t="shared" si="14"/>
        <v>Z</v>
      </c>
      <c r="H96" s="28">
        <f t="shared" si="20"/>
        <v>0</v>
      </c>
      <c r="I96" s="28">
        <f t="shared" si="21"/>
        <v>0</v>
      </c>
      <c r="J96" s="27">
        <v>45109</v>
      </c>
      <c r="L96" s="28">
        <f t="shared" si="15"/>
        <v>0</v>
      </c>
      <c r="M96" s="28">
        <f t="shared" si="16"/>
        <v>0</v>
      </c>
      <c r="N96" s="28">
        <f t="shared" si="17"/>
        <v>0</v>
      </c>
    </row>
    <row r="97" spans="1:14" x14ac:dyDescent="0.25">
      <c r="A97" s="36">
        <v>45111</v>
      </c>
      <c r="B97">
        <f t="shared" si="13"/>
        <v>1</v>
      </c>
      <c r="D97" s="28">
        <f t="shared" si="18"/>
        <v>0</v>
      </c>
      <c r="F97" s="28">
        <f t="shared" si="19"/>
        <v>0</v>
      </c>
      <c r="G97" s="27" t="str">
        <f t="shared" si="14"/>
        <v>Z</v>
      </c>
      <c r="H97" s="28">
        <f t="shared" si="20"/>
        <v>0</v>
      </c>
      <c r="I97" s="28">
        <f t="shared" si="21"/>
        <v>0</v>
      </c>
      <c r="J97" s="27">
        <v>45110</v>
      </c>
      <c r="L97" s="28">
        <f t="shared" si="15"/>
        <v>0</v>
      </c>
      <c r="M97" s="28">
        <f t="shared" si="16"/>
        <v>0</v>
      </c>
      <c r="N97" s="28">
        <f t="shared" si="17"/>
        <v>0</v>
      </c>
    </row>
    <row r="98" spans="1:14" x14ac:dyDescent="0.25">
      <c r="A98" s="36">
        <v>45112</v>
      </c>
      <c r="B98">
        <f t="shared" si="13"/>
        <v>1</v>
      </c>
      <c r="D98" s="28">
        <f t="shared" si="18"/>
        <v>0</v>
      </c>
      <c r="F98" s="28">
        <f t="shared" si="19"/>
        <v>0</v>
      </c>
      <c r="G98" s="27" t="str">
        <f t="shared" si="14"/>
        <v>Z</v>
      </c>
      <c r="H98" s="28">
        <f t="shared" si="20"/>
        <v>0</v>
      </c>
      <c r="I98" s="28">
        <f t="shared" si="21"/>
        <v>0</v>
      </c>
      <c r="J98" s="27">
        <v>45111</v>
      </c>
      <c r="L98" s="28">
        <f t="shared" si="15"/>
        <v>0</v>
      </c>
      <c r="M98" s="28">
        <f t="shared" si="16"/>
        <v>0</v>
      </c>
      <c r="N98" s="28">
        <f t="shared" si="17"/>
        <v>0</v>
      </c>
    </row>
    <row r="99" spans="1:14" x14ac:dyDescent="0.25">
      <c r="A99" s="36">
        <v>45113</v>
      </c>
      <c r="B99">
        <f t="shared" si="13"/>
        <v>1</v>
      </c>
      <c r="D99" s="28">
        <f t="shared" si="18"/>
        <v>0</v>
      </c>
      <c r="F99" s="28">
        <f t="shared" si="19"/>
        <v>0</v>
      </c>
      <c r="G99" s="27" t="str">
        <f t="shared" si="14"/>
        <v>Z</v>
      </c>
      <c r="H99" s="28">
        <f t="shared" si="20"/>
        <v>0</v>
      </c>
      <c r="I99" s="28">
        <f t="shared" si="21"/>
        <v>0</v>
      </c>
      <c r="J99" s="27">
        <v>45112</v>
      </c>
      <c r="L99" s="28">
        <f t="shared" si="15"/>
        <v>0</v>
      </c>
      <c r="M99" s="28">
        <f t="shared" si="16"/>
        <v>0</v>
      </c>
      <c r="N99" s="28">
        <f t="shared" si="17"/>
        <v>0</v>
      </c>
    </row>
    <row r="100" spans="1:14" x14ac:dyDescent="0.25">
      <c r="A100" s="36">
        <v>45114</v>
      </c>
      <c r="B100">
        <f t="shared" si="13"/>
        <v>1</v>
      </c>
      <c r="D100" s="28">
        <f t="shared" si="18"/>
        <v>0</v>
      </c>
      <c r="F100" s="28">
        <f t="shared" si="19"/>
        <v>0</v>
      </c>
      <c r="G100" s="27" t="str">
        <f t="shared" si="14"/>
        <v>Z</v>
      </c>
      <c r="H100" s="28">
        <f t="shared" si="20"/>
        <v>0</v>
      </c>
      <c r="I100" s="28">
        <f t="shared" si="21"/>
        <v>0</v>
      </c>
      <c r="J100" s="27">
        <v>45113</v>
      </c>
      <c r="L100" s="28">
        <f t="shared" si="15"/>
        <v>0</v>
      </c>
      <c r="M100" s="28">
        <f t="shared" si="16"/>
        <v>0</v>
      </c>
      <c r="N100" s="28">
        <f t="shared" si="17"/>
        <v>0</v>
      </c>
    </row>
    <row r="101" spans="1:14" x14ac:dyDescent="0.25">
      <c r="A101" s="36">
        <v>45115</v>
      </c>
      <c r="B101">
        <f t="shared" si="13"/>
        <v>1</v>
      </c>
      <c r="D101" s="28">
        <f t="shared" si="18"/>
        <v>0</v>
      </c>
      <c r="E101" s="27">
        <v>45115</v>
      </c>
      <c r="F101" s="28">
        <f t="shared" si="19"/>
        <v>1</v>
      </c>
      <c r="G101" s="27" t="str">
        <f t="shared" si="14"/>
        <v>Z</v>
      </c>
      <c r="H101" s="28">
        <f t="shared" si="20"/>
        <v>0</v>
      </c>
      <c r="I101" s="28">
        <f t="shared" si="21"/>
        <v>0</v>
      </c>
      <c r="J101" s="27">
        <v>45114</v>
      </c>
      <c r="L101" s="28">
        <f t="shared" si="15"/>
        <v>0</v>
      </c>
      <c r="M101" s="28">
        <f t="shared" si="16"/>
        <v>0</v>
      </c>
      <c r="N101" s="28">
        <f t="shared" si="17"/>
        <v>0</v>
      </c>
    </row>
    <row r="102" spans="1:14" x14ac:dyDescent="0.25">
      <c r="A102" s="36">
        <v>45116</v>
      </c>
      <c r="B102">
        <f t="shared" si="13"/>
        <v>1</v>
      </c>
      <c r="D102" s="28">
        <f t="shared" si="18"/>
        <v>0</v>
      </c>
      <c r="E102" s="27">
        <v>45116</v>
      </c>
      <c r="F102" s="28">
        <f t="shared" si="19"/>
        <v>1</v>
      </c>
      <c r="G102" s="27" t="str">
        <f t="shared" si="14"/>
        <v>Z</v>
      </c>
      <c r="H102" s="28">
        <f t="shared" si="20"/>
        <v>0</v>
      </c>
      <c r="I102" s="28">
        <f t="shared" si="21"/>
        <v>0</v>
      </c>
      <c r="J102" s="27">
        <v>45115</v>
      </c>
      <c r="L102" s="28">
        <f t="shared" si="15"/>
        <v>0</v>
      </c>
      <c r="M102" s="28">
        <f t="shared" si="16"/>
        <v>0</v>
      </c>
      <c r="N102" s="28">
        <f t="shared" si="17"/>
        <v>0</v>
      </c>
    </row>
    <row r="103" spans="1:14" x14ac:dyDescent="0.25">
      <c r="A103" s="36">
        <v>45117</v>
      </c>
      <c r="B103">
        <f t="shared" si="13"/>
        <v>1</v>
      </c>
      <c r="D103" s="28">
        <f t="shared" si="18"/>
        <v>0</v>
      </c>
      <c r="F103" s="28">
        <f t="shared" si="19"/>
        <v>0</v>
      </c>
      <c r="G103" s="27" t="str">
        <f t="shared" si="14"/>
        <v>Z</v>
      </c>
      <c r="H103" s="28">
        <f t="shared" si="20"/>
        <v>0</v>
      </c>
      <c r="I103" s="28">
        <f t="shared" si="21"/>
        <v>0</v>
      </c>
      <c r="J103" s="27">
        <v>45116</v>
      </c>
      <c r="L103" s="28">
        <f t="shared" si="15"/>
        <v>0</v>
      </c>
      <c r="M103" s="28">
        <f t="shared" si="16"/>
        <v>0</v>
      </c>
      <c r="N103" s="28">
        <f t="shared" si="17"/>
        <v>0</v>
      </c>
    </row>
    <row r="104" spans="1:14" x14ac:dyDescent="0.25">
      <c r="A104" s="36">
        <v>45118</v>
      </c>
      <c r="B104">
        <f t="shared" si="13"/>
        <v>1</v>
      </c>
      <c r="D104" s="28">
        <f t="shared" si="18"/>
        <v>0</v>
      </c>
      <c r="F104" s="28">
        <f t="shared" si="19"/>
        <v>0</v>
      </c>
      <c r="G104" s="27" t="str">
        <f t="shared" si="14"/>
        <v>Z</v>
      </c>
      <c r="H104" s="28">
        <f t="shared" si="20"/>
        <v>0</v>
      </c>
      <c r="I104" s="28">
        <f t="shared" si="21"/>
        <v>0</v>
      </c>
      <c r="J104" s="27">
        <v>45117</v>
      </c>
      <c r="L104" s="28">
        <f t="shared" si="15"/>
        <v>0</v>
      </c>
      <c r="M104" s="28">
        <f t="shared" si="16"/>
        <v>0</v>
      </c>
      <c r="N104" s="28">
        <f t="shared" si="17"/>
        <v>0</v>
      </c>
    </row>
    <row r="105" spans="1:14" x14ac:dyDescent="0.25">
      <c r="A105" s="36">
        <v>45119</v>
      </c>
      <c r="B105">
        <f t="shared" si="13"/>
        <v>1</v>
      </c>
      <c r="D105" s="28">
        <f t="shared" si="18"/>
        <v>0</v>
      </c>
      <c r="F105" s="28">
        <f t="shared" si="19"/>
        <v>0</v>
      </c>
      <c r="G105" s="27" t="str">
        <f t="shared" si="14"/>
        <v>Z</v>
      </c>
      <c r="H105" s="28">
        <f t="shared" si="20"/>
        <v>0</v>
      </c>
      <c r="I105" s="28">
        <f t="shared" si="21"/>
        <v>0</v>
      </c>
      <c r="J105" s="27">
        <v>45118</v>
      </c>
      <c r="L105" s="28">
        <f t="shared" si="15"/>
        <v>0</v>
      </c>
      <c r="M105" s="28">
        <f t="shared" si="16"/>
        <v>0</v>
      </c>
      <c r="N105" s="28">
        <f t="shared" si="17"/>
        <v>0</v>
      </c>
    </row>
    <row r="106" spans="1:14" x14ac:dyDescent="0.25">
      <c r="A106" s="36">
        <v>45120</v>
      </c>
      <c r="B106">
        <f t="shared" si="13"/>
        <v>1</v>
      </c>
      <c r="D106" s="28">
        <f t="shared" si="18"/>
        <v>0</v>
      </c>
      <c r="F106" s="28">
        <f t="shared" si="19"/>
        <v>0</v>
      </c>
      <c r="G106" s="27" t="str">
        <f t="shared" si="14"/>
        <v>Z</v>
      </c>
      <c r="H106" s="28">
        <f t="shared" si="20"/>
        <v>0</v>
      </c>
      <c r="I106" s="28">
        <f t="shared" si="21"/>
        <v>0</v>
      </c>
      <c r="J106" s="27">
        <v>45119</v>
      </c>
      <c r="L106" s="28">
        <f t="shared" si="15"/>
        <v>0</v>
      </c>
      <c r="M106" s="28">
        <f t="shared" si="16"/>
        <v>0</v>
      </c>
      <c r="N106" s="28">
        <f t="shared" si="17"/>
        <v>0</v>
      </c>
    </row>
    <row r="107" spans="1:14" x14ac:dyDescent="0.25">
      <c r="A107" s="36">
        <v>45121</v>
      </c>
      <c r="B107">
        <f t="shared" si="13"/>
        <v>1</v>
      </c>
      <c r="D107" s="28">
        <f t="shared" si="18"/>
        <v>0</v>
      </c>
      <c r="F107" s="28">
        <f t="shared" si="19"/>
        <v>0</v>
      </c>
      <c r="G107" s="27" t="str">
        <f t="shared" si="14"/>
        <v>Z</v>
      </c>
      <c r="H107" s="28">
        <f t="shared" si="20"/>
        <v>0</v>
      </c>
      <c r="I107" s="28">
        <f t="shared" si="21"/>
        <v>0</v>
      </c>
      <c r="J107" s="27">
        <v>45120</v>
      </c>
      <c r="L107" s="28">
        <f t="shared" si="15"/>
        <v>0</v>
      </c>
      <c r="M107" s="28">
        <f t="shared" si="16"/>
        <v>0</v>
      </c>
      <c r="N107" s="28">
        <f t="shared" si="17"/>
        <v>0</v>
      </c>
    </row>
    <row r="108" spans="1:14" x14ac:dyDescent="0.25">
      <c r="A108" s="36">
        <v>45122</v>
      </c>
      <c r="B108">
        <f t="shared" si="13"/>
        <v>1</v>
      </c>
      <c r="D108" s="28">
        <f t="shared" si="18"/>
        <v>0</v>
      </c>
      <c r="E108" s="27">
        <v>45122</v>
      </c>
      <c r="F108" s="28">
        <f t="shared" si="19"/>
        <v>1</v>
      </c>
      <c r="G108" s="27" t="str">
        <f t="shared" si="14"/>
        <v>Z</v>
      </c>
      <c r="H108" s="28">
        <f t="shared" si="20"/>
        <v>0</v>
      </c>
      <c r="I108" s="28">
        <f t="shared" si="21"/>
        <v>0</v>
      </c>
      <c r="J108" s="27">
        <v>45121</v>
      </c>
      <c r="L108" s="28">
        <f t="shared" si="15"/>
        <v>0</v>
      </c>
      <c r="M108" s="28">
        <f t="shared" si="16"/>
        <v>0</v>
      </c>
      <c r="N108" s="28">
        <f t="shared" si="17"/>
        <v>0</v>
      </c>
    </row>
    <row r="109" spans="1:14" x14ac:dyDescent="0.25">
      <c r="A109" s="36">
        <v>45123</v>
      </c>
      <c r="B109">
        <f t="shared" si="13"/>
        <v>1</v>
      </c>
      <c r="D109" s="28">
        <f t="shared" si="18"/>
        <v>0</v>
      </c>
      <c r="E109" s="27">
        <v>45123</v>
      </c>
      <c r="F109" s="28">
        <f t="shared" si="19"/>
        <v>1</v>
      </c>
      <c r="G109" s="27" t="str">
        <f t="shared" si="14"/>
        <v>Z</v>
      </c>
      <c r="H109" s="28">
        <f t="shared" si="20"/>
        <v>0</v>
      </c>
      <c r="I109" s="28">
        <f t="shared" si="21"/>
        <v>0</v>
      </c>
      <c r="J109" s="27">
        <v>45122</v>
      </c>
      <c r="L109" s="28">
        <f t="shared" si="15"/>
        <v>0</v>
      </c>
      <c r="M109" s="28">
        <f t="shared" si="16"/>
        <v>0</v>
      </c>
      <c r="N109" s="28">
        <f t="shared" si="17"/>
        <v>0</v>
      </c>
    </row>
    <row r="110" spans="1:14" x14ac:dyDescent="0.25">
      <c r="A110" s="36">
        <v>45124</v>
      </c>
      <c r="B110">
        <f t="shared" si="13"/>
        <v>1</v>
      </c>
      <c r="D110" s="28">
        <f t="shared" si="18"/>
        <v>0</v>
      </c>
      <c r="F110" s="28">
        <f t="shared" si="19"/>
        <v>0</v>
      </c>
      <c r="G110" s="27" t="str">
        <f t="shared" si="14"/>
        <v>Z</v>
      </c>
      <c r="H110" s="28">
        <f t="shared" si="20"/>
        <v>0</v>
      </c>
      <c r="I110" s="28">
        <f t="shared" si="21"/>
        <v>0</v>
      </c>
      <c r="J110" s="27">
        <v>45123</v>
      </c>
      <c r="L110" s="28">
        <f t="shared" si="15"/>
        <v>0</v>
      </c>
      <c r="M110" s="28">
        <f t="shared" si="16"/>
        <v>0</v>
      </c>
      <c r="N110" s="28">
        <f t="shared" si="17"/>
        <v>0</v>
      </c>
    </row>
    <row r="111" spans="1:14" x14ac:dyDescent="0.25">
      <c r="A111" s="36">
        <v>45125</v>
      </c>
      <c r="B111">
        <f t="shared" si="13"/>
        <v>1</v>
      </c>
      <c r="D111" s="28">
        <f t="shared" si="18"/>
        <v>0</v>
      </c>
      <c r="F111" s="28">
        <f t="shared" si="19"/>
        <v>0</v>
      </c>
      <c r="G111" s="27" t="str">
        <f t="shared" si="14"/>
        <v>Z</v>
      </c>
      <c r="H111" s="28">
        <f t="shared" si="20"/>
        <v>0</v>
      </c>
      <c r="I111" s="28">
        <f t="shared" si="21"/>
        <v>0</v>
      </c>
      <c r="J111" s="27">
        <v>45124</v>
      </c>
      <c r="L111" s="28">
        <f t="shared" si="15"/>
        <v>0</v>
      </c>
      <c r="M111" s="28">
        <f t="shared" si="16"/>
        <v>0</v>
      </c>
      <c r="N111" s="28">
        <f t="shared" si="17"/>
        <v>0</v>
      </c>
    </row>
    <row r="112" spans="1:14" x14ac:dyDescent="0.25">
      <c r="A112" s="36">
        <v>45126</v>
      </c>
      <c r="B112">
        <f t="shared" si="13"/>
        <v>1</v>
      </c>
      <c r="D112" s="28">
        <f t="shared" si="18"/>
        <v>0</v>
      </c>
      <c r="F112" s="28">
        <f t="shared" si="19"/>
        <v>0</v>
      </c>
      <c r="G112" s="27" t="str">
        <f t="shared" si="14"/>
        <v>Z</v>
      </c>
      <c r="H112" s="28">
        <f t="shared" si="20"/>
        <v>0</v>
      </c>
      <c r="I112" s="28">
        <f t="shared" si="21"/>
        <v>0</v>
      </c>
      <c r="J112" s="27">
        <v>45125</v>
      </c>
      <c r="L112" s="28">
        <f t="shared" si="15"/>
        <v>0</v>
      </c>
      <c r="M112" s="28">
        <f t="shared" si="16"/>
        <v>0</v>
      </c>
      <c r="N112" s="28">
        <f t="shared" si="17"/>
        <v>0</v>
      </c>
    </row>
    <row r="113" spans="1:14" x14ac:dyDescent="0.25">
      <c r="A113" s="36">
        <v>45127</v>
      </c>
      <c r="B113">
        <f t="shared" si="13"/>
        <v>1</v>
      </c>
      <c r="C113" s="27">
        <v>45127</v>
      </c>
      <c r="D113" s="28">
        <f t="shared" si="18"/>
        <v>1</v>
      </c>
      <c r="F113" s="28">
        <f t="shared" si="19"/>
        <v>0</v>
      </c>
      <c r="G113" s="27" t="str">
        <f t="shared" si="14"/>
        <v>Z</v>
      </c>
      <c r="H113" s="28">
        <f t="shared" si="20"/>
        <v>0</v>
      </c>
      <c r="I113" s="28">
        <f t="shared" si="21"/>
        <v>0</v>
      </c>
      <c r="J113" s="27">
        <v>45126</v>
      </c>
      <c r="L113" s="28">
        <f t="shared" si="15"/>
        <v>0</v>
      </c>
      <c r="M113" s="28">
        <f t="shared" si="16"/>
        <v>0</v>
      </c>
      <c r="N113" s="28">
        <f t="shared" si="17"/>
        <v>0</v>
      </c>
    </row>
    <row r="114" spans="1:14" x14ac:dyDescent="0.25">
      <c r="A114" s="36">
        <v>45128</v>
      </c>
      <c r="B114">
        <f t="shared" si="13"/>
        <v>1</v>
      </c>
      <c r="C114" s="27">
        <v>45128</v>
      </c>
      <c r="D114" s="28">
        <f t="shared" si="18"/>
        <v>1</v>
      </c>
      <c r="F114" s="28">
        <f t="shared" si="19"/>
        <v>0</v>
      </c>
      <c r="G114" s="27" t="str">
        <f t="shared" si="14"/>
        <v>Z</v>
      </c>
      <c r="H114" s="28">
        <f t="shared" si="20"/>
        <v>0</v>
      </c>
      <c r="I114" s="28">
        <f t="shared" si="21"/>
        <v>0</v>
      </c>
      <c r="J114" s="27">
        <v>45127</v>
      </c>
      <c r="L114" s="28">
        <f t="shared" si="15"/>
        <v>0</v>
      </c>
      <c r="M114" s="28">
        <f t="shared" si="16"/>
        <v>0</v>
      </c>
      <c r="N114" s="28">
        <f t="shared" si="17"/>
        <v>0</v>
      </c>
    </row>
    <row r="115" spans="1:14" x14ac:dyDescent="0.25">
      <c r="A115" s="36">
        <v>45129</v>
      </c>
      <c r="B115">
        <f t="shared" si="13"/>
        <v>1</v>
      </c>
      <c r="C115" s="27">
        <v>45129</v>
      </c>
      <c r="D115" s="28">
        <f t="shared" si="18"/>
        <v>1</v>
      </c>
      <c r="E115" s="27">
        <v>45129</v>
      </c>
      <c r="F115" s="28">
        <f t="shared" si="19"/>
        <v>1</v>
      </c>
      <c r="G115" s="27" t="str">
        <f t="shared" si="14"/>
        <v>Z</v>
      </c>
      <c r="H115" s="28">
        <f t="shared" si="20"/>
        <v>0</v>
      </c>
      <c r="I115" s="28">
        <f t="shared" si="21"/>
        <v>0</v>
      </c>
      <c r="J115" s="27">
        <v>45128</v>
      </c>
      <c r="L115" s="28">
        <f t="shared" si="15"/>
        <v>0</v>
      </c>
      <c r="M115" s="28">
        <f t="shared" si="16"/>
        <v>0</v>
      </c>
      <c r="N115" s="28">
        <f t="shared" si="17"/>
        <v>0</v>
      </c>
    </row>
    <row r="116" spans="1:14" x14ac:dyDescent="0.25">
      <c r="A116" s="36">
        <v>45130</v>
      </c>
      <c r="B116">
        <f t="shared" si="13"/>
        <v>1</v>
      </c>
      <c r="C116" s="27">
        <v>45130</v>
      </c>
      <c r="D116" s="28">
        <f t="shared" si="18"/>
        <v>1</v>
      </c>
      <c r="E116" s="27">
        <v>45130</v>
      </c>
      <c r="F116" s="28">
        <f t="shared" si="19"/>
        <v>1</v>
      </c>
      <c r="G116" s="27" t="str">
        <f t="shared" si="14"/>
        <v>Z</v>
      </c>
      <c r="H116" s="28">
        <f t="shared" si="20"/>
        <v>0</v>
      </c>
      <c r="I116" s="28">
        <f t="shared" si="21"/>
        <v>0</v>
      </c>
      <c r="J116" s="27">
        <v>45129</v>
      </c>
      <c r="L116" s="28">
        <f t="shared" si="15"/>
        <v>0</v>
      </c>
      <c r="M116" s="28">
        <f t="shared" si="16"/>
        <v>0</v>
      </c>
      <c r="N116" s="28">
        <f t="shared" si="17"/>
        <v>0</v>
      </c>
    </row>
    <row r="117" spans="1:14" x14ac:dyDescent="0.25">
      <c r="A117" s="36">
        <v>45131</v>
      </c>
      <c r="B117">
        <f t="shared" si="13"/>
        <v>1</v>
      </c>
      <c r="C117" s="27">
        <v>45131</v>
      </c>
      <c r="D117" s="28">
        <f t="shared" si="18"/>
        <v>1</v>
      </c>
      <c r="F117" s="28">
        <f t="shared" si="19"/>
        <v>0</v>
      </c>
      <c r="G117" s="27" t="str">
        <f t="shared" si="14"/>
        <v>Z</v>
      </c>
      <c r="H117" s="28">
        <f t="shared" si="20"/>
        <v>0</v>
      </c>
      <c r="I117" s="28">
        <f t="shared" si="21"/>
        <v>0</v>
      </c>
      <c r="J117" s="27">
        <v>45130</v>
      </c>
      <c r="L117" s="28">
        <f t="shared" si="15"/>
        <v>0</v>
      </c>
      <c r="M117" s="28">
        <f t="shared" si="16"/>
        <v>0</v>
      </c>
      <c r="N117" s="28">
        <f t="shared" si="17"/>
        <v>0</v>
      </c>
    </row>
    <row r="118" spans="1:14" x14ac:dyDescent="0.25">
      <c r="A118" s="36">
        <v>45132</v>
      </c>
      <c r="B118">
        <f t="shared" si="13"/>
        <v>1</v>
      </c>
      <c r="C118" s="27">
        <v>45132</v>
      </c>
      <c r="D118" s="28">
        <f t="shared" si="18"/>
        <v>1</v>
      </c>
      <c r="F118" s="28">
        <f t="shared" si="19"/>
        <v>0</v>
      </c>
      <c r="G118" s="27" t="str">
        <f t="shared" si="14"/>
        <v>Z</v>
      </c>
      <c r="H118" s="28">
        <f t="shared" si="20"/>
        <v>0</v>
      </c>
      <c r="I118" s="28">
        <f t="shared" si="21"/>
        <v>0</v>
      </c>
      <c r="J118" s="27">
        <v>45131</v>
      </c>
      <c r="L118" s="28">
        <f t="shared" si="15"/>
        <v>0</v>
      </c>
      <c r="M118" s="28">
        <f t="shared" si="16"/>
        <v>0</v>
      </c>
      <c r="N118" s="28">
        <f t="shared" si="17"/>
        <v>0</v>
      </c>
    </row>
    <row r="119" spans="1:14" x14ac:dyDescent="0.25">
      <c r="A119" s="36">
        <v>45133</v>
      </c>
      <c r="B119">
        <f t="shared" si="13"/>
        <v>1</v>
      </c>
      <c r="C119" s="27">
        <v>45133</v>
      </c>
      <c r="D119" s="28">
        <f t="shared" si="18"/>
        <v>1</v>
      </c>
      <c r="F119" s="28">
        <f t="shared" si="19"/>
        <v>0</v>
      </c>
      <c r="G119" s="27" t="str">
        <f t="shared" si="14"/>
        <v>Z</v>
      </c>
      <c r="H119" s="28">
        <f t="shared" si="20"/>
        <v>0</v>
      </c>
      <c r="I119" s="28">
        <f t="shared" si="21"/>
        <v>0</v>
      </c>
      <c r="J119" s="27">
        <v>45132</v>
      </c>
      <c r="L119" s="28">
        <f t="shared" si="15"/>
        <v>0</v>
      </c>
      <c r="M119" s="28">
        <f t="shared" si="16"/>
        <v>0</v>
      </c>
      <c r="N119" s="28">
        <f t="shared" si="17"/>
        <v>0</v>
      </c>
    </row>
    <row r="120" spans="1:14" x14ac:dyDescent="0.25">
      <c r="A120" s="36">
        <v>45134</v>
      </c>
      <c r="B120">
        <f t="shared" si="13"/>
        <v>1</v>
      </c>
      <c r="C120" s="27">
        <v>45134</v>
      </c>
      <c r="D120" s="28">
        <f t="shared" si="18"/>
        <v>1</v>
      </c>
      <c r="F120" s="28">
        <f t="shared" si="19"/>
        <v>0</v>
      </c>
      <c r="G120" s="27" t="str">
        <f t="shared" si="14"/>
        <v>Z</v>
      </c>
      <c r="H120" s="28">
        <f t="shared" si="20"/>
        <v>0</v>
      </c>
      <c r="I120" s="28">
        <f t="shared" si="21"/>
        <v>0</v>
      </c>
      <c r="J120" s="27">
        <v>45133</v>
      </c>
      <c r="L120" s="28">
        <f t="shared" si="15"/>
        <v>0</v>
      </c>
      <c r="M120" s="28">
        <f t="shared" si="16"/>
        <v>0</v>
      </c>
      <c r="N120" s="28">
        <f t="shared" si="17"/>
        <v>0</v>
      </c>
    </row>
    <row r="121" spans="1:14" x14ac:dyDescent="0.25">
      <c r="A121" s="36">
        <v>45135</v>
      </c>
      <c r="B121">
        <f t="shared" si="13"/>
        <v>1</v>
      </c>
      <c r="C121" s="27">
        <v>45135</v>
      </c>
      <c r="D121" s="28">
        <f t="shared" si="18"/>
        <v>1</v>
      </c>
      <c r="F121" s="28">
        <f t="shared" si="19"/>
        <v>0</v>
      </c>
      <c r="G121" s="27" t="str">
        <f t="shared" si="14"/>
        <v>Z</v>
      </c>
      <c r="H121" s="28">
        <f t="shared" si="20"/>
        <v>0</v>
      </c>
      <c r="I121" s="28">
        <f t="shared" si="21"/>
        <v>0</v>
      </c>
      <c r="J121" s="27">
        <v>45134</v>
      </c>
      <c r="L121" s="28">
        <f t="shared" si="15"/>
        <v>0</v>
      </c>
      <c r="M121" s="28">
        <f t="shared" si="16"/>
        <v>0</v>
      </c>
      <c r="N121" s="28">
        <f t="shared" si="17"/>
        <v>0</v>
      </c>
    </row>
    <row r="122" spans="1:14" x14ac:dyDescent="0.25">
      <c r="A122" s="36">
        <v>45136</v>
      </c>
      <c r="B122">
        <f t="shared" si="13"/>
        <v>1</v>
      </c>
      <c r="C122" s="27">
        <v>45136</v>
      </c>
      <c r="D122" s="28">
        <f t="shared" si="18"/>
        <v>1</v>
      </c>
      <c r="E122" s="27">
        <v>45136</v>
      </c>
      <c r="F122" s="28">
        <f t="shared" si="19"/>
        <v>1</v>
      </c>
      <c r="G122" s="27" t="str">
        <f t="shared" si="14"/>
        <v>Z</v>
      </c>
      <c r="H122" s="28">
        <f t="shared" si="20"/>
        <v>0</v>
      </c>
      <c r="I122" s="28">
        <f t="shared" si="21"/>
        <v>0</v>
      </c>
      <c r="J122" s="27">
        <v>45135</v>
      </c>
      <c r="L122" s="28">
        <f t="shared" si="15"/>
        <v>0</v>
      </c>
      <c r="M122" s="28">
        <f t="shared" si="16"/>
        <v>0</v>
      </c>
      <c r="N122" s="28">
        <f t="shared" si="17"/>
        <v>0</v>
      </c>
    </row>
    <row r="123" spans="1:14" x14ac:dyDescent="0.25">
      <c r="A123" s="36">
        <v>45137</v>
      </c>
      <c r="B123">
        <f t="shared" si="13"/>
        <v>1</v>
      </c>
      <c r="C123" s="27">
        <v>45137</v>
      </c>
      <c r="D123" s="28">
        <f t="shared" si="18"/>
        <v>1</v>
      </c>
      <c r="E123" s="27">
        <v>45137</v>
      </c>
      <c r="F123" s="28">
        <f t="shared" si="19"/>
        <v>1</v>
      </c>
      <c r="G123" s="27" t="str">
        <f t="shared" si="14"/>
        <v>Z</v>
      </c>
      <c r="H123" s="28">
        <f t="shared" si="20"/>
        <v>0</v>
      </c>
      <c r="I123" s="28">
        <f t="shared" si="21"/>
        <v>0</v>
      </c>
      <c r="J123" s="27">
        <v>45136</v>
      </c>
      <c r="L123" s="28">
        <f t="shared" si="15"/>
        <v>0</v>
      </c>
      <c r="M123" s="28">
        <f t="shared" si="16"/>
        <v>0</v>
      </c>
      <c r="N123" s="28">
        <f t="shared" si="17"/>
        <v>0</v>
      </c>
    </row>
    <row r="124" spans="1:14" x14ac:dyDescent="0.25">
      <c r="A124" s="36">
        <v>45138</v>
      </c>
      <c r="B124">
        <f t="shared" si="13"/>
        <v>1</v>
      </c>
      <c r="C124" s="27">
        <v>45138</v>
      </c>
      <c r="D124" s="28">
        <f t="shared" si="18"/>
        <v>1</v>
      </c>
      <c r="F124" s="28">
        <f t="shared" si="19"/>
        <v>0</v>
      </c>
      <c r="G124" s="27" t="str">
        <f t="shared" si="14"/>
        <v>Z</v>
      </c>
      <c r="H124" s="28">
        <f t="shared" si="20"/>
        <v>0</v>
      </c>
      <c r="I124" s="28">
        <f t="shared" si="21"/>
        <v>0</v>
      </c>
      <c r="J124" s="27">
        <v>45137</v>
      </c>
      <c r="L124" s="28">
        <f t="shared" si="15"/>
        <v>0</v>
      </c>
      <c r="M124" s="28">
        <f t="shared" si="16"/>
        <v>0</v>
      </c>
      <c r="N124" s="28">
        <f t="shared" si="17"/>
        <v>0</v>
      </c>
    </row>
    <row r="125" spans="1:14" x14ac:dyDescent="0.25">
      <c r="A125" s="36">
        <v>45139</v>
      </c>
      <c r="B125">
        <f t="shared" si="13"/>
        <v>1</v>
      </c>
      <c r="C125" s="27">
        <v>45139</v>
      </c>
      <c r="D125" s="28">
        <f t="shared" si="18"/>
        <v>1</v>
      </c>
      <c r="F125" s="28">
        <f t="shared" si="19"/>
        <v>0</v>
      </c>
      <c r="G125" s="27" t="str">
        <f t="shared" si="14"/>
        <v>Z</v>
      </c>
      <c r="H125" s="28">
        <f t="shared" si="20"/>
        <v>0</v>
      </c>
      <c r="I125" s="28">
        <f t="shared" si="21"/>
        <v>0</v>
      </c>
      <c r="J125" s="27">
        <v>45138</v>
      </c>
      <c r="L125" s="28">
        <f t="shared" si="15"/>
        <v>0</v>
      </c>
      <c r="M125" s="28">
        <f t="shared" si="16"/>
        <v>0</v>
      </c>
      <c r="N125" s="28">
        <f t="shared" si="17"/>
        <v>0</v>
      </c>
    </row>
    <row r="126" spans="1:14" x14ac:dyDescent="0.25">
      <c r="A126" s="36">
        <v>45140</v>
      </c>
      <c r="B126">
        <f t="shared" si="13"/>
        <v>1</v>
      </c>
      <c r="C126" s="27">
        <v>45140</v>
      </c>
      <c r="D126" s="28">
        <f t="shared" si="18"/>
        <v>1</v>
      </c>
      <c r="F126" s="28">
        <f t="shared" si="19"/>
        <v>0</v>
      </c>
      <c r="G126" s="27" t="str">
        <f t="shared" si="14"/>
        <v>Z</v>
      </c>
      <c r="H126" s="28">
        <f t="shared" si="20"/>
        <v>0</v>
      </c>
      <c r="I126" s="28">
        <f t="shared" si="21"/>
        <v>0</v>
      </c>
      <c r="J126" s="27">
        <v>45139</v>
      </c>
      <c r="L126" s="28">
        <f t="shared" si="15"/>
        <v>0</v>
      </c>
      <c r="M126" s="28">
        <f t="shared" si="16"/>
        <v>0</v>
      </c>
      <c r="N126" s="28">
        <f t="shared" si="17"/>
        <v>0</v>
      </c>
    </row>
    <row r="127" spans="1:14" x14ac:dyDescent="0.25">
      <c r="A127" s="36">
        <v>45141</v>
      </c>
      <c r="B127">
        <f t="shared" si="13"/>
        <v>1</v>
      </c>
      <c r="C127" s="27">
        <v>45141</v>
      </c>
      <c r="D127" s="28">
        <f t="shared" si="18"/>
        <v>1</v>
      </c>
      <c r="F127" s="28">
        <f t="shared" si="19"/>
        <v>0</v>
      </c>
      <c r="G127" s="27" t="str">
        <f t="shared" si="14"/>
        <v>Z</v>
      </c>
      <c r="H127" s="28">
        <f t="shared" si="20"/>
        <v>0</v>
      </c>
      <c r="I127" s="28">
        <f t="shared" si="21"/>
        <v>0</v>
      </c>
      <c r="J127" s="27">
        <v>45140</v>
      </c>
      <c r="L127" s="28">
        <f t="shared" si="15"/>
        <v>0</v>
      </c>
      <c r="M127" s="28">
        <f t="shared" si="16"/>
        <v>0</v>
      </c>
      <c r="N127" s="28">
        <f t="shared" si="17"/>
        <v>0</v>
      </c>
    </row>
    <row r="128" spans="1:14" x14ac:dyDescent="0.25">
      <c r="A128" s="36">
        <v>45142</v>
      </c>
      <c r="B128">
        <f t="shared" si="13"/>
        <v>1</v>
      </c>
      <c r="C128" s="27">
        <v>45142</v>
      </c>
      <c r="D128" s="28">
        <f t="shared" si="18"/>
        <v>1</v>
      </c>
      <c r="F128" s="28">
        <f t="shared" si="19"/>
        <v>0</v>
      </c>
      <c r="G128" s="27" t="str">
        <f t="shared" si="14"/>
        <v>Z</v>
      </c>
      <c r="H128" s="28">
        <f t="shared" si="20"/>
        <v>0</v>
      </c>
      <c r="I128" s="28">
        <f t="shared" si="21"/>
        <v>0</v>
      </c>
      <c r="J128" s="27">
        <v>45141</v>
      </c>
      <c r="L128" s="28">
        <f t="shared" si="15"/>
        <v>0</v>
      </c>
      <c r="M128" s="28">
        <f t="shared" si="16"/>
        <v>0</v>
      </c>
      <c r="N128" s="28">
        <f t="shared" si="17"/>
        <v>0</v>
      </c>
    </row>
    <row r="129" spans="1:14" x14ac:dyDescent="0.25">
      <c r="A129" s="36">
        <v>45143</v>
      </c>
      <c r="B129">
        <f t="shared" si="13"/>
        <v>1</v>
      </c>
      <c r="C129" s="27">
        <v>45143</v>
      </c>
      <c r="D129" s="28">
        <f t="shared" si="18"/>
        <v>1</v>
      </c>
      <c r="E129" s="27">
        <v>45143</v>
      </c>
      <c r="F129" s="28">
        <f t="shared" si="19"/>
        <v>1</v>
      </c>
      <c r="G129" s="27" t="str">
        <f t="shared" si="14"/>
        <v>Z</v>
      </c>
      <c r="H129" s="28">
        <f t="shared" si="20"/>
        <v>0</v>
      </c>
      <c r="I129" s="28">
        <f t="shared" si="21"/>
        <v>0</v>
      </c>
      <c r="J129" s="27">
        <v>45142</v>
      </c>
      <c r="L129" s="28">
        <f t="shared" si="15"/>
        <v>0</v>
      </c>
      <c r="M129" s="28">
        <f t="shared" si="16"/>
        <v>0</v>
      </c>
      <c r="N129" s="28">
        <f t="shared" si="17"/>
        <v>0</v>
      </c>
    </row>
    <row r="130" spans="1:14" x14ac:dyDescent="0.25">
      <c r="A130" s="36">
        <v>45144</v>
      </c>
      <c r="B130">
        <f t="shared" si="13"/>
        <v>1</v>
      </c>
      <c r="C130" s="27">
        <v>45144</v>
      </c>
      <c r="D130" s="28">
        <f t="shared" si="18"/>
        <v>1</v>
      </c>
      <c r="E130" s="27">
        <v>45144</v>
      </c>
      <c r="F130" s="28">
        <f t="shared" si="19"/>
        <v>1</v>
      </c>
      <c r="G130" s="27" t="str">
        <f t="shared" si="14"/>
        <v>Z</v>
      </c>
      <c r="H130" s="28">
        <f t="shared" si="20"/>
        <v>0</v>
      </c>
      <c r="I130" s="28">
        <f t="shared" si="21"/>
        <v>0</v>
      </c>
      <c r="J130" s="27">
        <v>45143</v>
      </c>
      <c r="L130" s="28">
        <f t="shared" si="15"/>
        <v>0</v>
      </c>
      <c r="M130" s="28">
        <f t="shared" si="16"/>
        <v>0</v>
      </c>
      <c r="N130" s="28">
        <f t="shared" si="17"/>
        <v>0</v>
      </c>
    </row>
    <row r="131" spans="1:14" x14ac:dyDescent="0.25">
      <c r="A131" s="36">
        <v>45145</v>
      </c>
      <c r="B131">
        <f t="shared" ref="B131:B194" si="22">IF(A131&gt;=U$12,IF(A131&lt;=$U$13,0,1),1)</f>
        <v>1</v>
      </c>
      <c r="C131" s="27">
        <v>45145</v>
      </c>
      <c r="D131" s="28">
        <f t="shared" si="18"/>
        <v>1</v>
      </c>
      <c r="F131" s="28">
        <f t="shared" si="19"/>
        <v>0</v>
      </c>
      <c r="G131" s="27" t="str">
        <f t="shared" ref="G131:G194" si="23">_xlfn.IFNA(VLOOKUP(A131,$Z$6:$Z$15,1,FALSE),"Z")</f>
        <v>Z</v>
      </c>
      <c r="H131" s="28">
        <f t="shared" si="20"/>
        <v>0</v>
      </c>
      <c r="I131" s="28">
        <f t="shared" si="21"/>
        <v>0</v>
      </c>
      <c r="J131" s="27">
        <v>45144</v>
      </c>
      <c r="L131" s="28">
        <f t="shared" ref="L131:L194" si="24">IF($I131=1,IF(AND($AD$11="yes", $A131&lt;$AD$12),1,IF(OR($AD$11="no", $AD$11=""),IF(AND(AD$14="yes", A131&lt;AD$15),1,IF(OR(AD$14="no", AD$14=""),1,0)),0)),0)</f>
        <v>0</v>
      </c>
      <c r="M131" s="28">
        <f t="shared" ref="M131:M194" si="25">IF($I131=1,IF(AND($AD$11="yes", $A131&gt;=$AD$12),IF(AND($AD$14="yes", $A131&gt;=$AD$15),0,1),0),0)</f>
        <v>0</v>
      </c>
      <c r="N131" s="28">
        <f t="shared" ref="N131:N194" si="26">IF($I131=1,IF(AND($AD$14="yes", $A131&gt;=$AD$15),1,0),0)</f>
        <v>0</v>
      </c>
    </row>
    <row r="132" spans="1:14" x14ac:dyDescent="0.25">
      <c r="A132" s="36">
        <v>45146</v>
      </c>
      <c r="B132">
        <f t="shared" si="22"/>
        <v>1</v>
      </c>
      <c r="C132" s="27">
        <v>45146</v>
      </c>
      <c r="D132" s="28">
        <f t="shared" ref="D132:D195" si="27">IF(ISBLANK(C132)=FALSE,1,0)</f>
        <v>1</v>
      </c>
      <c r="F132" s="28">
        <f t="shared" ref="F132:F195" si="28">IF(ISBLANK(E132)=FALSE,1,0)</f>
        <v>0</v>
      </c>
      <c r="G132" s="27" t="str">
        <f t="shared" si="23"/>
        <v>Z</v>
      </c>
      <c r="H132" s="28">
        <f t="shared" ref="H132:H195" si="29">IF(G132="Z",0,1)</f>
        <v>0</v>
      </c>
      <c r="I132" s="28">
        <f t="shared" ref="I132:I195" si="30">IF(B132+D132+F132+H132&gt;0,0,1)</f>
        <v>0</v>
      </c>
      <c r="J132" s="27">
        <v>45145</v>
      </c>
      <c r="L132" s="28">
        <f t="shared" si="24"/>
        <v>0</v>
      </c>
      <c r="M132" s="28">
        <f t="shared" si="25"/>
        <v>0</v>
      </c>
      <c r="N132" s="28">
        <f t="shared" si="26"/>
        <v>0</v>
      </c>
    </row>
    <row r="133" spans="1:14" x14ac:dyDescent="0.25">
      <c r="A133" s="36">
        <v>45147</v>
      </c>
      <c r="B133">
        <f t="shared" si="22"/>
        <v>1</v>
      </c>
      <c r="C133" s="27">
        <v>45147</v>
      </c>
      <c r="D133" s="28">
        <f t="shared" si="27"/>
        <v>1</v>
      </c>
      <c r="F133" s="28">
        <f t="shared" si="28"/>
        <v>0</v>
      </c>
      <c r="G133" s="27" t="str">
        <f t="shared" si="23"/>
        <v>Z</v>
      </c>
      <c r="H133" s="28">
        <f t="shared" si="29"/>
        <v>0</v>
      </c>
      <c r="I133" s="28">
        <f t="shared" si="30"/>
        <v>0</v>
      </c>
      <c r="J133" s="27">
        <v>45146</v>
      </c>
      <c r="L133" s="28">
        <f t="shared" si="24"/>
        <v>0</v>
      </c>
      <c r="M133" s="28">
        <f t="shared" si="25"/>
        <v>0</v>
      </c>
      <c r="N133" s="28">
        <f t="shared" si="26"/>
        <v>0</v>
      </c>
    </row>
    <row r="134" spans="1:14" x14ac:dyDescent="0.25">
      <c r="A134" s="36">
        <v>45148</v>
      </c>
      <c r="B134">
        <f t="shared" si="22"/>
        <v>1</v>
      </c>
      <c r="C134" s="27">
        <v>45148</v>
      </c>
      <c r="D134" s="28">
        <f t="shared" si="27"/>
        <v>1</v>
      </c>
      <c r="F134" s="28">
        <f t="shared" si="28"/>
        <v>0</v>
      </c>
      <c r="G134" s="27" t="str">
        <f t="shared" si="23"/>
        <v>Z</v>
      </c>
      <c r="H134" s="28">
        <f t="shared" si="29"/>
        <v>0</v>
      </c>
      <c r="I134" s="28">
        <f t="shared" si="30"/>
        <v>0</v>
      </c>
      <c r="J134" s="27">
        <v>45147</v>
      </c>
      <c r="L134" s="28">
        <f t="shared" si="24"/>
        <v>0</v>
      </c>
      <c r="M134" s="28">
        <f t="shared" si="25"/>
        <v>0</v>
      </c>
      <c r="N134" s="28">
        <f t="shared" si="26"/>
        <v>0</v>
      </c>
    </row>
    <row r="135" spans="1:14" x14ac:dyDescent="0.25">
      <c r="A135" s="36">
        <v>45149</v>
      </c>
      <c r="B135">
        <f t="shared" si="22"/>
        <v>1</v>
      </c>
      <c r="C135" s="27">
        <v>45149</v>
      </c>
      <c r="D135" s="28">
        <f t="shared" si="27"/>
        <v>1</v>
      </c>
      <c r="F135" s="28">
        <f t="shared" si="28"/>
        <v>0</v>
      </c>
      <c r="G135" s="27" t="str">
        <f t="shared" si="23"/>
        <v>Z</v>
      </c>
      <c r="H135" s="28">
        <f t="shared" si="29"/>
        <v>0</v>
      </c>
      <c r="I135" s="28">
        <f t="shared" si="30"/>
        <v>0</v>
      </c>
      <c r="J135" s="27">
        <v>45148</v>
      </c>
      <c r="L135" s="28">
        <f t="shared" si="24"/>
        <v>0</v>
      </c>
      <c r="M135" s="28">
        <f t="shared" si="25"/>
        <v>0</v>
      </c>
      <c r="N135" s="28">
        <f t="shared" si="26"/>
        <v>0</v>
      </c>
    </row>
    <row r="136" spans="1:14" x14ac:dyDescent="0.25">
      <c r="A136" s="36">
        <v>45150</v>
      </c>
      <c r="B136">
        <f t="shared" si="22"/>
        <v>1</v>
      </c>
      <c r="C136" s="27">
        <v>45150</v>
      </c>
      <c r="D136" s="28">
        <f t="shared" si="27"/>
        <v>1</v>
      </c>
      <c r="E136" s="27">
        <v>45150</v>
      </c>
      <c r="F136" s="28">
        <f t="shared" si="28"/>
        <v>1</v>
      </c>
      <c r="G136" s="27" t="str">
        <f t="shared" si="23"/>
        <v>Z</v>
      </c>
      <c r="H136" s="28">
        <f t="shared" si="29"/>
        <v>0</v>
      </c>
      <c r="I136" s="28">
        <f t="shared" si="30"/>
        <v>0</v>
      </c>
      <c r="J136" s="27">
        <v>45149</v>
      </c>
      <c r="L136" s="28">
        <f t="shared" si="24"/>
        <v>0</v>
      </c>
      <c r="M136" s="28">
        <f t="shared" si="25"/>
        <v>0</v>
      </c>
      <c r="N136" s="28">
        <f t="shared" si="26"/>
        <v>0</v>
      </c>
    </row>
    <row r="137" spans="1:14" x14ac:dyDescent="0.25">
      <c r="A137" s="36">
        <v>45151</v>
      </c>
      <c r="B137">
        <f t="shared" si="22"/>
        <v>1</v>
      </c>
      <c r="C137" s="27">
        <v>45151</v>
      </c>
      <c r="D137" s="28">
        <f t="shared" si="27"/>
        <v>1</v>
      </c>
      <c r="E137" s="27">
        <v>45151</v>
      </c>
      <c r="F137" s="28">
        <f t="shared" si="28"/>
        <v>1</v>
      </c>
      <c r="G137" s="27" t="str">
        <f t="shared" si="23"/>
        <v>Z</v>
      </c>
      <c r="H137" s="28">
        <f t="shared" si="29"/>
        <v>0</v>
      </c>
      <c r="I137" s="28">
        <f t="shared" si="30"/>
        <v>0</v>
      </c>
      <c r="J137" s="27">
        <v>45150</v>
      </c>
      <c r="L137" s="28">
        <f t="shared" si="24"/>
        <v>0</v>
      </c>
      <c r="M137" s="28">
        <f t="shared" si="25"/>
        <v>0</v>
      </c>
      <c r="N137" s="28">
        <f t="shared" si="26"/>
        <v>0</v>
      </c>
    </row>
    <row r="138" spans="1:14" x14ac:dyDescent="0.25">
      <c r="A138" s="36">
        <v>45152</v>
      </c>
      <c r="B138">
        <f t="shared" si="22"/>
        <v>1</v>
      </c>
      <c r="C138" s="27">
        <v>45152</v>
      </c>
      <c r="D138" s="28">
        <f t="shared" si="27"/>
        <v>1</v>
      </c>
      <c r="F138" s="28">
        <f t="shared" si="28"/>
        <v>0</v>
      </c>
      <c r="G138" s="27" t="str">
        <f t="shared" si="23"/>
        <v>Z</v>
      </c>
      <c r="H138" s="28">
        <f t="shared" si="29"/>
        <v>0</v>
      </c>
      <c r="I138" s="28">
        <f t="shared" si="30"/>
        <v>0</v>
      </c>
      <c r="J138" s="27">
        <v>45151</v>
      </c>
      <c r="L138" s="28">
        <f t="shared" si="24"/>
        <v>0</v>
      </c>
      <c r="M138" s="28">
        <f t="shared" si="25"/>
        <v>0</v>
      </c>
      <c r="N138" s="28">
        <f t="shared" si="26"/>
        <v>0</v>
      </c>
    </row>
    <row r="139" spans="1:14" x14ac:dyDescent="0.25">
      <c r="A139" s="36">
        <v>45153</v>
      </c>
      <c r="B139">
        <f t="shared" si="22"/>
        <v>1</v>
      </c>
      <c r="C139" s="27">
        <v>45153</v>
      </c>
      <c r="D139" s="28">
        <f t="shared" si="27"/>
        <v>1</v>
      </c>
      <c r="F139" s="28">
        <f t="shared" si="28"/>
        <v>0</v>
      </c>
      <c r="G139" s="27" t="str">
        <f t="shared" si="23"/>
        <v>Z</v>
      </c>
      <c r="H139" s="28">
        <f t="shared" si="29"/>
        <v>0</v>
      </c>
      <c r="I139" s="28">
        <f t="shared" si="30"/>
        <v>0</v>
      </c>
      <c r="J139" s="27">
        <v>45152</v>
      </c>
      <c r="L139" s="28">
        <f t="shared" si="24"/>
        <v>0</v>
      </c>
      <c r="M139" s="28">
        <f t="shared" si="25"/>
        <v>0</v>
      </c>
      <c r="N139" s="28">
        <f t="shared" si="26"/>
        <v>0</v>
      </c>
    </row>
    <row r="140" spans="1:14" x14ac:dyDescent="0.25">
      <c r="A140" s="36">
        <v>45154</v>
      </c>
      <c r="B140">
        <f t="shared" si="22"/>
        <v>1</v>
      </c>
      <c r="C140" s="27">
        <v>45154</v>
      </c>
      <c r="D140" s="28">
        <f t="shared" si="27"/>
        <v>1</v>
      </c>
      <c r="F140" s="28">
        <f t="shared" si="28"/>
        <v>0</v>
      </c>
      <c r="G140" s="27" t="str">
        <f t="shared" si="23"/>
        <v>Z</v>
      </c>
      <c r="H140" s="28">
        <f t="shared" si="29"/>
        <v>0</v>
      </c>
      <c r="I140" s="28">
        <f t="shared" si="30"/>
        <v>0</v>
      </c>
      <c r="J140" s="27">
        <v>45153</v>
      </c>
      <c r="L140" s="28">
        <f t="shared" si="24"/>
        <v>0</v>
      </c>
      <c r="M140" s="28">
        <f t="shared" si="25"/>
        <v>0</v>
      </c>
      <c r="N140" s="28">
        <f t="shared" si="26"/>
        <v>0</v>
      </c>
    </row>
    <row r="141" spans="1:14" x14ac:dyDescent="0.25">
      <c r="A141" s="36">
        <v>45155</v>
      </c>
      <c r="B141">
        <f t="shared" si="22"/>
        <v>1</v>
      </c>
      <c r="C141" s="27">
        <v>45155</v>
      </c>
      <c r="D141" s="28">
        <f t="shared" si="27"/>
        <v>1</v>
      </c>
      <c r="F141" s="28">
        <f t="shared" si="28"/>
        <v>0</v>
      </c>
      <c r="G141" s="27" t="str">
        <f t="shared" si="23"/>
        <v>Z</v>
      </c>
      <c r="H141" s="28">
        <f t="shared" si="29"/>
        <v>0</v>
      </c>
      <c r="I141" s="28">
        <f t="shared" si="30"/>
        <v>0</v>
      </c>
      <c r="J141" s="27">
        <v>45154</v>
      </c>
      <c r="L141" s="28">
        <f t="shared" si="24"/>
        <v>0</v>
      </c>
      <c r="M141" s="28">
        <f t="shared" si="25"/>
        <v>0</v>
      </c>
      <c r="N141" s="28">
        <f t="shared" si="26"/>
        <v>0</v>
      </c>
    </row>
    <row r="142" spans="1:14" x14ac:dyDescent="0.25">
      <c r="A142" s="36">
        <v>45156</v>
      </c>
      <c r="B142">
        <f t="shared" si="22"/>
        <v>1</v>
      </c>
      <c r="C142" s="27">
        <v>45156</v>
      </c>
      <c r="D142" s="28">
        <f t="shared" si="27"/>
        <v>1</v>
      </c>
      <c r="F142" s="28">
        <f t="shared" si="28"/>
        <v>0</v>
      </c>
      <c r="G142" s="27" t="str">
        <f t="shared" si="23"/>
        <v>Z</v>
      </c>
      <c r="H142" s="28">
        <f t="shared" si="29"/>
        <v>0</v>
      </c>
      <c r="I142" s="28">
        <f t="shared" si="30"/>
        <v>0</v>
      </c>
      <c r="J142" s="27">
        <v>45155</v>
      </c>
      <c r="L142" s="28">
        <f t="shared" si="24"/>
        <v>0</v>
      </c>
      <c r="M142" s="28">
        <f t="shared" si="25"/>
        <v>0</v>
      </c>
      <c r="N142" s="28">
        <f t="shared" si="26"/>
        <v>0</v>
      </c>
    </row>
    <row r="143" spans="1:14" x14ac:dyDescent="0.25">
      <c r="A143" s="36">
        <v>45157</v>
      </c>
      <c r="B143">
        <f t="shared" si="22"/>
        <v>1</v>
      </c>
      <c r="C143" s="27">
        <v>45157</v>
      </c>
      <c r="D143" s="28">
        <f t="shared" si="27"/>
        <v>1</v>
      </c>
      <c r="E143" s="27">
        <v>45157</v>
      </c>
      <c r="F143" s="28">
        <f t="shared" si="28"/>
        <v>1</v>
      </c>
      <c r="G143" s="27" t="str">
        <f t="shared" si="23"/>
        <v>Z</v>
      </c>
      <c r="H143" s="28">
        <f t="shared" si="29"/>
        <v>0</v>
      </c>
      <c r="I143" s="28">
        <f t="shared" si="30"/>
        <v>0</v>
      </c>
      <c r="J143" s="27">
        <v>45156</v>
      </c>
      <c r="L143" s="28">
        <f t="shared" si="24"/>
        <v>0</v>
      </c>
      <c r="M143" s="28">
        <f t="shared" si="25"/>
        <v>0</v>
      </c>
      <c r="N143" s="28">
        <f t="shared" si="26"/>
        <v>0</v>
      </c>
    </row>
    <row r="144" spans="1:14" x14ac:dyDescent="0.25">
      <c r="A144" s="36">
        <v>45158</v>
      </c>
      <c r="B144">
        <f t="shared" si="22"/>
        <v>1</v>
      </c>
      <c r="C144" s="27">
        <v>45158</v>
      </c>
      <c r="D144" s="28">
        <f t="shared" si="27"/>
        <v>1</v>
      </c>
      <c r="E144" s="27">
        <v>45158</v>
      </c>
      <c r="F144" s="28">
        <f t="shared" si="28"/>
        <v>1</v>
      </c>
      <c r="G144" s="27" t="str">
        <f t="shared" si="23"/>
        <v>Z</v>
      </c>
      <c r="H144" s="28">
        <f t="shared" si="29"/>
        <v>0</v>
      </c>
      <c r="I144" s="28">
        <f t="shared" si="30"/>
        <v>0</v>
      </c>
      <c r="J144" s="27">
        <v>45157</v>
      </c>
      <c r="L144" s="28">
        <f t="shared" si="24"/>
        <v>0</v>
      </c>
      <c r="M144" s="28">
        <f t="shared" si="25"/>
        <v>0</v>
      </c>
      <c r="N144" s="28">
        <f t="shared" si="26"/>
        <v>0</v>
      </c>
    </row>
    <row r="145" spans="1:14" x14ac:dyDescent="0.25">
      <c r="A145" s="36">
        <v>45159</v>
      </c>
      <c r="B145">
        <f t="shared" si="22"/>
        <v>1</v>
      </c>
      <c r="C145" s="27">
        <v>45159</v>
      </c>
      <c r="D145" s="28">
        <f t="shared" si="27"/>
        <v>1</v>
      </c>
      <c r="F145" s="28">
        <f t="shared" si="28"/>
        <v>0</v>
      </c>
      <c r="G145" s="27" t="str">
        <f t="shared" si="23"/>
        <v>Z</v>
      </c>
      <c r="H145" s="28">
        <f t="shared" si="29"/>
        <v>0</v>
      </c>
      <c r="I145" s="28">
        <f t="shared" si="30"/>
        <v>0</v>
      </c>
      <c r="J145" s="27">
        <v>45158</v>
      </c>
      <c r="L145" s="28">
        <f t="shared" si="24"/>
        <v>0</v>
      </c>
      <c r="M145" s="28">
        <f t="shared" si="25"/>
        <v>0</v>
      </c>
      <c r="N145" s="28">
        <f t="shared" si="26"/>
        <v>0</v>
      </c>
    </row>
    <row r="146" spans="1:14" x14ac:dyDescent="0.25">
      <c r="A146" s="36">
        <v>45160</v>
      </c>
      <c r="B146">
        <f t="shared" si="22"/>
        <v>1</v>
      </c>
      <c r="C146" s="27">
        <v>45160</v>
      </c>
      <c r="D146" s="28">
        <f t="shared" si="27"/>
        <v>1</v>
      </c>
      <c r="F146" s="28">
        <f t="shared" si="28"/>
        <v>0</v>
      </c>
      <c r="G146" s="27" t="str">
        <f t="shared" si="23"/>
        <v>Z</v>
      </c>
      <c r="H146" s="28">
        <f t="shared" si="29"/>
        <v>0</v>
      </c>
      <c r="I146" s="28">
        <f t="shared" si="30"/>
        <v>0</v>
      </c>
      <c r="J146" s="27">
        <v>45159</v>
      </c>
      <c r="L146" s="28">
        <f t="shared" si="24"/>
        <v>0</v>
      </c>
      <c r="M146" s="28">
        <f t="shared" si="25"/>
        <v>0</v>
      </c>
      <c r="N146" s="28">
        <f t="shared" si="26"/>
        <v>0</v>
      </c>
    </row>
    <row r="147" spans="1:14" x14ac:dyDescent="0.25">
      <c r="A147" s="36">
        <v>45161</v>
      </c>
      <c r="B147">
        <f t="shared" si="22"/>
        <v>1</v>
      </c>
      <c r="C147" s="27">
        <v>45161</v>
      </c>
      <c r="D147" s="28">
        <f t="shared" si="27"/>
        <v>1</v>
      </c>
      <c r="F147" s="28">
        <f t="shared" si="28"/>
        <v>0</v>
      </c>
      <c r="G147" s="27" t="str">
        <f t="shared" si="23"/>
        <v>Z</v>
      </c>
      <c r="H147" s="28">
        <f t="shared" si="29"/>
        <v>0</v>
      </c>
      <c r="I147" s="28">
        <f t="shared" si="30"/>
        <v>0</v>
      </c>
      <c r="J147" s="27">
        <v>45160</v>
      </c>
      <c r="L147" s="28">
        <f t="shared" si="24"/>
        <v>0</v>
      </c>
      <c r="M147" s="28">
        <f t="shared" si="25"/>
        <v>0</v>
      </c>
      <c r="N147" s="28">
        <f t="shared" si="26"/>
        <v>0</v>
      </c>
    </row>
    <row r="148" spans="1:14" x14ac:dyDescent="0.25">
      <c r="A148" s="36">
        <v>45162</v>
      </c>
      <c r="B148">
        <f t="shared" si="22"/>
        <v>1</v>
      </c>
      <c r="C148" s="27">
        <v>45162</v>
      </c>
      <c r="D148" s="28">
        <f t="shared" si="27"/>
        <v>1</v>
      </c>
      <c r="F148" s="28">
        <f t="shared" si="28"/>
        <v>0</v>
      </c>
      <c r="G148" s="27" t="str">
        <f t="shared" si="23"/>
        <v>Z</v>
      </c>
      <c r="H148" s="28">
        <f t="shared" si="29"/>
        <v>0</v>
      </c>
      <c r="I148" s="28">
        <f t="shared" si="30"/>
        <v>0</v>
      </c>
      <c r="J148" s="27">
        <v>45161</v>
      </c>
      <c r="L148" s="28">
        <f t="shared" si="24"/>
        <v>0</v>
      </c>
      <c r="M148" s="28">
        <f t="shared" si="25"/>
        <v>0</v>
      </c>
      <c r="N148" s="28">
        <f t="shared" si="26"/>
        <v>0</v>
      </c>
    </row>
    <row r="149" spans="1:14" x14ac:dyDescent="0.25">
      <c r="A149" s="36">
        <v>45163</v>
      </c>
      <c r="B149">
        <f t="shared" si="22"/>
        <v>1</v>
      </c>
      <c r="C149" s="27">
        <v>45163</v>
      </c>
      <c r="D149" s="28">
        <f t="shared" si="27"/>
        <v>1</v>
      </c>
      <c r="F149" s="28">
        <f t="shared" si="28"/>
        <v>0</v>
      </c>
      <c r="G149" s="27" t="str">
        <f t="shared" si="23"/>
        <v>Z</v>
      </c>
      <c r="H149" s="28">
        <f t="shared" si="29"/>
        <v>0</v>
      </c>
      <c r="I149" s="28">
        <f t="shared" si="30"/>
        <v>0</v>
      </c>
      <c r="J149" s="27">
        <v>45162</v>
      </c>
      <c r="L149" s="28">
        <f t="shared" si="24"/>
        <v>0</v>
      </c>
      <c r="M149" s="28">
        <f t="shared" si="25"/>
        <v>0</v>
      </c>
      <c r="N149" s="28">
        <f t="shared" si="26"/>
        <v>0</v>
      </c>
    </row>
    <row r="150" spans="1:14" x14ac:dyDescent="0.25">
      <c r="A150" s="36">
        <v>45164</v>
      </c>
      <c r="B150">
        <f t="shared" si="22"/>
        <v>1</v>
      </c>
      <c r="C150" s="27">
        <v>45164</v>
      </c>
      <c r="D150" s="28">
        <f t="shared" si="27"/>
        <v>1</v>
      </c>
      <c r="E150" s="27">
        <v>45164</v>
      </c>
      <c r="F150" s="28">
        <f t="shared" si="28"/>
        <v>1</v>
      </c>
      <c r="G150" s="27" t="str">
        <f t="shared" si="23"/>
        <v>Z</v>
      </c>
      <c r="H150" s="28">
        <f t="shared" si="29"/>
        <v>0</v>
      </c>
      <c r="I150" s="28">
        <f t="shared" si="30"/>
        <v>0</v>
      </c>
      <c r="J150" s="27">
        <v>45163</v>
      </c>
      <c r="L150" s="28">
        <f t="shared" si="24"/>
        <v>0</v>
      </c>
      <c r="M150" s="28">
        <f t="shared" si="25"/>
        <v>0</v>
      </c>
      <c r="N150" s="28">
        <f t="shared" si="26"/>
        <v>0</v>
      </c>
    </row>
    <row r="151" spans="1:14" x14ac:dyDescent="0.25">
      <c r="A151" s="36">
        <v>45165</v>
      </c>
      <c r="B151">
        <f t="shared" si="22"/>
        <v>1</v>
      </c>
      <c r="C151" s="27">
        <v>45165</v>
      </c>
      <c r="D151" s="28">
        <f t="shared" si="27"/>
        <v>1</v>
      </c>
      <c r="E151" s="27">
        <v>45165</v>
      </c>
      <c r="F151" s="28">
        <f t="shared" si="28"/>
        <v>1</v>
      </c>
      <c r="G151" s="27" t="str">
        <f t="shared" si="23"/>
        <v>Z</v>
      </c>
      <c r="H151" s="28">
        <f t="shared" si="29"/>
        <v>0</v>
      </c>
      <c r="I151" s="28">
        <f t="shared" si="30"/>
        <v>0</v>
      </c>
      <c r="J151" s="27">
        <v>45164</v>
      </c>
      <c r="L151" s="28">
        <f t="shared" si="24"/>
        <v>0</v>
      </c>
      <c r="M151" s="28">
        <f t="shared" si="25"/>
        <v>0</v>
      </c>
      <c r="N151" s="28">
        <f t="shared" si="26"/>
        <v>0</v>
      </c>
    </row>
    <row r="152" spans="1:14" x14ac:dyDescent="0.25">
      <c r="A152" s="36">
        <v>45166</v>
      </c>
      <c r="B152">
        <f t="shared" si="22"/>
        <v>1</v>
      </c>
      <c r="C152" s="27">
        <v>45166</v>
      </c>
      <c r="D152" s="28">
        <f t="shared" si="27"/>
        <v>1</v>
      </c>
      <c r="F152" s="28">
        <f t="shared" si="28"/>
        <v>0</v>
      </c>
      <c r="G152" s="27" t="str">
        <f t="shared" si="23"/>
        <v>Z</v>
      </c>
      <c r="H152" s="28">
        <f t="shared" si="29"/>
        <v>0</v>
      </c>
      <c r="I152" s="28">
        <f t="shared" si="30"/>
        <v>0</v>
      </c>
      <c r="J152" s="27">
        <v>45165</v>
      </c>
      <c r="L152" s="28">
        <f t="shared" si="24"/>
        <v>0</v>
      </c>
      <c r="M152" s="28">
        <f t="shared" si="25"/>
        <v>0</v>
      </c>
      <c r="N152" s="28">
        <f t="shared" si="26"/>
        <v>0</v>
      </c>
    </row>
    <row r="153" spans="1:14" x14ac:dyDescent="0.25">
      <c r="A153" s="36">
        <v>45167</v>
      </c>
      <c r="B153">
        <f t="shared" si="22"/>
        <v>1</v>
      </c>
      <c r="C153" s="27">
        <v>45167</v>
      </c>
      <c r="D153" s="28">
        <f t="shared" si="27"/>
        <v>1</v>
      </c>
      <c r="F153" s="28">
        <f t="shared" si="28"/>
        <v>0</v>
      </c>
      <c r="G153" s="27" t="str">
        <f t="shared" si="23"/>
        <v>Z</v>
      </c>
      <c r="H153" s="28">
        <f t="shared" si="29"/>
        <v>0</v>
      </c>
      <c r="I153" s="28">
        <f t="shared" si="30"/>
        <v>0</v>
      </c>
      <c r="J153" s="27">
        <v>45166</v>
      </c>
      <c r="L153" s="28">
        <f t="shared" si="24"/>
        <v>0</v>
      </c>
      <c r="M153" s="28">
        <f t="shared" si="25"/>
        <v>0</v>
      </c>
      <c r="N153" s="28">
        <f t="shared" si="26"/>
        <v>0</v>
      </c>
    </row>
    <row r="154" spans="1:14" x14ac:dyDescent="0.25">
      <c r="A154" s="36">
        <v>45168</v>
      </c>
      <c r="B154">
        <f t="shared" si="22"/>
        <v>1</v>
      </c>
      <c r="C154" s="27">
        <v>45168</v>
      </c>
      <c r="D154" s="28">
        <f t="shared" si="27"/>
        <v>1</v>
      </c>
      <c r="F154" s="28">
        <f t="shared" si="28"/>
        <v>0</v>
      </c>
      <c r="G154" s="27" t="str">
        <f t="shared" si="23"/>
        <v>Z</v>
      </c>
      <c r="H154" s="28">
        <f t="shared" si="29"/>
        <v>0</v>
      </c>
      <c r="I154" s="28">
        <f t="shared" si="30"/>
        <v>0</v>
      </c>
      <c r="J154" s="27">
        <v>45167</v>
      </c>
      <c r="L154" s="28">
        <f t="shared" si="24"/>
        <v>0</v>
      </c>
      <c r="M154" s="28">
        <f t="shared" si="25"/>
        <v>0</v>
      </c>
      <c r="N154" s="28">
        <f t="shared" si="26"/>
        <v>0</v>
      </c>
    </row>
    <row r="155" spans="1:14" x14ac:dyDescent="0.25">
      <c r="A155" s="36">
        <v>45169</v>
      </c>
      <c r="B155">
        <f t="shared" si="22"/>
        <v>1</v>
      </c>
      <c r="C155" s="27">
        <v>45169</v>
      </c>
      <c r="D155" s="28">
        <f t="shared" si="27"/>
        <v>1</v>
      </c>
      <c r="F155" s="28">
        <f t="shared" si="28"/>
        <v>0</v>
      </c>
      <c r="G155" s="27" t="str">
        <f t="shared" si="23"/>
        <v>Z</v>
      </c>
      <c r="H155" s="28">
        <f t="shared" si="29"/>
        <v>0</v>
      </c>
      <c r="I155" s="28">
        <f t="shared" si="30"/>
        <v>0</v>
      </c>
      <c r="J155" s="27">
        <v>45168</v>
      </c>
      <c r="L155" s="28">
        <f t="shared" si="24"/>
        <v>0</v>
      </c>
      <c r="M155" s="28">
        <f t="shared" si="25"/>
        <v>0</v>
      </c>
      <c r="N155" s="28">
        <f t="shared" si="26"/>
        <v>0</v>
      </c>
    </row>
    <row r="156" spans="1:14" x14ac:dyDescent="0.25">
      <c r="A156" s="36">
        <v>45170</v>
      </c>
      <c r="B156">
        <f t="shared" si="22"/>
        <v>1</v>
      </c>
      <c r="D156" s="28">
        <f t="shared" si="27"/>
        <v>0</v>
      </c>
      <c r="F156" s="28">
        <f t="shared" si="28"/>
        <v>0</v>
      </c>
      <c r="G156" s="27" t="str">
        <f t="shared" si="23"/>
        <v>Z</v>
      </c>
      <c r="H156" s="28">
        <f t="shared" si="29"/>
        <v>0</v>
      </c>
      <c r="I156" s="28">
        <f t="shared" si="30"/>
        <v>0</v>
      </c>
      <c r="J156" s="27">
        <v>45169</v>
      </c>
      <c r="L156" s="28">
        <f t="shared" si="24"/>
        <v>0</v>
      </c>
      <c r="M156" s="28">
        <f t="shared" si="25"/>
        <v>0</v>
      </c>
      <c r="N156" s="28">
        <f t="shared" si="26"/>
        <v>0</v>
      </c>
    </row>
    <row r="157" spans="1:14" x14ac:dyDescent="0.25">
      <c r="A157" s="36">
        <v>45171</v>
      </c>
      <c r="B157">
        <f t="shared" si="22"/>
        <v>1</v>
      </c>
      <c r="D157" s="28">
        <f t="shared" si="27"/>
        <v>0</v>
      </c>
      <c r="E157" s="27">
        <v>45171</v>
      </c>
      <c r="F157" s="28">
        <f t="shared" si="28"/>
        <v>1</v>
      </c>
      <c r="G157" s="27" t="str">
        <f t="shared" si="23"/>
        <v>Z</v>
      </c>
      <c r="H157" s="28">
        <f t="shared" si="29"/>
        <v>0</v>
      </c>
      <c r="I157" s="28">
        <f t="shared" si="30"/>
        <v>0</v>
      </c>
      <c r="J157" s="27">
        <v>45170</v>
      </c>
      <c r="L157" s="28">
        <f t="shared" si="24"/>
        <v>0</v>
      </c>
      <c r="M157" s="28">
        <f t="shared" si="25"/>
        <v>0</v>
      </c>
      <c r="N157" s="28">
        <f t="shared" si="26"/>
        <v>0</v>
      </c>
    </row>
    <row r="158" spans="1:14" x14ac:dyDescent="0.25">
      <c r="A158" s="36">
        <v>45172</v>
      </c>
      <c r="B158">
        <f t="shared" si="22"/>
        <v>1</v>
      </c>
      <c r="D158" s="28">
        <f t="shared" si="27"/>
        <v>0</v>
      </c>
      <c r="E158" s="27">
        <v>45172</v>
      </c>
      <c r="F158" s="28">
        <f t="shared" si="28"/>
        <v>1</v>
      </c>
      <c r="G158" s="27" t="str">
        <f t="shared" si="23"/>
        <v>Z</v>
      </c>
      <c r="H158" s="28">
        <f t="shared" si="29"/>
        <v>0</v>
      </c>
      <c r="I158" s="28">
        <f t="shared" si="30"/>
        <v>0</v>
      </c>
      <c r="J158" s="27">
        <v>45171</v>
      </c>
      <c r="L158" s="28">
        <f t="shared" si="24"/>
        <v>0</v>
      </c>
      <c r="M158" s="28">
        <f t="shared" si="25"/>
        <v>0</v>
      </c>
      <c r="N158" s="28">
        <f t="shared" si="26"/>
        <v>0</v>
      </c>
    </row>
    <row r="159" spans="1:14" x14ac:dyDescent="0.25">
      <c r="A159" s="36">
        <v>45173</v>
      </c>
      <c r="B159">
        <f t="shared" si="22"/>
        <v>1</v>
      </c>
      <c r="D159" s="28">
        <f t="shared" si="27"/>
        <v>0</v>
      </c>
      <c r="F159" s="28">
        <f t="shared" si="28"/>
        <v>0</v>
      </c>
      <c r="G159" s="27" t="str">
        <f t="shared" si="23"/>
        <v>Z</v>
      </c>
      <c r="H159" s="28">
        <f t="shared" si="29"/>
        <v>0</v>
      </c>
      <c r="I159" s="28">
        <f t="shared" si="30"/>
        <v>0</v>
      </c>
      <c r="J159" s="27">
        <v>45172</v>
      </c>
      <c r="L159" s="28">
        <f t="shared" si="24"/>
        <v>0</v>
      </c>
      <c r="M159" s="28">
        <f t="shared" si="25"/>
        <v>0</v>
      </c>
      <c r="N159" s="28">
        <f t="shared" si="26"/>
        <v>0</v>
      </c>
    </row>
    <row r="160" spans="1:14" x14ac:dyDescent="0.25">
      <c r="A160" s="36">
        <v>45174</v>
      </c>
      <c r="B160">
        <f t="shared" si="22"/>
        <v>1</v>
      </c>
      <c r="D160" s="28">
        <f t="shared" si="27"/>
        <v>0</v>
      </c>
      <c r="F160" s="28">
        <f t="shared" si="28"/>
        <v>0</v>
      </c>
      <c r="G160" s="27" t="str">
        <f t="shared" si="23"/>
        <v>Z</v>
      </c>
      <c r="H160" s="28">
        <f t="shared" si="29"/>
        <v>0</v>
      </c>
      <c r="I160" s="28">
        <f t="shared" si="30"/>
        <v>0</v>
      </c>
      <c r="J160" s="27">
        <v>45173</v>
      </c>
      <c r="L160" s="28">
        <f t="shared" si="24"/>
        <v>0</v>
      </c>
      <c r="M160" s="28">
        <f t="shared" si="25"/>
        <v>0</v>
      </c>
      <c r="N160" s="28">
        <f t="shared" si="26"/>
        <v>0</v>
      </c>
    </row>
    <row r="161" spans="1:14" x14ac:dyDescent="0.25">
      <c r="A161" s="36">
        <v>45175</v>
      </c>
      <c r="B161">
        <f t="shared" si="22"/>
        <v>1</v>
      </c>
      <c r="D161" s="28">
        <f t="shared" si="27"/>
        <v>0</v>
      </c>
      <c r="F161" s="28">
        <f t="shared" si="28"/>
        <v>0</v>
      </c>
      <c r="G161" s="27" t="str">
        <f t="shared" si="23"/>
        <v>Z</v>
      </c>
      <c r="H161" s="28">
        <f t="shared" si="29"/>
        <v>0</v>
      </c>
      <c r="I161" s="28">
        <f t="shared" si="30"/>
        <v>0</v>
      </c>
      <c r="J161" s="27">
        <v>45174</v>
      </c>
      <c r="L161" s="28">
        <f t="shared" si="24"/>
        <v>0</v>
      </c>
      <c r="M161" s="28">
        <f t="shared" si="25"/>
        <v>0</v>
      </c>
      <c r="N161" s="28">
        <f t="shared" si="26"/>
        <v>0</v>
      </c>
    </row>
    <row r="162" spans="1:14" x14ac:dyDescent="0.25">
      <c r="A162" s="36">
        <v>45176</v>
      </c>
      <c r="B162">
        <f t="shared" si="22"/>
        <v>1</v>
      </c>
      <c r="D162" s="28">
        <f t="shared" si="27"/>
        <v>0</v>
      </c>
      <c r="F162" s="28">
        <f t="shared" si="28"/>
        <v>0</v>
      </c>
      <c r="G162" s="27" t="str">
        <f t="shared" si="23"/>
        <v>Z</v>
      </c>
      <c r="H162" s="28">
        <f t="shared" si="29"/>
        <v>0</v>
      </c>
      <c r="I162" s="28">
        <f t="shared" si="30"/>
        <v>0</v>
      </c>
      <c r="J162" s="27">
        <v>45175</v>
      </c>
      <c r="L162" s="28">
        <f t="shared" si="24"/>
        <v>0</v>
      </c>
      <c r="M162" s="28">
        <f t="shared" si="25"/>
        <v>0</v>
      </c>
      <c r="N162" s="28">
        <f t="shared" si="26"/>
        <v>0</v>
      </c>
    </row>
    <row r="163" spans="1:14" x14ac:dyDescent="0.25">
      <c r="A163" s="36">
        <v>45177</v>
      </c>
      <c r="B163">
        <f t="shared" si="22"/>
        <v>1</v>
      </c>
      <c r="D163" s="28">
        <f t="shared" si="27"/>
        <v>0</v>
      </c>
      <c r="F163" s="28">
        <f t="shared" si="28"/>
        <v>0</v>
      </c>
      <c r="G163" s="27" t="str">
        <f t="shared" si="23"/>
        <v>Z</v>
      </c>
      <c r="H163" s="28">
        <f t="shared" si="29"/>
        <v>0</v>
      </c>
      <c r="I163" s="28">
        <f t="shared" si="30"/>
        <v>0</v>
      </c>
      <c r="J163" s="27">
        <v>45176</v>
      </c>
      <c r="L163" s="28">
        <f t="shared" si="24"/>
        <v>0</v>
      </c>
      <c r="M163" s="28">
        <f t="shared" si="25"/>
        <v>0</v>
      </c>
      <c r="N163" s="28">
        <f t="shared" si="26"/>
        <v>0</v>
      </c>
    </row>
    <row r="164" spans="1:14" x14ac:dyDescent="0.25">
      <c r="A164" s="36">
        <v>45178</v>
      </c>
      <c r="B164">
        <f t="shared" si="22"/>
        <v>1</v>
      </c>
      <c r="D164" s="28">
        <f t="shared" si="27"/>
        <v>0</v>
      </c>
      <c r="E164" s="27">
        <v>45178</v>
      </c>
      <c r="F164" s="28">
        <f t="shared" si="28"/>
        <v>1</v>
      </c>
      <c r="G164" s="27" t="str">
        <f t="shared" si="23"/>
        <v>Z</v>
      </c>
      <c r="H164" s="28">
        <f t="shared" si="29"/>
        <v>0</v>
      </c>
      <c r="I164" s="28">
        <f t="shared" si="30"/>
        <v>0</v>
      </c>
      <c r="J164" s="27">
        <v>45177</v>
      </c>
      <c r="L164" s="28">
        <f t="shared" si="24"/>
        <v>0</v>
      </c>
      <c r="M164" s="28">
        <f t="shared" si="25"/>
        <v>0</v>
      </c>
      <c r="N164" s="28">
        <f t="shared" si="26"/>
        <v>0</v>
      </c>
    </row>
    <row r="165" spans="1:14" x14ac:dyDescent="0.25">
      <c r="A165" s="36">
        <v>45179</v>
      </c>
      <c r="B165">
        <f t="shared" si="22"/>
        <v>1</v>
      </c>
      <c r="D165" s="28">
        <f t="shared" si="27"/>
        <v>0</v>
      </c>
      <c r="E165" s="27">
        <v>45179</v>
      </c>
      <c r="F165" s="28">
        <f t="shared" si="28"/>
        <v>1</v>
      </c>
      <c r="G165" s="27" t="str">
        <f t="shared" si="23"/>
        <v>Z</v>
      </c>
      <c r="H165" s="28">
        <f t="shared" si="29"/>
        <v>0</v>
      </c>
      <c r="I165" s="28">
        <f t="shared" si="30"/>
        <v>0</v>
      </c>
      <c r="J165" s="27">
        <v>45178</v>
      </c>
      <c r="L165" s="28">
        <f t="shared" si="24"/>
        <v>0</v>
      </c>
      <c r="M165" s="28">
        <f t="shared" si="25"/>
        <v>0</v>
      </c>
      <c r="N165" s="28">
        <f t="shared" si="26"/>
        <v>0</v>
      </c>
    </row>
    <row r="166" spans="1:14" x14ac:dyDescent="0.25">
      <c r="A166" s="36">
        <v>45180</v>
      </c>
      <c r="B166">
        <f t="shared" si="22"/>
        <v>1</v>
      </c>
      <c r="D166" s="28">
        <f t="shared" si="27"/>
        <v>0</v>
      </c>
      <c r="F166" s="28">
        <f t="shared" si="28"/>
        <v>0</v>
      </c>
      <c r="G166" s="27" t="str">
        <f t="shared" si="23"/>
        <v>Z</v>
      </c>
      <c r="H166" s="28">
        <f t="shared" si="29"/>
        <v>0</v>
      </c>
      <c r="I166" s="28">
        <f t="shared" si="30"/>
        <v>0</v>
      </c>
      <c r="J166" s="27">
        <v>45179</v>
      </c>
      <c r="L166" s="28">
        <f t="shared" si="24"/>
        <v>0</v>
      </c>
      <c r="M166" s="28">
        <f t="shared" si="25"/>
        <v>0</v>
      </c>
      <c r="N166" s="28">
        <f t="shared" si="26"/>
        <v>0</v>
      </c>
    </row>
    <row r="167" spans="1:14" x14ac:dyDescent="0.25">
      <c r="A167" s="36">
        <v>45181</v>
      </c>
      <c r="B167">
        <f t="shared" si="22"/>
        <v>1</v>
      </c>
      <c r="D167" s="28">
        <f t="shared" si="27"/>
        <v>0</v>
      </c>
      <c r="F167" s="28">
        <f t="shared" si="28"/>
        <v>0</v>
      </c>
      <c r="G167" s="27" t="str">
        <f t="shared" si="23"/>
        <v>Z</v>
      </c>
      <c r="H167" s="28">
        <f t="shared" si="29"/>
        <v>0</v>
      </c>
      <c r="I167" s="28">
        <f t="shared" si="30"/>
        <v>0</v>
      </c>
      <c r="J167" s="27">
        <v>45180</v>
      </c>
      <c r="L167" s="28">
        <f t="shared" si="24"/>
        <v>0</v>
      </c>
      <c r="M167" s="28">
        <f t="shared" si="25"/>
        <v>0</v>
      </c>
      <c r="N167" s="28">
        <f t="shared" si="26"/>
        <v>0</v>
      </c>
    </row>
    <row r="168" spans="1:14" x14ac:dyDescent="0.25">
      <c r="A168" s="36">
        <v>45182</v>
      </c>
      <c r="B168">
        <f t="shared" si="22"/>
        <v>1</v>
      </c>
      <c r="D168" s="28">
        <f t="shared" si="27"/>
        <v>0</v>
      </c>
      <c r="F168" s="28">
        <f t="shared" si="28"/>
        <v>0</v>
      </c>
      <c r="G168" s="27" t="str">
        <f t="shared" si="23"/>
        <v>Z</v>
      </c>
      <c r="H168" s="28">
        <f t="shared" si="29"/>
        <v>0</v>
      </c>
      <c r="I168" s="28">
        <f t="shared" si="30"/>
        <v>0</v>
      </c>
      <c r="J168" s="27">
        <v>45181</v>
      </c>
      <c r="L168" s="28">
        <f t="shared" si="24"/>
        <v>0</v>
      </c>
      <c r="M168" s="28">
        <f t="shared" si="25"/>
        <v>0</v>
      </c>
      <c r="N168" s="28">
        <f t="shared" si="26"/>
        <v>0</v>
      </c>
    </row>
    <row r="169" spans="1:14" x14ac:dyDescent="0.25">
      <c r="A169" s="36">
        <v>45183</v>
      </c>
      <c r="B169">
        <f t="shared" si="22"/>
        <v>1</v>
      </c>
      <c r="D169" s="28">
        <f t="shared" si="27"/>
        <v>0</v>
      </c>
      <c r="F169" s="28">
        <f t="shared" si="28"/>
        <v>0</v>
      </c>
      <c r="G169" s="27" t="str">
        <f t="shared" si="23"/>
        <v>Z</v>
      </c>
      <c r="H169" s="28">
        <f t="shared" si="29"/>
        <v>0</v>
      </c>
      <c r="I169" s="28">
        <f t="shared" si="30"/>
        <v>0</v>
      </c>
      <c r="J169" s="27">
        <v>45182</v>
      </c>
      <c r="L169" s="28">
        <f t="shared" si="24"/>
        <v>0</v>
      </c>
      <c r="M169" s="28">
        <f t="shared" si="25"/>
        <v>0</v>
      </c>
      <c r="N169" s="28">
        <f t="shared" si="26"/>
        <v>0</v>
      </c>
    </row>
    <row r="170" spans="1:14" x14ac:dyDescent="0.25">
      <c r="A170" s="36">
        <v>45184</v>
      </c>
      <c r="B170">
        <f t="shared" si="22"/>
        <v>1</v>
      </c>
      <c r="D170" s="28">
        <f t="shared" si="27"/>
        <v>0</v>
      </c>
      <c r="F170" s="28">
        <f t="shared" si="28"/>
        <v>0</v>
      </c>
      <c r="G170" s="27" t="str">
        <f t="shared" si="23"/>
        <v>Z</v>
      </c>
      <c r="H170" s="28">
        <f t="shared" si="29"/>
        <v>0</v>
      </c>
      <c r="I170" s="28">
        <f t="shared" si="30"/>
        <v>0</v>
      </c>
      <c r="J170" s="27">
        <v>45183</v>
      </c>
      <c r="L170" s="28">
        <f t="shared" si="24"/>
        <v>0</v>
      </c>
      <c r="M170" s="28">
        <f t="shared" si="25"/>
        <v>0</v>
      </c>
      <c r="N170" s="28">
        <f t="shared" si="26"/>
        <v>0</v>
      </c>
    </row>
    <row r="171" spans="1:14" x14ac:dyDescent="0.25">
      <c r="A171" s="36">
        <v>45185</v>
      </c>
      <c r="B171">
        <f t="shared" si="22"/>
        <v>1</v>
      </c>
      <c r="D171" s="28">
        <f t="shared" si="27"/>
        <v>0</v>
      </c>
      <c r="E171" s="27">
        <v>45185</v>
      </c>
      <c r="F171" s="28">
        <f t="shared" si="28"/>
        <v>1</v>
      </c>
      <c r="G171" s="27" t="str">
        <f t="shared" si="23"/>
        <v>Z</v>
      </c>
      <c r="H171" s="28">
        <f t="shared" si="29"/>
        <v>0</v>
      </c>
      <c r="I171" s="28">
        <f t="shared" si="30"/>
        <v>0</v>
      </c>
      <c r="J171" s="27">
        <v>45184</v>
      </c>
      <c r="L171" s="28">
        <f t="shared" si="24"/>
        <v>0</v>
      </c>
      <c r="M171" s="28">
        <f t="shared" si="25"/>
        <v>0</v>
      </c>
      <c r="N171" s="28">
        <f t="shared" si="26"/>
        <v>0</v>
      </c>
    </row>
    <row r="172" spans="1:14" x14ac:dyDescent="0.25">
      <c r="A172" s="36">
        <v>45186</v>
      </c>
      <c r="B172">
        <f t="shared" si="22"/>
        <v>1</v>
      </c>
      <c r="D172" s="28">
        <f t="shared" si="27"/>
        <v>0</v>
      </c>
      <c r="E172" s="27">
        <v>45186</v>
      </c>
      <c r="F172" s="28">
        <f t="shared" si="28"/>
        <v>1</v>
      </c>
      <c r="G172" s="27" t="str">
        <f t="shared" si="23"/>
        <v>Z</v>
      </c>
      <c r="H172" s="28">
        <f t="shared" si="29"/>
        <v>0</v>
      </c>
      <c r="I172" s="28">
        <f t="shared" si="30"/>
        <v>0</v>
      </c>
      <c r="J172" s="27">
        <v>45185</v>
      </c>
      <c r="L172" s="28">
        <f t="shared" si="24"/>
        <v>0</v>
      </c>
      <c r="M172" s="28">
        <f t="shared" si="25"/>
        <v>0</v>
      </c>
      <c r="N172" s="28">
        <f t="shared" si="26"/>
        <v>0</v>
      </c>
    </row>
    <row r="173" spans="1:14" x14ac:dyDescent="0.25">
      <c r="A173" s="36">
        <v>45187</v>
      </c>
      <c r="B173">
        <f t="shared" si="22"/>
        <v>1</v>
      </c>
      <c r="D173" s="28">
        <f t="shared" si="27"/>
        <v>0</v>
      </c>
      <c r="F173" s="28">
        <f t="shared" si="28"/>
        <v>0</v>
      </c>
      <c r="G173" s="27" t="str">
        <f t="shared" si="23"/>
        <v>Z</v>
      </c>
      <c r="H173" s="28">
        <f t="shared" si="29"/>
        <v>0</v>
      </c>
      <c r="I173" s="28">
        <f t="shared" si="30"/>
        <v>0</v>
      </c>
      <c r="J173" s="27">
        <v>45186</v>
      </c>
      <c r="L173" s="28">
        <f t="shared" si="24"/>
        <v>0</v>
      </c>
      <c r="M173" s="28">
        <f t="shared" si="25"/>
        <v>0</v>
      </c>
      <c r="N173" s="28">
        <f t="shared" si="26"/>
        <v>0</v>
      </c>
    </row>
    <row r="174" spans="1:14" x14ac:dyDescent="0.25">
      <c r="A174" s="36">
        <v>45188</v>
      </c>
      <c r="B174">
        <f t="shared" si="22"/>
        <v>1</v>
      </c>
      <c r="D174" s="28">
        <f t="shared" si="27"/>
        <v>0</v>
      </c>
      <c r="F174" s="28">
        <f t="shared" si="28"/>
        <v>0</v>
      </c>
      <c r="G174" s="27" t="str">
        <f t="shared" si="23"/>
        <v>Z</v>
      </c>
      <c r="H174" s="28">
        <f t="shared" si="29"/>
        <v>0</v>
      </c>
      <c r="I174" s="28">
        <f t="shared" si="30"/>
        <v>0</v>
      </c>
      <c r="J174" s="27">
        <v>45187</v>
      </c>
      <c r="L174" s="28">
        <f t="shared" si="24"/>
        <v>0</v>
      </c>
      <c r="M174" s="28">
        <f t="shared" si="25"/>
        <v>0</v>
      </c>
      <c r="N174" s="28">
        <f t="shared" si="26"/>
        <v>0</v>
      </c>
    </row>
    <row r="175" spans="1:14" x14ac:dyDescent="0.25">
      <c r="A175" s="36">
        <v>45189</v>
      </c>
      <c r="B175">
        <f t="shared" si="22"/>
        <v>1</v>
      </c>
      <c r="D175" s="28">
        <f t="shared" si="27"/>
        <v>0</v>
      </c>
      <c r="F175" s="28">
        <f t="shared" si="28"/>
        <v>0</v>
      </c>
      <c r="G175" s="27" t="str">
        <f t="shared" si="23"/>
        <v>Z</v>
      </c>
      <c r="H175" s="28">
        <f t="shared" si="29"/>
        <v>0</v>
      </c>
      <c r="I175" s="28">
        <f t="shared" si="30"/>
        <v>0</v>
      </c>
      <c r="J175" s="27">
        <v>45188</v>
      </c>
      <c r="L175" s="28">
        <f t="shared" si="24"/>
        <v>0</v>
      </c>
      <c r="M175" s="28">
        <f t="shared" si="25"/>
        <v>0</v>
      </c>
      <c r="N175" s="28">
        <f t="shared" si="26"/>
        <v>0</v>
      </c>
    </row>
    <row r="176" spans="1:14" x14ac:dyDescent="0.25">
      <c r="A176" s="36">
        <v>45190</v>
      </c>
      <c r="B176">
        <f t="shared" si="22"/>
        <v>1</v>
      </c>
      <c r="D176" s="28">
        <f t="shared" si="27"/>
        <v>0</v>
      </c>
      <c r="F176" s="28">
        <f t="shared" si="28"/>
        <v>0</v>
      </c>
      <c r="G176" s="27" t="str">
        <f t="shared" si="23"/>
        <v>Z</v>
      </c>
      <c r="H176" s="28">
        <f t="shared" si="29"/>
        <v>0</v>
      </c>
      <c r="I176" s="28">
        <f t="shared" si="30"/>
        <v>0</v>
      </c>
      <c r="J176" s="27">
        <v>45189</v>
      </c>
      <c r="L176" s="28">
        <f t="shared" si="24"/>
        <v>0</v>
      </c>
      <c r="M176" s="28">
        <f t="shared" si="25"/>
        <v>0</v>
      </c>
      <c r="N176" s="28">
        <f t="shared" si="26"/>
        <v>0</v>
      </c>
    </row>
    <row r="177" spans="1:14" x14ac:dyDescent="0.25">
      <c r="A177" s="36">
        <v>45191</v>
      </c>
      <c r="B177">
        <f t="shared" si="22"/>
        <v>1</v>
      </c>
      <c r="D177" s="28">
        <f t="shared" si="27"/>
        <v>0</v>
      </c>
      <c r="F177" s="28">
        <f t="shared" si="28"/>
        <v>0</v>
      </c>
      <c r="G177" s="27" t="str">
        <f t="shared" si="23"/>
        <v>Z</v>
      </c>
      <c r="H177" s="28">
        <f t="shared" si="29"/>
        <v>0</v>
      </c>
      <c r="I177" s="28">
        <f t="shared" si="30"/>
        <v>0</v>
      </c>
      <c r="J177" s="27">
        <v>45190</v>
      </c>
      <c r="L177" s="28">
        <f t="shared" si="24"/>
        <v>0</v>
      </c>
      <c r="M177" s="28">
        <f t="shared" si="25"/>
        <v>0</v>
      </c>
      <c r="N177" s="28">
        <f t="shared" si="26"/>
        <v>0</v>
      </c>
    </row>
    <row r="178" spans="1:14" x14ac:dyDescent="0.25">
      <c r="A178" s="36">
        <v>45192</v>
      </c>
      <c r="B178">
        <f t="shared" si="22"/>
        <v>1</v>
      </c>
      <c r="D178" s="28">
        <f t="shared" si="27"/>
        <v>0</v>
      </c>
      <c r="E178" s="27">
        <v>45192</v>
      </c>
      <c r="F178" s="28">
        <f t="shared" si="28"/>
        <v>1</v>
      </c>
      <c r="G178" s="27" t="str">
        <f t="shared" si="23"/>
        <v>Z</v>
      </c>
      <c r="H178" s="28">
        <f t="shared" si="29"/>
        <v>0</v>
      </c>
      <c r="I178" s="28">
        <f t="shared" si="30"/>
        <v>0</v>
      </c>
      <c r="J178" s="27">
        <v>45191</v>
      </c>
      <c r="L178" s="28">
        <f t="shared" si="24"/>
        <v>0</v>
      </c>
      <c r="M178" s="28">
        <f t="shared" si="25"/>
        <v>0</v>
      </c>
      <c r="N178" s="28">
        <f t="shared" si="26"/>
        <v>0</v>
      </c>
    </row>
    <row r="179" spans="1:14" x14ac:dyDescent="0.25">
      <c r="A179" s="36">
        <v>45193</v>
      </c>
      <c r="B179">
        <f t="shared" si="22"/>
        <v>1</v>
      </c>
      <c r="D179" s="28">
        <f t="shared" si="27"/>
        <v>0</v>
      </c>
      <c r="E179" s="27">
        <v>45193</v>
      </c>
      <c r="F179" s="28">
        <f t="shared" si="28"/>
        <v>1</v>
      </c>
      <c r="G179" s="27" t="str">
        <f t="shared" si="23"/>
        <v>Z</v>
      </c>
      <c r="H179" s="28">
        <f t="shared" si="29"/>
        <v>0</v>
      </c>
      <c r="I179" s="28">
        <f t="shared" si="30"/>
        <v>0</v>
      </c>
      <c r="J179" s="27">
        <v>45192</v>
      </c>
      <c r="L179" s="28">
        <f t="shared" si="24"/>
        <v>0</v>
      </c>
      <c r="M179" s="28">
        <f t="shared" si="25"/>
        <v>0</v>
      </c>
      <c r="N179" s="28">
        <f t="shared" si="26"/>
        <v>0</v>
      </c>
    </row>
    <row r="180" spans="1:14" x14ac:dyDescent="0.25">
      <c r="A180" s="36">
        <v>45194</v>
      </c>
      <c r="B180">
        <f t="shared" si="22"/>
        <v>1</v>
      </c>
      <c r="D180" s="28">
        <f t="shared" si="27"/>
        <v>0</v>
      </c>
      <c r="F180" s="28">
        <f t="shared" si="28"/>
        <v>0</v>
      </c>
      <c r="G180" s="27" t="str">
        <f t="shared" si="23"/>
        <v>Z</v>
      </c>
      <c r="H180" s="28">
        <f t="shared" si="29"/>
        <v>0</v>
      </c>
      <c r="I180" s="28">
        <f t="shared" si="30"/>
        <v>0</v>
      </c>
      <c r="J180" s="27">
        <v>45193</v>
      </c>
      <c r="L180" s="28">
        <f t="shared" si="24"/>
        <v>0</v>
      </c>
      <c r="M180" s="28">
        <f t="shared" si="25"/>
        <v>0</v>
      </c>
      <c r="N180" s="28">
        <f t="shared" si="26"/>
        <v>0</v>
      </c>
    </row>
    <row r="181" spans="1:14" x14ac:dyDescent="0.25">
      <c r="A181" s="36">
        <v>45195</v>
      </c>
      <c r="B181">
        <f t="shared" si="22"/>
        <v>1</v>
      </c>
      <c r="D181" s="28">
        <f t="shared" si="27"/>
        <v>0</v>
      </c>
      <c r="F181" s="28">
        <f t="shared" si="28"/>
        <v>0</v>
      </c>
      <c r="G181" s="27" t="str">
        <f t="shared" si="23"/>
        <v>Z</v>
      </c>
      <c r="H181" s="28">
        <f t="shared" si="29"/>
        <v>0</v>
      </c>
      <c r="I181" s="28">
        <f t="shared" si="30"/>
        <v>0</v>
      </c>
      <c r="J181" s="27">
        <v>45194</v>
      </c>
      <c r="L181" s="28">
        <f t="shared" si="24"/>
        <v>0</v>
      </c>
      <c r="M181" s="28">
        <f t="shared" si="25"/>
        <v>0</v>
      </c>
      <c r="N181" s="28">
        <f t="shared" si="26"/>
        <v>0</v>
      </c>
    </row>
    <row r="182" spans="1:14" x14ac:dyDescent="0.25">
      <c r="A182" s="36">
        <v>45196</v>
      </c>
      <c r="B182">
        <f t="shared" si="22"/>
        <v>1</v>
      </c>
      <c r="D182" s="28">
        <f t="shared" si="27"/>
        <v>0</v>
      </c>
      <c r="F182" s="28">
        <f t="shared" si="28"/>
        <v>0</v>
      </c>
      <c r="G182" s="27" t="str">
        <f t="shared" si="23"/>
        <v>Z</v>
      </c>
      <c r="H182" s="28">
        <f t="shared" si="29"/>
        <v>0</v>
      </c>
      <c r="I182" s="28">
        <f t="shared" si="30"/>
        <v>0</v>
      </c>
      <c r="J182" s="27">
        <v>45195</v>
      </c>
      <c r="L182" s="28">
        <f t="shared" si="24"/>
        <v>0</v>
      </c>
      <c r="M182" s="28">
        <f t="shared" si="25"/>
        <v>0</v>
      </c>
      <c r="N182" s="28">
        <f t="shared" si="26"/>
        <v>0</v>
      </c>
    </row>
    <row r="183" spans="1:14" x14ac:dyDescent="0.25">
      <c r="A183" s="36">
        <v>45197</v>
      </c>
      <c r="B183">
        <f t="shared" si="22"/>
        <v>1</v>
      </c>
      <c r="D183" s="28">
        <f t="shared" si="27"/>
        <v>0</v>
      </c>
      <c r="F183" s="28">
        <f t="shared" si="28"/>
        <v>0</v>
      </c>
      <c r="G183" s="27" t="str">
        <f t="shared" si="23"/>
        <v>Z</v>
      </c>
      <c r="H183" s="28">
        <f t="shared" si="29"/>
        <v>0</v>
      </c>
      <c r="I183" s="28">
        <f t="shared" si="30"/>
        <v>0</v>
      </c>
      <c r="J183" s="27">
        <v>45196</v>
      </c>
      <c r="L183" s="28">
        <f t="shared" si="24"/>
        <v>0</v>
      </c>
      <c r="M183" s="28">
        <f t="shared" si="25"/>
        <v>0</v>
      </c>
      <c r="N183" s="28">
        <f t="shared" si="26"/>
        <v>0</v>
      </c>
    </row>
    <row r="184" spans="1:14" x14ac:dyDescent="0.25">
      <c r="A184" s="36">
        <v>45198</v>
      </c>
      <c r="B184">
        <f t="shared" si="22"/>
        <v>1</v>
      </c>
      <c r="D184" s="28">
        <f t="shared" si="27"/>
        <v>0</v>
      </c>
      <c r="F184" s="28">
        <f t="shared" si="28"/>
        <v>0</v>
      </c>
      <c r="G184" s="27" t="str">
        <f t="shared" si="23"/>
        <v>Z</v>
      </c>
      <c r="H184" s="28">
        <f t="shared" si="29"/>
        <v>0</v>
      </c>
      <c r="I184" s="28">
        <f t="shared" si="30"/>
        <v>0</v>
      </c>
      <c r="J184" s="27">
        <v>45197</v>
      </c>
      <c r="L184" s="28">
        <f t="shared" si="24"/>
        <v>0</v>
      </c>
      <c r="M184" s="28">
        <f t="shared" si="25"/>
        <v>0</v>
      </c>
      <c r="N184" s="28">
        <f t="shared" si="26"/>
        <v>0</v>
      </c>
    </row>
    <row r="185" spans="1:14" x14ac:dyDescent="0.25">
      <c r="A185" s="36">
        <v>45199</v>
      </c>
      <c r="B185">
        <f t="shared" si="22"/>
        <v>1</v>
      </c>
      <c r="D185" s="28">
        <f t="shared" si="27"/>
        <v>0</v>
      </c>
      <c r="E185" s="27">
        <v>45199</v>
      </c>
      <c r="F185" s="28">
        <f t="shared" si="28"/>
        <v>1</v>
      </c>
      <c r="G185" s="27" t="str">
        <f t="shared" si="23"/>
        <v>Z</v>
      </c>
      <c r="H185" s="28">
        <f t="shared" si="29"/>
        <v>0</v>
      </c>
      <c r="I185" s="28">
        <f t="shared" si="30"/>
        <v>0</v>
      </c>
      <c r="J185" s="27">
        <v>45198</v>
      </c>
      <c r="L185" s="28">
        <f t="shared" si="24"/>
        <v>0</v>
      </c>
      <c r="M185" s="28">
        <f t="shared" si="25"/>
        <v>0</v>
      </c>
      <c r="N185" s="28">
        <f t="shared" si="26"/>
        <v>0</v>
      </c>
    </row>
    <row r="186" spans="1:14" x14ac:dyDescent="0.25">
      <c r="A186" s="36">
        <v>45200</v>
      </c>
      <c r="B186">
        <f t="shared" si="22"/>
        <v>1</v>
      </c>
      <c r="D186" s="28">
        <f t="shared" si="27"/>
        <v>0</v>
      </c>
      <c r="E186" s="27">
        <v>45200</v>
      </c>
      <c r="F186" s="28">
        <f t="shared" si="28"/>
        <v>1</v>
      </c>
      <c r="G186" s="27" t="str">
        <f t="shared" si="23"/>
        <v>Z</v>
      </c>
      <c r="H186" s="28">
        <f t="shared" si="29"/>
        <v>0</v>
      </c>
      <c r="I186" s="28">
        <f t="shared" si="30"/>
        <v>0</v>
      </c>
      <c r="J186" s="27">
        <v>45199</v>
      </c>
      <c r="L186" s="28">
        <f t="shared" si="24"/>
        <v>0</v>
      </c>
      <c r="M186" s="28">
        <f t="shared" si="25"/>
        <v>0</v>
      </c>
      <c r="N186" s="28">
        <f t="shared" si="26"/>
        <v>0</v>
      </c>
    </row>
    <row r="187" spans="1:14" x14ac:dyDescent="0.25">
      <c r="A187" s="36">
        <v>45201</v>
      </c>
      <c r="B187">
        <f t="shared" si="22"/>
        <v>1</v>
      </c>
      <c r="D187" s="28">
        <f t="shared" si="27"/>
        <v>0</v>
      </c>
      <c r="F187" s="28">
        <f t="shared" si="28"/>
        <v>0</v>
      </c>
      <c r="G187" s="27" t="str">
        <f t="shared" si="23"/>
        <v>Z</v>
      </c>
      <c r="H187" s="28">
        <f t="shared" si="29"/>
        <v>0</v>
      </c>
      <c r="I187" s="28">
        <f t="shared" si="30"/>
        <v>0</v>
      </c>
      <c r="J187" s="27">
        <v>45200</v>
      </c>
      <c r="L187" s="28">
        <f t="shared" si="24"/>
        <v>0</v>
      </c>
      <c r="M187" s="28">
        <f t="shared" si="25"/>
        <v>0</v>
      </c>
      <c r="N187" s="28">
        <f t="shared" si="26"/>
        <v>0</v>
      </c>
    </row>
    <row r="188" spans="1:14" x14ac:dyDescent="0.25">
      <c r="A188" s="36">
        <v>45202</v>
      </c>
      <c r="B188">
        <f t="shared" si="22"/>
        <v>1</v>
      </c>
      <c r="D188" s="28">
        <f t="shared" si="27"/>
        <v>0</v>
      </c>
      <c r="F188" s="28">
        <f t="shared" si="28"/>
        <v>0</v>
      </c>
      <c r="G188" s="27" t="str">
        <f t="shared" si="23"/>
        <v>Z</v>
      </c>
      <c r="H188" s="28">
        <f t="shared" si="29"/>
        <v>0</v>
      </c>
      <c r="I188" s="28">
        <f t="shared" si="30"/>
        <v>0</v>
      </c>
      <c r="J188" s="27">
        <v>45201</v>
      </c>
      <c r="L188" s="28">
        <f t="shared" si="24"/>
        <v>0</v>
      </c>
      <c r="M188" s="28">
        <f t="shared" si="25"/>
        <v>0</v>
      </c>
      <c r="N188" s="28">
        <f t="shared" si="26"/>
        <v>0</v>
      </c>
    </row>
    <row r="189" spans="1:14" x14ac:dyDescent="0.25">
      <c r="A189" s="36">
        <v>45203</v>
      </c>
      <c r="B189">
        <f t="shared" si="22"/>
        <v>1</v>
      </c>
      <c r="D189" s="28">
        <f t="shared" si="27"/>
        <v>0</v>
      </c>
      <c r="F189" s="28">
        <f t="shared" si="28"/>
        <v>0</v>
      </c>
      <c r="G189" s="27" t="str">
        <f t="shared" si="23"/>
        <v>Z</v>
      </c>
      <c r="H189" s="28">
        <f t="shared" si="29"/>
        <v>0</v>
      </c>
      <c r="I189" s="28">
        <f t="shared" si="30"/>
        <v>0</v>
      </c>
      <c r="J189" s="27">
        <v>45202</v>
      </c>
      <c r="L189" s="28">
        <f t="shared" si="24"/>
        <v>0</v>
      </c>
      <c r="M189" s="28">
        <f t="shared" si="25"/>
        <v>0</v>
      </c>
      <c r="N189" s="28">
        <f t="shared" si="26"/>
        <v>0</v>
      </c>
    </row>
    <row r="190" spans="1:14" x14ac:dyDescent="0.25">
      <c r="A190" s="36">
        <v>45204</v>
      </c>
      <c r="B190">
        <f t="shared" si="22"/>
        <v>1</v>
      </c>
      <c r="D190" s="28">
        <f t="shared" si="27"/>
        <v>0</v>
      </c>
      <c r="F190" s="28">
        <f t="shared" si="28"/>
        <v>0</v>
      </c>
      <c r="G190" s="27" t="str">
        <f t="shared" si="23"/>
        <v>Z</v>
      </c>
      <c r="H190" s="28">
        <f t="shared" si="29"/>
        <v>0</v>
      </c>
      <c r="I190" s="28">
        <f t="shared" si="30"/>
        <v>0</v>
      </c>
      <c r="J190" s="27">
        <v>45203</v>
      </c>
      <c r="L190" s="28">
        <f t="shared" si="24"/>
        <v>0</v>
      </c>
      <c r="M190" s="28">
        <f t="shared" si="25"/>
        <v>0</v>
      </c>
      <c r="N190" s="28">
        <f t="shared" si="26"/>
        <v>0</v>
      </c>
    </row>
    <row r="191" spans="1:14" x14ac:dyDescent="0.25">
      <c r="A191" s="36">
        <v>45205</v>
      </c>
      <c r="B191">
        <f t="shared" si="22"/>
        <v>1</v>
      </c>
      <c r="D191" s="28">
        <f t="shared" si="27"/>
        <v>0</v>
      </c>
      <c r="F191" s="28">
        <f t="shared" si="28"/>
        <v>0</v>
      </c>
      <c r="G191" s="27" t="str">
        <f t="shared" si="23"/>
        <v>Z</v>
      </c>
      <c r="H191" s="28">
        <f t="shared" si="29"/>
        <v>0</v>
      </c>
      <c r="I191" s="28">
        <f t="shared" si="30"/>
        <v>0</v>
      </c>
      <c r="J191" s="27">
        <v>45204</v>
      </c>
      <c r="L191" s="28">
        <f t="shared" si="24"/>
        <v>0</v>
      </c>
      <c r="M191" s="28">
        <f t="shared" si="25"/>
        <v>0</v>
      </c>
      <c r="N191" s="28">
        <f t="shared" si="26"/>
        <v>0</v>
      </c>
    </row>
    <row r="192" spans="1:14" x14ac:dyDescent="0.25">
      <c r="A192" s="36">
        <v>45206</v>
      </c>
      <c r="B192">
        <f t="shared" si="22"/>
        <v>1</v>
      </c>
      <c r="D192" s="28">
        <f t="shared" si="27"/>
        <v>0</v>
      </c>
      <c r="E192" s="27">
        <v>45206</v>
      </c>
      <c r="F192" s="28">
        <f t="shared" si="28"/>
        <v>1</v>
      </c>
      <c r="G192" s="27" t="str">
        <f t="shared" si="23"/>
        <v>Z</v>
      </c>
      <c r="H192" s="28">
        <f t="shared" si="29"/>
        <v>0</v>
      </c>
      <c r="I192" s="28">
        <f t="shared" si="30"/>
        <v>0</v>
      </c>
      <c r="J192" s="27">
        <v>45205</v>
      </c>
      <c r="L192" s="28">
        <f t="shared" si="24"/>
        <v>0</v>
      </c>
      <c r="M192" s="28">
        <f t="shared" si="25"/>
        <v>0</v>
      </c>
      <c r="N192" s="28">
        <f t="shared" si="26"/>
        <v>0</v>
      </c>
    </row>
    <row r="193" spans="1:14" x14ac:dyDescent="0.25">
      <c r="A193" s="36">
        <v>45207</v>
      </c>
      <c r="B193">
        <f t="shared" si="22"/>
        <v>1</v>
      </c>
      <c r="D193" s="28">
        <f t="shared" si="27"/>
        <v>0</v>
      </c>
      <c r="E193" s="27">
        <v>45207</v>
      </c>
      <c r="F193" s="28">
        <f t="shared" si="28"/>
        <v>1</v>
      </c>
      <c r="G193" s="27" t="str">
        <f t="shared" si="23"/>
        <v>Z</v>
      </c>
      <c r="H193" s="28">
        <f t="shared" si="29"/>
        <v>0</v>
      </c>
      <c r="I193" s="28">
        <f t="shared" si="30"/>
        <v>0</v>
      </c>
      <c r="J193" s="27">
        <v>45206</v>
      </c>
      <c r="L193" s="28">
        <f t="shared" si="24"/>
        <v>0</v>
      </c>
      <c r="M193" s="28">
        <f t="shared" si="25"/>
        <v>0</v>
      </c>
      <c r="N193" s="28">
        <f t="shared" si="26"/>
        <v>0</v>
      </c>
    </row>
    <row r="194" spans="1:14" x14ac:dyDescent="0.25">
      <c r="A194" s="36">
        <v>45208</v>
      </c>
      <c r="B194">
        <f t="shared" si="22"/>
        <v>1</v>
      </c>
      <c r="D194" s="28">
        <f t="shared" si="27"/>
        <v>0</v>
      </c>
      <c r="F194" s="28">
        <f t="shared" si="28"/>
        <v>0</v>
      </c>
      <c r="G194" s="27" t="str">
        <f t="shared" si="23"/>
        <v>Z</v>
      </c>
      <c r="H194" s="28">
        <f t="shared" si="29"/>
        <v>0</v>
      </c>
      <c r="I194" s="28">
        <f t="shared" si="30"/>
        <v>0</v>
      </c>
      <c r="J194" s="27">
        <v>45207</v>
      </c>
      <c r="L194" s="28">
        <f t="shared" si="24"/>
        <v>0</v>
      </c>
      <c r="M194" s="28">
        <f t="shared" si="25"/>
        <v>0</v>
      </c>
      <c r="N194" s="28">
        <f t="shared" si="26"/>
        <v>0</v>
      </c>
    </row>
    <row r="195" spans="1:14" x14ac:dyDescent="0.25">
      <c r="A195" s="36">
        <v>45209</v>
      </c>
      <c r="B195">
        <f t="shared" ref="B195:B258" si="31">IF(A195&gt;=U$12,IF(A195&lt;=$U$13,0,1),1)</f>
        <v>1</v>
      </c>
      <c r="D195" s="28">
        <f t="shared" si="27"/>
        <v>0</v>
      </c>
      <c r="F195" s="28">
        <f t="shared" si="28"/>
        <v>0</v>
      </c>
      <c r="G195" s="27" t="str">
        <f t="shared" ref="G195:G258" si="32">_xlfn.IFNA(VLOOKUP(A195,$Z$6:$Z$15,1,FALSE),"Z")</f>
        <v>Z</v>
      </c>
      <c r="H195" s="28">
        <f t="shared" si="29"/>
        <v>0</v>
      </c>
      <c r="I195" s="28">
        <f t="shared" si="30"/>
        <v>0</v>
      </c>
      <c r="J195" s="27">
        <v>45208</v>
      </c>
      <c r="L195" s="28">
        <f t="shared" ref="L195:L258" si="33">IF($I195=1,IF(AND($AD$11="yes", $A195&lt;$AD$12),1,IF(OR($AD$11="no", $AD$11=""),IF(AND(AD$14="yes", A195&lt;AD$15),1,IF(OR(AD$14="no", AD$14=""),1,0)),0)),0)</f>
        <v>0</v>
      </c>
      <c r="M195" s="28">
        <f t="shared" ref="M195:M258" si="34">IF($I195=1,IF(AND($AD$11="yes", $A195&gt;=$AD$12),IF(AND($AD$14="yes", $A195&gt;=$AD$15),0,1),0),0)</f>
        <v>0</v>
      </c>
      <c r="N195" s="28">
        <f t="shared" ref="N195:N258" si="35">IF($I195=1,IF(AND($AD$14="yes", $A195&gt;=$AD$15),1,0),0)</f>
        <v>0</v>
      </c>
    </row>
    <row r="196" spans="1:14" x14ac:dyDescent="0.25">
      <c r="A196" s="36">
        <v>45210</v>
      </c>
      <c r="B196">
        <f t="shared" si="31"/>
        <v>1</v>
      </c>
      <c r="D196" s="28">
        <f t="shared" ref="D196:D259" si="36">IF(ISBLANK(C196)=FALSE,1,0)</f>
        <v>0</v>
      </c>
      <c r="F196" s="28">
        <f t="shared" ref="F196:F259" si="37">IF(ISBLANK(E196)=FALSE,1,0)</f>
        <v>0</v>
      </c>
      <c r="G196" s="27" t="str">
        <f t="shared" si="32"/>
        <v>Z</v>
      </c>
      <c r="H196" s="28">
        <f t="shared" ref="H196:H259" si="38">IF(G196="Z",0,1)</f>
        <v>0</v>
      </c>
      <c r="I196" s="28">
        <f t="shared" ref="I196:I259" si="39">IF(B196+D196+F196+H196&gt;0,0,1)</f>
        <v>0</v>
      </c>
      <c r="J196" s="27">
        <v>45209</v>
      </c>
      <c r="L196" s="28">
        <f t="shared" si="33"/>
        <v>0</v>
      </c>
      <c r="M196" s="28">
        <f t="shared" si="34"/>
        <v>0</v>
      </c>
      <c r="N196" s="28">
        <f t="shared" si="35"/>
        <v>0</v>
      </c>
    </row>
    <row r="197" spans="1:14" x14ac:dyDescent="0.25">
      <c r="A197" s="36">
        <v>45211</v>
      </c>
      <c r="B197">
        <f t="shared" si="31"/>
        <v>1</v>
      </c>
      <c r="D197" s="28">
        <f t="shared" si="36"/>
        <v>0</v>
      </c>
      <c r="F197" s="28">
        <f t="shared" si="37"/>
        <v>0</v>
      </c>
      <c r="G197" s="27" t="str">
        <f t="shared" si="32"/>
        <v>Z</v>
      </c>
      <c r="H197" s="28">
        <f t="shared" si="38"/>
        <v>0</v>
      </c>
      <c r="I197" s="28">
        <f t="shared" si="39"/>
        <v>0</v>
      </c>
      <c r="J197" s="27">
        <v>45210</v>
      </c>
      <c r="L197" s="28">
        <f t="shared" si="33"/>
        <v>0</v>
      </c>
      <c r="M197" s="28">
        <f t="shared" si="34"/>
        <v>0</v>
      </c>
      <c r="N197" s="28">
        <f t="shared" si="35"/>
        <v>0</v>
      </c>
    </row>
    <row r="198" spans="1:14" x14ac:dyDescent="0.25">
      <c r="A198" s="36">
        <v>45212</v>
      </c>
      <c r="B198">
        <f t="shared" si="31"/>
        <v>1</v>
      </c>
      <c r="D198" s="28">
        <f t="shared" si="36"/>
        <v>0</v>
      </c>
      <c r="F198" s="28">
        <f t="shared" si="37"/>
        <v>0</v>
      </c>
      <c r="G198" s="27" t="str">
        <f t="shared" si="32"/>
        <v>Z</v>
      </c>
      <c r="H198" s="28">
        <f t="shared" si="38"/>
        <v>0</v>
      </c>
      <c r="I198" s="28">
        <f t="shared" si="39"/>
        <v>0</v>
      </c>
      <c r="J198" s="27">
        <v>45211</v>
      </c>
      <c r="L198" s="28">
        <f t="shared" si="33"/>
        <v>0</v>
      </c>
      <c r="M198" s="28">
        <f t="shared" si="34"/>
        <v>0</v>
      </c>
      <c r="N198" s="28">
        <f t="shared" si="35"/>
        <v>0</v>
      </c>
    </row>
    <row r="199" spans="1:14" x14ac:dyDescent="0.25">
      <c r="A199" s="36">
        <v>45213</v>
      </c>
      <c r="B199">
        <f t="shared" si="31"/>
        <v>1</v>
      </c>
      <c r="D199" s="28">
        <f t="shared" si="36"/>
        <v>0</v>
      </c>
      <c r="E199" s="27">
        <v>45213</v>
      </c>
      <c r="F199" s="28">
        <f t="shared" si="37"/>
        <v>1</v>
      </c>
      <c r="G199" s="27" t="str">
        <f t="shared" si="32"/>
        <v>Z</v>
      </c>
      <c r="H199" s="28">
        <f t="shared" si="38"/>
        <v>0</v>
      </c>
      <c r="I199" s="28">
        <f t="shared" si="39"/>
        <v>0</v>
      </c>
      <c r="J199" s="27">
        <v>45212</v>
      </c>
      <c r="L199" s="28">
        <f t="shared" si="33"/>
        <v>0</v>
      </c>
      <c r="M199" s="28">
        <f t="shared" si="34"/>
        <v>0</v>
      </c>
      <c r="N199" s="28">
        <f t="shared" si="35"/>
        <v>0</v>
      </c>
    </row>
    <row r="200" spans="1:14" x14ac:dyDescent="0.25">
      <c r="A200" s="36">
        <v>45214</v>
      </c>
      <c r="B200">
        <f t="shared" si="31"/>
        <v>1</v>
      </c>
      <c r="D200" s="28">
        <f t="shared" si="36"/>
        <v>0</v>
      </c>
      <c r="E200" s="27">
        <v>45214</v>
      </c>
      <c r="F200" s="28">
        <f t="shared" si="37"/>
        <v>1</v>
      </c>
      <c r="G200" s="27" t="str">
        <f t="shared" si="32"/>
        <v>Z</v>
      </c>
      <c r="H200" s="28">
        <f t="shared" si="38"/>
        <v>0</v>
      </c>
      <c r="I200" s="28">
        <f t="shared" si="39"/>
        <v>0</v>
      </c>
      <c r="J200" s="27">
        <v>45213</v>
      </c>
      <c r="L200" s="28">
        <f t="shared" si="33"/>
        <v>0</v>
      </c>
      <c r="M200" s="28">
        <f t="shared" si="34"/>
        <v>0</v>
      </c>
      <c r="N200" s="28">
        <f t="shared" si="35"/>
        <v>0</v>
      </c>
    </row>
    <row r="201" spans="1:14" x14ac:dyDescent="0.25">
      <c r="A201" s="36">
        <v>45215</v>
      </c>
      <c r="B201">
        <f t="shared" si="31"/>
        <v>1</v>
      </c>
      <c r="D201" s="28">
        <f t="shared" si="36"/>
        <v>0</v>
      </c>
      <c r="F201" s="28">
        <f t="shared" si="37"/>
        <v>0</v>
      </c>
      <c r="G201" s="27" t="str">
        <f t="shared" si="32"/>
        <v>Z</v>
      </c>
      <c r="H201" s="28">
        <f t="shared" si="38"/>
        <v>0</v>
      </c>
      <c r="I201" s="28">
        <f t="shared" si="39"/>
        <v>0</v>
      </c>
      <c r="J201" s="27">
        <v>45214</v>
      </c>
      <c r="L201" s="28">
        <f t="shared" si="33"/>
        <v>0</v>
      </c>
      <c r="M201" s="28">
        <f t="shared" si="34"/>
        <v>0</v>
      </c>
      <c r="N201" s="28">
        <f t="shared" si="35"/>
        <v>0</v>
      </c>
    </row>
    <row r="202" spans="1:14" x14ac:dyDescent="0.25">
      <c r="A202" s="36">
        <v>45216</v>
      </c>
      <c r="B202">
        <f t="shared" si="31"/>
        <v>1</v>
      </c>
      <c r="D202" s="28">
        <f t="shared" si="36"/>
        <v>0</v>
      </c>
      <c r="F202" s="28">
        <f t="shared" si="37"/>
        <v>0</v>
      </c>
      <c r="G202" s="27" t="str">
        <f t="shared" si="32"/>
        <v>Z</v>
      </c>
      <c r="H202" s="28">
        <f t="shared" si="38"/>
        <v>0</v>
      </c>
      <c r="I202" s="28">
        <f t="shared" si="39"/>
        <v>0</v>
      </c>
      <c r="J202" s="27">
        <v>45215</v>
      </c>
      <c r="L202" s="28">
        <f t="shared" si="33"/>
        <v>0</v>
      </c>
      <c r="M202" s="28">
        <f t="shared" si="34"/>
        <v>0</v>
      </c>
      <c r="N202" s="28">
        <f t="shared" si="35"/>
        <v>0</v>
      </c>
    </row>
    <row r="203" spans="1:14" x14ac:dyDescent="0.25">
      <c r="A203" s="36">
        <v>45217</v>
      </c>
      <c r="B203">
        <f t="shared" si="31"/>
        <v>1</v>
      </c>
      <c r="D203" s="28">
        <f t="shared" si="36"/>
        <v>0</v>
      </c>
      <c r="F203" s="28">
        <f t="shared" si="37"/>
        <v>0</v>
      </c>
      <c r="G203" s="27" t="str">
        <f t="shared" si="32"/>
        <v>Z</v>
      </c>
      <c r="H203" s="28">
        <f t="shared" si="38"/>
        <v>0</v>
      </c>
      <c r="I203" s="28">
        <f t="shared" si="39"/>
        <v>0</v>
      </c>
      <c r="J203" s="27">
        <v>45216</v>
      </c>
      <c r="L203" s="28">
        <f t="shared" si="33"/>
        <v>0</v>
      </c>
      <c r="M203" s="28">
        <f t="shared" si="34"/>
        <v>0</v>
      </c>
      <c r="N203" s="28">
        <f t="shared" si="35"/>
        <v>0</v>
      </c>
    </row>
    <row r="204" spans="1:14" x14ac:dyDescent="0.25">
      <c r="A204" s="36">
        <v>45218</v>
      </c>
      <c r="B204">
        <f t="shared" si="31"/>
        <v>1</v>
      </c>
      <c r="D204" s="28">
        <f t="shared" si="36"/>
        <v>0</v>
      </c>
      <c r="F204" s="28">
        <f t="shared" si="37"/>
        <v>0</v>
      </c>
      <c r="G204" s="27" t="str">
        <f t="shared" si="32"/>
        <v>Z</v>
      </c>
      <c r="H204" s="28">
        <f t="shared" si="38"/>
        <v>0</v>
      </c>
      <c r="I204" s="28">
        <f t="shared" si="39"/>
        <v>0</v>
      </c>
      <c r="J204" s="27">
        <v>45217</v>
      </c>
      <c r="L204" s="28">
        <f t="shared" si="33"/>
        <v>0</v>
      </c>
      <c r="M204" s="28">
        <f t="shared" si="34"/>
        <v>0</v>
      </c>
      <c r="N204" s="28">
        <f t="shared" si="35"/>
        <v>0</v>
      </c>
    </row>
    <row r="205" spans="1:14" x14ac:dyDescent="0.25">
      <c r="A205" s="36">
        <v>45219</v>
      </c>
      <c r="B205">
        <f t="shared" si="31"/>
        <v>1</v>
      </c>
      <c r="D205" s="28">
        <f t="shared" si="36"/>
        <v>0</v>
      </c>
      <c r="F205" s="28">
        <f t="shared" si="37"/>
        <v>0</v>
      </c>
      <c r="G205" s="27" t="str">
        <f t="shared" si="32"/>
        <v>Z</v>
      </c>
      <c r="H205" s="28">
        <f t="shared" si="38"/>
        <v>0</v>
      </c>
      <c r="I205" s="28">
        <f t="shared" si="39"/>
        <v>0</v>
      </c>
      <c r="J205" s="27">
        <v>45218</v>
      </c>
      <c r="L205" s="28">
        <f t="shared" si="33"/>
        <v>0</v>
      </c>
      <c r="M205" s="28">
        <f t="shared" si="34"/>
        <v>0</v>
      </c>
      <c r="N205" s="28">
        <f t="shared" si="35"/>
        <v>0</v>
      </c>
    </row>
    <row r="206" spans="1:14" x14ac:dyDescent="0.25">
      <c r="A206" s="36">
        <v>45220</v>
      </c>
      <c r="B206">
        <f t="shared" si="31"/>
        <v>1</v>
      </c>
      <c r="C206" s="27">
        <v>45220</v>
      </c>
      <c r="D206" s="28">
        <f t="shared" si="36"/>
        <v>1</v>
      </c>
      <c r="E206" s="27">
        <v>45220</v>
      </c>
      <c r="F206" s="28">
        <f t="shared" si="37"/>
        <v>1</v>
      </c>
      <c r="G206" s="27" t="str">
        <f t="shared" si="32"/>
        <v>Z</v>
      </c>
      <c r="H206" s="28">
        <f t="shared" si="38"/>
        <v>0</v>
      </c>
      <c r="I206" s="28">
        <f t="shared" si="39"/>
        <v>0</v>
      </c>
      <c r="J206" s="27">
        <v>45219</v>
      </c>
      <c r="L206" s="28">
        <f t="shared" si="33"/>
        <v>0</v>
      </c>
      <c r="M206" s="28">
        <f t="shared" si="34"/>
        <v>0</v>
      </c>
      <c r="N206" s="28">
        <f t="shared" si="35"/>
        <v>0</v>
      </c>
    </row>
    <row r="207" spans="1:14" x14ac:dyDescent="0.25">
      <c r="A207" s="36">
        <v>45221</v>
      </c>
      <c r="B207">
        <f t="shared" si="31"/>
        <v>1</v>
      </c>
      <c r="C207" s="27">
        <v>45221</v>
      </c>
      <c r="D207" s="28">
        <f t="shared" si="36"/>
        <v>1</v>
      </c>
      <c r="E207" s="27">
        <v>45221</v>
      </c>
      <c r="F207" s="28">
        <f t="shared" si="37"/>
        <v>1</v>
      </c>
      <c r="G207" s="27" t="str">
        <f t="shared" si="32"/>
        <v>Z</v>
      </c>
      <c r="H207" s="28">
        <f t="shared" si="38"/>
        <v>0</v>
      </c>
      <c r="I207" s="28">
        <f t="shared" si="39"/>
        <v>0</v>
      </c>
      <c r="J207" s="27">
        <v>45220</v>
      </c>
      <c r="L207" s="28">
        <f t="shared" si="33"/>
        <v>0</v>
      </c>
      <c r="M207" s="28">
        <f t="shared" si="34"/>
        <v>0</v>
      </c>
      <c r="N207" s="28">
        <f t="shared" si="35"/>
        <v>0</v>
      </c>
    </row>
    <row r="208" spans="1:14" x14ac:dyDescent="0.25">
      <c r="A208" s="36">
        <v>45222</v>
      </c>
      <c r="B208">
        <f t="shared" si="31"/>
        <v>1</v>
      </c>
      <c r="C208" s="27">
        <v>45222</v>
      </c>
      <c r="D208" s="28">
        <f t="shared" si="36"/>
        <v>1</v>
      </c>
      <c r="F208" s="28">
        <f t="shared" si="37"/>
        <v>0</v>
      </c>
      <c r="G208" s="27" t="str">
        <f t="shared" si="32"/>
        <v>Z</v>
      </c>
      <c r="H208" s="28">
        <f t="shared" si="38"/>
        <v>0</v>
      </c>
      <c r="I208" s="28">
        <f t="shared" si="39"/>
        <v>0</v>
      </c>
      <c r="J208" s="27">
        <v>45221</v>
      </c>
      <c r="L208" s="28">
        <f t="shared" si="33"/>
        <v>0</v>
      </c>
      <c r="M208" s="28">
        <f t="shared" si="34"/>
        <v>0</v>
      </c>
      <c r="N208" s="28">
        <f t="shared" si="35"/>
        <v>0</v>
      </c>
    </row>
    <row r="209" spans="1:14" x14ac:dyDescent="0.25">
      <c r="A209" s="36">
        <v>45223</v>
      </c>
      <c r="B209">
        <f t="shared" si="31"/>
        <v>1</v>
      </c>
      <c r="C209" s="27">
        <v>45223</v>
      </c>
      <c r="D209" s="28">
        <f t="shared" si="36"/>
        <v>1</v>
      </c>
      <c r="F209" s="28">
        <f t="shared" si="37"/>
        <v>0</v>
      </c>
      <c r="G209" s="27" t="str">
        <f t="shared" si="32"/>
        <v>Z</v>
      </c>
      <c r="H209" s="28">
        <f t="shared" si="38"/>
        <v>0</v>
      </c>
      <c r="I209" s="28">
        <f t="shared" si="39"/>
        <v>0</v>
      </c>
      <c r="J209" s="27">
        <v>45222</v>
      </c>
      <c r="L209" s="28">
        <f t="shared" si="33"/>
        <v>0</v>
      </c>
      <c r="M209" s="28">
        <f t="shared" si="34"/>
        <v>0</v>
      </c>
      <c r="N209" s="28">
        <f t="shared" si="35"/>
        <v>0</v>
      </c>
    </row>
    <row r="210" spans="1:14" x14ac:dyDescent="0.25">
      <c r="A210" s="36">
        <v>45224</v>
      </c>
      <c r="B210">
        <f t="shared" si="31"/>
        <v>1</v>
      </c>
      <c r="C210" s="27">
        <v>45224</v>
      </c>
      <c r="D210" s="28">
        <f t="shared" si="36"/>
        <v>1</v>
      </c>
      <c r="F210" s="28">
        <f t="shared" si="37"/>
        <v>0</v>
      </c>
      <c r="G210" s="27" t="str">
        <f t="shared" si="32"/>
        <v>Z</v>
      </c>
      <c r="H210" s="28">
        <f t="shared" si="38"/>
        <v>0</v>
      </c>
      <c r="I210" s="28">
        <f t="shared" si="39"/>
        <v>0</v>
      </c>
      <c r="J210" s="27">
        <v>45223</v>
      </c>
      <c r="L210" s="28">
        <f t="shared" si="33"/>
        <v>0</v>
      </c>
      <c r="M210" s="28">
        <f t="shared" si="34"/>
        <v>0</v>
      </c>
      <c r="N210" s="28">
        <f t="shared" si="35"/>
        <v>0</v>
      </c>
    </row>
    <row r="211" spans="1:14" x14ac:dyDescent="0.25">
      <c r="A211" s="36">
        <v>45225</v>
      </c>
      <c r="B211">
        <f t="shared" si="31"/>
        <v>1</v>
      </c>
      <c r="C211" s="27">
        <v>45225</v>
      </c>
      <c r="D211" s="28">
        <f t="shared" si="36"/>
        <v>1</v>
      </c>
      <c r="F211" s="28">
        <f t="shared" si="37"/>
        <v>0</v>
      </c>
      <c r="G211" s="27" t="str">
        <f t="shared" si="32"/>
        <v>Z</v>
      </c>
      <c r="H211" s="28">
        <f t="shared" si="38"/>
        <v>0</v>
      </c>
      <c r="I211" s="28">
        <f t="shared" si="39"/>
        <v>0</v>
      </c>
      <c r="J211" s="27">
        <v>45224</v>
      </c>
      <c r="L211" s="28">
        <f t="shared" si="33"/>
        <v>0</v>
      </c>
      <c r="M211" s="28">
        <f t="shared" si="34"/>
        <v>0</v>
      </c>
      <c r="N211" s="28">
        <f t="shared" si="35"/>
        <v>0</v>
      </c>
    </row>
    <row r="212" spans="1:14" x14ac:dyDescent="0.25">
      <c r="A212" s="36">
        <v>45226</v>
      </c>
      <c r="B212">
        <f t="shared" si="31"/>
        <v>1</v>
      </c>
      <c r="C212" s="27">
        <v>45226</v>
      </c>
      <c r="D212" s="28">
        <f t="shared" si="36"/>
        <v>1</v>
      </c>
      <c r="F212" s="28">
        <f t="shared" si="37"/>
        <v>0</v>
      </c>
      <c r="G212" s="27" t="str">
        <f t="shared" si="32"/>
        <v>Z</v>
      </c>
      <c r="H212" s="28">
        <f t="shared" si="38"/>
        <v>0</v>
      </c>
      <c r="I212" s="28">
        <f t="shared" si="39"/>
        <v>0</v>
      </c>
      <c r="J212" s="27">
        <v>45225</v>
      </c>
      <c r="L212" s="28">
        <f t="shared" si="33"/>
        <v>0</v>
      </c>
      <c r="M212" s="28">
        <f t="shared" si="34"/>
        <v>0</v>
      </c>
      <c r="N212" s="28">
        <f t="shared" si="35"/>
        <v>0</v>
      </c>
    </row>
    <row r="213" spans="1:14" x14ac:dyDescent="0.25">
      <c r="A213" s="36">
        <v>45227</v>
      </c>
      <c r="B213">
        <f t="shared" si="31"/>
        <v>1</v>
      </c>
      <c r="C213" s="27">
        <v>45227</v>
      </c>
      <c r="D213" s="28">
        <f t="shared" si="36"/>
        <v>1</v>
      </c>
      <c r="E213" s="27">
        <v>45227</v>
      </c>
      <c r="F213" s="28">
        <f t="shared" si="37"/>
        <v>1</v>
      </c>
      <c r="G213" s="27" t="str">
        <f t="shared" si="32"/>
        <v>Z</v>
      </c>
      <c r="H213" s="28">
        <f t="shared" si="38"/>
        <v>0</v>
      </c>
      <c r="I213" s="28">
        <f t="shared" si="39"/>
        <v>0</v>
      </c>
      <c r="J213" s="27">
        <v>45226</v>
      </c>
      <c r="L213" s="28">
        <f t="shared" si="33"/>
        <v>0</v>
      </c>
      <c r="M213" s="28">
        <f t="shared" si="34"/>
        <v>0</v>
      </c>
      <c r="N213" s="28">
        <f t="shared" si="35"/>
        <v>0</v>
      </c>
    </row>
    <row r="214" spans="1:14" x14ac:dyDescent="0.25">
      <c r="A214" s="36">
        <v>45228</v>
      </c>
      <c r="B214">
        <f t="shared" si="31"/>
        <v>1</v>
      </c>
      <c r="C214" s="27">
        <v>45228</v>
      </c>
      <c r="D214" s="28">
        <f t="shared" si="36"/>
        <v>1</v>
      </c>
      <c r="E214" s="27">
        <v>45228</v>
      </c>
      <c r="F214" s="28">
        <f t="shared" si="37"/>
        <v>1</v>
      </c>
      <c r="G214" s="27" t="str">
        <f t="shared" si="32"/>
        <v>Z</v>
      </c>
      <c r="H214" s="28">
        <f t="shared" si="38"/>
        <v>0</v>
      </c>
      <c r="I214" s="28">
        <f t="shared" si="39"/>
        <v>0</v>
      </c>
      <c r="J214" s="27">
        <v>45227</v>
      </c>
      <c r="L214" s="28">
        <f t="shared" si="33"/>
        <v>0</v>
      </c>
      <c r="M214" s="28">
        <f t="shared" si="34"/>
        <v>0</v>
      </c>
      <c r="N214" s="28">
        <f t="shared" si="35"/>
        <v>0</v>
      </c>
    </row>
    <row r="215" spans="1:14" x14ac:dyDescent="0.25">
      <c r="A215" s="36">
        <v>45229</v>
      </c>
      <c r="B215">
        <f t="shared" si="31"/>
        <v>1</v>
      </c>
      <c r="D215" s="28">
        <f t="shared" si="36"/>
        <v>0</v>
      </c>
      <c r="F215" s="28">
        <f t="shared" si="37"/>
        <v>0</v>
      </c>
      <c r="G215" s="27" t="str">
        <f t="shared" si="32"/>
        <v>Z</v>
      </c>
      <c r="H215" s="28">
        <f t="shared" si="38"/>
        <v>0</v>
      </c>
      <c r="I215" s="28">
        <f t="shared" si="39"/>
        <v>0</v>
      </c>
      <c r="J215" s="27">
        <v>45228</v>
      </c>
      <c r="L215" s="28">
        <f t="shared" si="33"/>
        <v>0</v>
      </c>
      <c r="M215" s="28">
        <f t="shared" si="34"/>
        <v>0</v>
      </c>
      <c r="N215" s="28">
        <f t="shared" si="35"/>
        <v>0</v>
      </c>
    </row>
    <row r="216" spans="1:14" x14ac:dyDescent="0.25">
      <c r="A216" s="36">
        <v>45230</v>
      </c>
      <c r="B216">
        <f t="shared" si="31"/>
        <v>1</v>
      </c>
      <c r="D216" s="28">
        <f t="shared" si="36"/>
        <v>0</v>
      </c>
      <c r="F216" s="28">
        <f t="shared" si="37"/>
        <v>0</v>
      </c>
      <c r="G216" s="27" t="str">
        <f t="shared" si="32"/>
        <v>Z</v>
      </c>
      <c r="H216" s="28">
        <f t="shared" si="38"/>
        <v>0</v>
      </c>
      <c r="I216" s="28">
        <f t="shared" si="39"/>
        <v>0</v>
      </c>
      <c r="J216" s="27">
        <v>45229</v>
      </c>
      <c r="L216" s="28">
        <f t="shared" si="33"/>
        <v>0</v>
      </c>
      <c r="M216" s="28">
        <f t="shared" si="34"/>
        <v>0</v>
      </c>
      <c r="N216" s="28">
        <f t="shared" si="35"/>
        <v>0</v>
      </c>
    </row>
    <row r="217" spans="1:14" x14ac:dyDescent="0.25">
      <c r="A217" s="36">
        <v>45231</v>
      </c>
      <c r="B217">
        <f t="shared" si="31"/>
        <v>1</v>
      </c>
      <c r="D217" s="28">
        <f t="shared" si="36"/>
        <v>0</v>
      </c>
      <c r="F217" s="28">
        <f t="shared" si="37"/>
        <v>0</v>
      </c>
      <c r="G217" s="27" t="str">
        <f t="shared" si="32"/>
        <v>Z</v>
      </c>
      <c r="H217" s="28">
        <f t="shared" si="38"/>
        <v>0</v>
      </c>
      <c r="I217" s="28">
        <f t="shared" si="39"/>
        <v>0</v>
      </c>
      <c r="J217" s="27">
        <v>45230</v>
      </c>
      <c r="L217" s="28">
        <f t="shared" si="33"/>
        <v>0</v>
      </c>
      <c r="M217" s="28">
        <f t="shared" si="34"/>
        <v>0</v>
      </c>
      <c r="N217" s="28">
        <f t="shared" si="35"/>
        <v>0</v>
      </c>
    </row>
    <row r="218" spans="1:14" x14ac:dyDescent="0.25">
      <c r="A218" s="36">
        <v>45232</v>
      </c>
      <c r="B218">
        <f t="shared" si="31"/>
        <v>1</v>
      </c>
      <c r="D218" s="28">
        <f t="shared" si="36"/>
        <v>0</v>
      </c>
      <c r="F218" s="28">
        <f t="shared" si="37"/>
        <v>0</v>
      </c>
      <c r="G218" s="27" t="str">
        <f t="shared" si="32"/>
        <v>Z</v>
      </c>
      <c r="H218" s="28">
        <f t="shared" si="38"/>
        <v>0</v>
      </c>
      <c r="I218" s="28">
        <f t="shared" si="39"/>
        <v>0</v>
      </c>
      <c r="J218" s="27">
        <v>45231</v>
      </c>
      <c r="L218" s="28">
        <f t="shared" si="33"/>
        <v>0</v>
      </c>
      <c r="M218" s="28">
        <f t="shared" si="34"/>
        <v>0</v>
      </c>
      <c r="N218" s="28">
        <f t="shared" si="35"/>
        <v>0</v>
      </c>
    </row>
    <row r="219" spans="1:14" x14ac:dyDescent="0.25">
      <c r="A219" s="36">
        <v>45233</v>
      </c>
      <c r="B219">
        <f t="shared" si="31"/>
        <v>1</v>
      </c>
      <c r="D219" s="28">
        <f t="shared" si="36"/>
        <v>0</v>
      </c>
      <c r="F219" s="28">
        <f t="shared" si="37"/>
        <v>0</v>
      </c>
      <c r="G219" s="27" t="str">
        <f t="shared" si="32"/>
        <v>Z</v>
      </c>
      <c r="H219" s="28">
        <f t="shared" si="38"/>
        <v>0</v>
      </c>
      <c r="I219" s="28">
        <f t="shared" si="39"/>
        <v>0</v>
      </c>
      <c r="J219" s="27">
        <v>45232</v>
      </c>
      <c r="L219" s="28">
        <f t="shared" si="33"/>
        <v>0</v>
      </c>
      <c r="M219" s="28">
        <f t="shared" si="34"/>
        <v>0</v>
      </c>
      <c r="N219" s="28">
        <f t="shared" si="35"/>
        <v>0</v>
      </c>
    </row>
    <row r="220" spans="1:14" x14ac:dyDescent="0.25">
      <c r="A220" s="36">
        <v>45234</v>
      </c>
      <c r="B220">
        <f t="shared" si="31"/>
        <v>1</v>
      </c>
      <c r="D220" s="28">
        <f t="shared" si="36"/>
        <v>0</v>
      </c>
      <c r="E220" s="27">
        <v>45234</v>
      </c>
      <c r="F220" s="28">
        <f t="shared" si="37"/>
        <v>1</v>
      </c>
      <c r="G220" s="27" t="str">
        <f t="shared" si="32"/>
        <v>Z</v>
      </c>
      <c r="H220" s="28">
        <f t="shared" si="38"/>
        <v>0</v>
      </c>
      <c r="I220" s="28">
        <f t="shared" si="39"/>
        <v>0</v>
      </c>
      <c r="J220" s="27">
        <v>45233</v>
      </c>
      <c r="L220" s="28">
        <f t="shared" si="33"/>
        <v>0</v>
      </c>
      <c r="M220" s="28">
        <f t="shared" si="34"/>
        <v>0</v>
      </c>
      <c r="N220" s="28">
        <f t="shared" si="35"/>
        <v>0</v>
      </c>
    </row>
    <row r="221" spans="1:14" x14ac:dyDescent="0.25">
      <c r="A221" s="36">
        <v>45235</v>
      </c>
      <c r="B221">
        <f t="shared" si="31"/>
        <v>1</v>
      </c>
      <c r="D221" s="28">
        <f t="shared" si="36"/>
        <v>0</v>
      </c>
      <c r="E221" s="27">
        <v>45235</v>
      </c>
      <c r="F221" s="28">
        <f t="shared" si="37"/>
        <v>1</v>
      </c>
      <c r="G221" s="27" t="str">
        <f t="shared" si="32"/>
        <v>Z</v>
      </c>
      <c r="H221" s="28">
        <f t="shared" si="38"/>
        <v>0</v>
      </c>
      <c r="I221" s="28">
        <f t="shared" si="39"/>
        <v>0</v>
      </c>
      <c r="J221" s="27">
        <v>45234</v>
      </c>
      <c r="L221" s="28">
        <f t="shared" si="33"/>
        <v>0</v>
      </c>
      <c r="M221" s="28">
        <f t="shared" si="34"/>
        <v>0</v>
      </c>
      <c r="N221" s="28">
        <f t="shared" si="35"/>
        <v>0</v>
      </c>
    </row>
    <row r="222" spans="1:14" x14ac:dyDescent="0.25">
      <c r="A222" s="36">
        <v>45236</v>
      </c>
      <c r="B222">
        <f t="shared" si="31"/>
        <v>1</v>
      </c>
      <c r="D222" s="28">
        <f t="shared" si="36"/>
        <v>0</v>
      </c>
      <c r="F222" s="28">
        <f t="shared" si="37"/>
        <v>0</v>
      </c>
      <c r="G222" s="27" t="str">
        <f t="shared" si="32"/>
        <v>Z</v>
      </c>
      <c r="H222" s="28">
        <f t="shared" si="38"/>
        <v>0</v>
      </c>
      <c r="I222" s="28">
        <f t="shared" si="39"/>
        <v>0</v>
      </c>
      <c r="J222" s="27">
        <v>45235</v>
      </c>
      <c r="L222" s="28">
        <f t="shared" si="33"/>
        <v>0</v>
      </c>
      <c r="M222" s="28">
        <f t="shared" si="34"/>
        <v>0</v>
      </c>
      <c r="N222" s="28">
        <f t="shared" si="35"/>
        <v>0</v>
      </c>
    </row>
    <row r="223" spans="1:14" x14ac:dyDescent="0.25">
      <c r="A223" s="36">
        <v>45237</v>
      </c>
      <c r="B223">
        <f t="shared" si="31"/>
        <v>1</v>
      </c>
      <c r="D223" s="28">
        <f t="shared" si="36"/>
        <v>0</v>
      </c>
      <c r="F223" s="28">
        <f t="shared" si="37"/>
        <v>0</v>
      </c>
      <c r="G223" s="27" t="str">
        <f t="shared" si="32"/>
        <v>Z</v>
      </c>
      <c r="H223" s="28">
        <f t="shared" si="38"/>
        <v>0</v>
      </c>
      <c r="I223" s="28">
        <f t="shared" si="39"/>
        <v>0</v>
      </c>
      <c r="J223" s="27">
        <v>45236</v>
      </c>
      <c r="L223" s="28">
        <f t="shared" si="33"/>
        <v>0</v>
      </c>
      <c r="M223" s="28">
        <f t="shared" si="34"/>
        <v>0</v>
      </c>
      <c r="N223" s="28">
        <f t="shared" si="35"/>
        <v>0</v>
      </c>
    </row>
    <row r="224" spans="1:14" x14ac:dyDescent="0.25">
      <c r="A224" s="36">
        <v>45238</v>
      </c>
      <c r="B224">
        <f t="shared" si="31"/>
        <v>1</v>
      </c>
      <c r="D224" s="28">
        <f t="shared" si="36"/>
        <v>0</v>
      </c>
      <c r="F224" s="28">
        <f t="shared" si="37"/>
        <v>0</v>
      </c>
      <c r="G224" s="27" t="str">
        <f t="shared" si="32"/>
        <v>Z</v>
      </c>
      <c r="H224" s="28">
        <f t="shared" si="38"/>
        <v>0</v>
      </c>
      <c r="I224" s="28">
        <f t="shared" si="39"/>
        <v>0</v>
      </c>
      <c r="J224" s="27">
        <v>45237</v>
      </c>
      <c r="L224" s="28">
        <f t="shared" si="33"/>
        <v>0</v>
      </c>
      <c r="M224" s="28">
        <f t="shared" si="34"/>
        <v>0</v>
      </c>
      <c r="N224" s="28">
        <f t="shared" si="35"/>
        <v>0</v>
      </c>
    </row>
    <row r="225" spans="1:14" x14ac:dyDescent="0.25">
      <c r="A225" s="36">
        <v>45239</v>
      </c>
      <c r="B225">
        <f t="shared" si="31"/>
        <v>1</v>
      </c>
      <c r="D225" s="28">
        <f t="shared" si="36"/>
        <v>0</v>
      </c>
      <c r="F225" s="28">
        <f t="shared" si="37"/>
        <v>0</v>
      </c>
      <c r="G225" s="27" t="str">
        <f t="shared" si="32"/>
        <v>Z</v>
      </c>
      <c r="H225" s="28">
        <f t="shared" si="38"/>
        <v>0</v>
      </c>
      <c r="I225" s="28">
        <f t="shared" si="39"/>
        <v>0</v>
      </c>
      <c r="J225" s="27">
        <v>45238</v>
      </c>
      <c r="L225" s="28">
        <f t="shared" si="33"/>
        <v>0</v>
      </c>
      <c r="M225" s="28">
        <f t="shared" si="34"/>
        <v>0</v>
      </c>
      <c r="N225" s="28">
        <f t="shared" si="35"/>
        <v>0</v>
      </c>
    </row>
    <row r="226" spans="1:14" x14ac:dyDescent="0.25">
      <c r="A226" s="36">
        <v>45240</v>
      </c>
      <c r="B226">
        <f t="shared" si="31"/>
        <v>1</v>
      </c>
      <c r="D226" s="28">
        <f t="shared" si="36"/>
        <v>0</v>
      </c>
      <c r="F226" s="28">
        <f t="shared" si="37"/>
        <v>0</v>
      </c>
      <c r="G226" s="27" t="str">
        <f t="shared" si="32"/>
        <v>Z</v>
      </c>
      <c r="H226" s="28">
        <f t="shared" si="38"/>
        <v>0</v>
      </c>
      <c r="I226" s="28">
        <f t="shared" si="39"/>
        <v>0</v>
      </c>
      <c r="J226" s="27">
        <v>45239</v>
      </c>
      <c r="L226" s="28">
        <f t="shared" si="33"/>
        <v>0</v>
      </c>
      <c r="M226" s="28">
        <f t="shared" si="34"/>
        <v>0</v>
      </c>
      <c r="N226" s="28">
        <f t="shared" si="35"/>
        <v>0</v>
      </c>
    </row>
    <row r="227" spans="1:14" x14ac:dyDescent="0.25">
      <c r="A227" s="36">
        <v>45241</v>
      </c>
      <c r="B227">
        <f t="shared" si="31"/>
        <v>1</v>
      </c>
      <c r="D227" s="28">
        <f t="shared" si="36"/>
        <v>0</v>
      </c>
      <c r="E227" s="27">
        <v>45241</v>
      </c>
      <c r="F227" s="28">
        <f t="shared" si="37"/>
        <v>1</v>
      </c>
      <c r="G227" s="27" t="str">
        <f t="shared" si="32"/>
        <v>Z</v>
      </c>
      <c r="H227" s="28">
        <f t="shared" si="38"/>
        <v>0</v>
      </c>
      <c r="I227" s="28">
        <f t="shared" si="39"/>
        <v>0</v>
      </c>
      <c r="J227" s="27">
        <v>45240</v>
      </c>
      <c r="L227" s="28">
        <f t="shared" si="33"/>
        <v>0</v>
      </c>
      <c r="M227" s="28">
        <f t="shared" si="34"/>
        <v>0</v>
      </c>
      <c r="N227" s="28">
        <f t="shared" si="35"/>
        <v>0</v>
      </c>
    </row>
    <row r="228" spans="1:14" x14ac:dyDescent="0.25">
      <c r="A228" s="36">
        <v>45242</v>
      </c>
      <c r="B228">
        <f t="shared" si="31"/>
        <v>1</v>
      </c>
      <c r="D228" s="28">
        <f t="shared" si="36"/>
        <v>0</v>
      </c>
      <c r="E228" s="27">
        <v>45242</v>
      </c>
      <c r="F228" s="28">
        <f t="shared" si="37"/>
        <v>1</v>
      </c>
      <c r="G228" s="27" t="str">
        <f t="shared" si="32"/>
        <v>Z</v>
      </c>
      <c r="H228" s="28">
        <f t="shared" si="38"/>
        <v>0</v>
      </c>
      <c r="I228" s="28">
        <f t="shared" si="39"/>
        <v>0</v>
      </c>
      <c r="J228" s="27">
        <v>45241</v>
      </c>
      <c r="L228" s="28">
        <f t="shared" si="33"/>
        <v>0</v>
      </c>
      <c r="M228" s="28">
        <f t="shared" si="34"/>
        <v>0</v>
      </c>
      <c r="N228" s="28">
        <f t="shared" si="35"/>
        <v>0</v>
      </c>
    </row>
    <row r="229" spans="1:14" x14ac:dyDescent="0.25">
      <c r="A229" s="36">
        <v>45243</v>
      </c>
      <c r="B229">
        <f t="shared" si="31"/>
        <v>1</v>
      </c>
      <c r="D229" s="28">
        <f t="shared" si="36"/>
        <v>0</v>
      </c>
      <c r="F229" s="28">
        <f t="shared" si="37"/>
        <v>0</v>
      </c>
      <c r="G229" s="27" t="str">
        <f t="shared" si="32"/>
        <v>Z</v>
      </c>
      <c r="H229" s="28">
        <f t="shared" si="38"/>
        <v>0</v>
      </c>
      <c r="I229" s="28">
        <f t="shared" si="39"/>
        <v>0</v>
      </c>
      <c r="J229" s="27">
        <v>45242</v>
      </c>
      <c r="L229" s="28">
        <f t="shared" si="33"/>
        <v>0</v>
      </c>
      <c r="M229" s="28">
        <f t="shared" si="34"/>
        <v>0</v>
      </c>
      <c r="N229" s="28">
        <f t="shared" si="35"/>
        <v>0</v>
      </c>
    </row>
    <row r="230" spans="1:14" x14ac:dyDescent="0.25">
      <c r="A230" s="36">
        <v>45244</v>
      </c>
      <c r="B230">
        <f t="shared" si="31"/>
        <v>1</v>
      </c>
      <c r="D230" s="28">
        <f t="shared" si="36"/>
        <v>0</v>
      </c>
      <c r="F230" s="28">
        <f t="shared" si="37"/>
        <v>0</v>
      </c>
      <c r="G230" s="27" t="str">
        <f t="shared" si="32"/>
        <v>Z</v>
      </c>
      <c r="H230" s="28">
        <f t="shared" si="38"/>
        <v>0</v>
      </c>
      <c r="I230" s="28">
        <f t="shared" si="39"/>
        <v>0</v>
      </c>
      <c r="J230" s="27">
        <v>45243</v>
      </c>
      <c r="L230" s="28">
        <f t="shared" si="33"/>
        <v>0</v>
      </c>
      <c r="M230" s="28">
        <f t="shared" si="34"/>
        <v>0</v>
      </c>
      <c r="N230" s="28">
        <f t="shared" si="35"/>
        <v>0</v>
      </c>
    </row>
    <row r="231" spans="1:14" x14ac:dyDescent="0.25">
      <c r="A231" s="36">
        <v>45245</v>
      </c>
      <c r="B231">
        <f t="shared" si="31"/>
        <v>1</v>
      </c>
      <c r="D231" s="28">
        <f t="shared" si="36"/>
        <v>0</v>
      </c>
      <c r="F231" s="28">
        <f t="shared" si="37"/>
        <v>0</v>
      </c>
      <c r="G231" s="27" t="str">
        <f t="shared" si="32"/>
        <v>Z</v>
      </c>
      <c r="H231" s="28">
        <f t="shared" si="38"/>
        <v>0</v>
      </c>
      <c r="I231" s="28">
        <f t="shared" si="39"/>
        <v>0</v>
      </c>
      <c r="J231" s="27">
        <v>45244</v>
      </c>
      <c r="L231" s="28">
        <f t="shared" si="33"/>
        <v>0</v>
      </c>
      <c r="M231" s="28">
        <f t="shared" si="34"/>
        <v>0</v>
      </c>
      <c r="N231" s="28">
        <f t="shared" si="35"/>
        <v>0</v>
      </c>
    </row>
    <row r="232" spans="1:14" x14ac:dyDescent="0.25">
      <c r="A232" s="36">
        <v>45246</v>
      </c>
      <c r="B232">
        <f t="shared" si="31"/>
        <v>1</v>
      </c>
      <c r="D232" s="28">
        <f t="shared" si="36"/>
        <v>0</v>
      </c>
      <c r="F232" s="28">
        <f t="shared" si="37"/>
        <v>0</v>
      </c>
      <c r="G232" s="27" t="str">
        <f t="shared" si="32"/>
        <v>Z</v>
      </c>
      <c r="H232" s="28">
        <f t="shared" si="38"/>
        <v>0</v>
      </c>
      <c r="I232" s="28">
        <f t="shared" si="39"/>
        <v>0</v>
      </c>
      <c r="J232" s="27">
        <v>45245</v>
      </c>
      <c r="L232" s="28">
        <f t="shared" si="33"/>
        <v>0</v>
      </c>
      <c r="M232" s="28">
        <f t="shared" si="34"/>
        <v>0</v>
      </c>
      <c r="N232" s="28">
        <f t="shared" si="35"/>
        <v>0</v>
      </c>
    </row>
    <row r="233" spans="1:14" x14ac:dyDescent="0.25">
      <c r="A233" s="36">
        <v>45247</v>
      </c>
      <c r="B233">
        <f t="shared" si="31"/>
        <v>1</v>
      </c>
      <c r="D233" s="28">
        <f t="shared" si="36"/>
        <v>0</v>
      </c>
      <c r="F233" s="28">
        <f t="shared" si="37"/>
        <v>0</v>
      </c>
      <c r="G233" s="27" t="str">
        <f t="shared" si="32"/>
        <v>Z</v>
      </c>
      <c r="H233" s="28">
        <f t="shared" si="38"/>
        <v>0</v>
      </c>
      <c r="I233" s="28">
        <f t="shared" si="39"/>
        <v>0</v>
      </c>
      <c r="J233" s="27">
        <v>45246</v>
      </c>
      <c r="L233" s="28">
        <f t="shared" si="33"/>
        <v>0</v>
      </c>
      <c r="M233" s="28">
        <f t="shared" si="34"/>
        <v>0</v>
      </c>
      <c r="N233" s="28">
        <f t="shared" si="35"/>
        <v>0</v>
      </c>
    </row>
    <row r="234" spans="1:14" x14ac:dyDescent="0.25">
      <c r="A234" s="36">
        <v>45248</v>
      </c>
      <c r="B234">
        <f t="shared" si="31"/>
        <v>1</v>
      </c>
      <c r="D234" s="28">
        <f t="shared" si="36"/>
        <v>0</v>
      </c>
      <c r="E234" s="27">
        <v>45248</v>
      </c>
      <c r="F234" s="28">
        <f t="shared" si="37"/>
        <v>1</v>
      </c>
      <c r="G234" s="27" t="str">
        <f t="shared" si="32"/>
        <v>Z</v>
      </c>
      <c r="H234" s="28">
        <f t="shared" si="38"/>
        <v>0</v>
      </c>
      <c r="I234" s="28">
        <f t="shared" si="39"/>
        <v>0</v>
      </c>
      <c r="J234" s="27">
        <v>45247</v>
      </c>
      <c r="L234" s="28">
        <f t="shared" si="33"/>
        <v>0</v>
      </c>
      <c r="M234" s="28">
        <f t="shared" si="34"/>
        <v>0</v>
      </c>
      <c r="N234" s="28">
        <f t="shared" si="35"/>
        <v>0</v>
      </c>
    </row>
    <row r="235" spans="1:14" x14ac:dyDescent="0.25">
      <c r="A235" s="36">
        <v>45249</v>
      </c>
      <c r="B235">
        <f t="shared" si="31"/>
        <v>1</v>
      </c>
      <c r="D235" s="28">
        <f t="shared" si="36"/>
        <v>0</v>
      </c>
      <c r="E235" s="27">
        <v>45249</v>
      </c>
      <c r="F235" s="28">
        <f t="shared" si="37"/>
        <v>1</v>
      </c>
      <c r="G235" s="27" t="str">
        <f t="shared" si="32"/>
        <v>Z</v>
      </c>
      <c r="H235" s="28">
        <f t="shared" si="38"/>
        <v>0</v>
      </c>
      <c r="I235" s="28">
        <f t="shared" si="39"/>
        <v>0</v>
      </c>
      <c r="J235" s="27">
        <v>45248</v>
      </c>
      <c r="L235" s="28">
        <f t="shared" si="33"/>
        <v>0</v>
      </c>
      <c r="M235" s="28">
        <f t="shared" si="34"/>
        <v>0</v>
      </c>
      <c r="N235" s="28">
        <f t="shared" si="35"/>
        <v>0</v>
      </c>
    </row>
    <row r="236" spans="1:14" x14ac:dyDescent="0.25">
      <c r="A236" s="36">
        <v>45250</v>
      </c>
      <c r="B236">
        <f t="shared" si="31"/>
        <v>1</v>
      </c>
      <c r="D236" s="28">
        <f t="shared" si="36"/>
        <v>0</v>
      </c>
      <c r="F236" s="28">
        <f t="shared" si="37"/>
        <v>0</v>
      </c>
      <c r="G236" s="27" t="str">
        <f t="shared" si="32"/>
        <v>Z</v>
      </c>
      <c r="H236" s="28">
        <f t="shared" si="38"/>
        <v>0</v>
      </c>
      <c r="I236" s="28">
        <f t="shared" si="39"/>
        <v>0</v>
      </c>
      <c r="J236" s="27">
        <v>45249</v>
      </c>
      <c r="L236" s="28">
        <f t="shared" si="33"/>
        <v>0</v>
      </c>
      <c r="M236" s="28">
        <f t="shared" si="34"/>
        <v>0</v>
      </c>
      <c r="N236" s="28">
        <f t="shared" si="35"/>
        <v>0</v>
      </c>
    </row>
    <row r="237" spans="1:14" x14ac:dyDescent="0.25">
      <c r="A237" s="36">
        <v>45251</v>
      </c>
      <c r="B237">
        <f t="shared" si="31"/>
        <v>1</v>
      </c>
      <c r="D237" s="28">
        <f t="shared" si="36"/>
        <v>0</v>
      </c>
      <c r="F237" s="28">
        <f t="shared" si="37"/>
        <v>0</v>
      </c>
      <c r="G237" s="27" t="str">
        <f t="shared" si="32"/>
        <v>Z</v>
      </c>
      <c r="H237" s="28">
        <f t="shared" si="38"/>
        <v>0</v>
      </c>
      <c r="I237" s="28">
        <f t="shared" si="39"/>
        <v>0</v>
      </c>
      <c r="J237" s="27">
        <v>45250</v>
      </c>
      <c r="L237" s="28">
        <f t="shared" si="33"/>
        <v>0</v>
      </c>
      <c r="M237" s="28">
        <f t="shared" si="34"/>
        <v>0</v>
      </c>
      <c r="N237" s="28">
        <f t="shared" si="35"/>
        <v>0</v>
      </c>
    </row>
    <row r="238" spans="1:14" x14ac:dyDescent="0.25">
      <c r="A238" s="36">
        <v>45252</v>
      </c>
      <c r="B238">
        <f t="shared" si="31"/>
        <v>1</v>
      </c>
      <c r="D238" s="28">
        <f t="shared" si="36"/>
        <v>0</v>
      </c>
      <c r="F238" s="28">
        <f t="shared" si="37"/>
        <v>0</v>
      </c>
      <c r="G238" s="27" t="str">
        <f t="shared" si="32"/>
        <v>Z</v>
      </c>
      <c r="H238" s="28">
        <f t="shared" si="38"/>
        <v>0</v>
      </c>
      <c r="I238" s="28">
        <f t="shared" si="39"/>
        <v>0</v>
      </c>
      <c r="J238" s="27">
        <v>45251</v>
      </c>
      <c r="L238" s="28">
        <f t="shared" si="33"/>
        <v>0</v>
      </c>
      <c r="M238" s="28">
        <f t="shared" si="34"/>
        <v>0</v>
      </c>
      <c r="N238" s="28">
        <f t="shared" si="35"/>
        <v>0</v>
      </c>
    </row>
    <row r="239" spans="1:14" x14ac:dyDescent="0.25">
      <c r="A239" s="36">
        <v>45253</v>
      </c>
      <c r="B239">
        <f t="shared" si="31"/>
        <v>1</v>
      </c>
      <c r="D239" s="28">
        <f t="shared" si="36"/>
        <v>0</v>
      </c>
      <c r="F239" s="28">
        <f t="shared" si="37"/>
        <v>0</v>
      </c>
      <c r="G239" s="27" t="str">
        <f t="shared" si="32"/>
        <v>Z</v>
      </c>
      <c r="H239" s="28">
        <f t="shared" si="38"/>
        <v>0</v>
      </c>
      <c r="I239" s="28">
        <f t="shared" si="39"/>
        <v>0</v>
      </c>
      <c r="J239" s="27">
        <v>45252</v>
      </c>
      <c r="L239" s="28">
        <f t="shared" si="33"/>
        <v>0</v>
      </c>
      <c r="M239" s="28">
        <f t="shared" si="34"/>
        <v>0</v>
      </c>
      <c r="N239" s="28">
        <f t="shared" si="35"/>
        <v>0</v>
      </c>
    </row>
    <row r="240" spans="1:14" x14ac:dyDescent="0.25">
      <c r="A240" s="36">
        <v>45254</v>
      </c>
      <c r="B240">
        <f t="shared" si="31"/>
        <v>1</v>
      </c>
      <c r="D240" s="28">
        <f t="shared" si="36"/>
        <v>0</v>
      </c>
      <c r="F240" s="28">
        <f t="shared" si="37"/>
        <v>0</v>
      </c>
      <c r="G240" s="27" t="str">
        <f t="shared" si="32"/>
        <v>Z</v>
      </c>
      <c r="H240" s="28">
        <f t="shared" si="38"/>
        <v>0</v>
      </c>
      <c r="I240" s="28">
        <f t="shared" si="39"/>
        <v>0</v>
      </c>
      <c r="J240" s="27">
        <v>45253</v>
      </c>
      <c r="L240" s="28">
        <f t="shared" si="33"/>
        <v>0</v>
      </c>
      <c r="M240" s="28">
        <f t="shared" si="34"/>
        <v>0</v>
      </c>
      <c r="N240" s="28">
        <f t="shared" si="35"/>
        <v>0</v>
      </c>
    </row>
    <row r="241" spans="1:14" x14ac:dyDescent="0.25">
      <c r="A241" s="36">
        <v>45255</v>
      </c>
      <c r="B241">
        <f t="shared" si="31"/>
        <v>1</v>
      </c>
      <c r="D241" s="28">
        <f t="shared" si="36"/>
        <v>0</v>
      </c>
      <c r="E241" s="27">
        <v>45255</v>
      </c>
      <c r="F241" s="28">
        <f t="shared" si="37"/>
        <v>1</v>
      </c>
      <c r="G241" s="27" t="str">
        <f t="shared" si="32"/>
        <v>Z</v>
      </c>
      <c r="H241" s="28">
        <f t="shared" si="38"/>
        <v>0</v>
      </c>
      <c r="I241" s="28">
        <f t="shared" si="39"/>
        <v>0</v>
      </c>
      <c r="J241" s="27">
        <v>45254</v>
      </c>
      <c r="L241" s="28">
        <f t="shared" si="33"/>
        <v>0</v>
      </c>
      <c r="M241" s="28">
        <f t="shared" si="34"/>
        <v>0</v>
      </c>
      <c r="N241" s="28">
        <f t="shared" si="35"/>
        <v>0</v>
      </c>
    </row>
    <row r="242" spans="1:14" x14ac:dyDescent="0.25">
      <c r="A242" s="36">
        <v>45256</v>
      </c>
      <c r="B242">
        <f t="shared" si="31"/>
        <v>1</v>
      </c>
      <c r="D242" s="28">
        <f t="shared" si="36"/>
        <v>0</v>
      </c>
      <c r="E242" s="27">
        <v>45256</v>
      </c>
      <c r="F242" s="28">
        <f t="shared" si="37"/>
        <v>1</v>
      </c>
      <c r="G242" s="27" t="str">
        <f t="shared" si="32"/>
        <v>Z</v>
      </c>
      <c r="H242" s="28">
        <f t="shared" si="38"/>
        <v>0</v>
      </c>
      <c r="I242" s="28">
        <f t="shared" si="39"/>
        <v>0</v>
      </c>
      <c r="J242" s="27">
        <v>45255</v>
      </c>
      <c r="L242" s="28">
        <f t="shared" si="33"/>
        <v>0</v>
      </c>
      <c r="M242" s="28">
        <f t="shared" si="34"/>
        <v>0</v>
      </c>
      <c r="N242" s="28">
        <f t="shared" si="35"/>
        <v>0</v>
      </c>
    </row>
    <row r="243" spans="1:14" x14ac:dyDescent="0.25">
      <c r="A243" s="36">
        <v>45257</v>
      </c>
      <c r="B243">
        <f t="shared" si="31"/>
        <v>1</v>
      </c>
      <c r="D243" s="28">
        <f t="shared" si="36"/>
        <v>0</v>
      </c>
      <c r="F243" s="28">
        <f t="shared" si="37"/>
        <v>0</v>
      </c>
      <c r="G243" s="27" t="str">
        <f t="shared" si="32"/>
        <v>Z</v>
      </c>
      <c r="H243" s="28">
        <f t="shared" si="38"/>
        <v>0</v>
      </c>
      <c r="I243" s="28">
        <f t="shared" si="39"/>
        <v>0</v>
      </c>
      <c r="J243" s="27">
        <v>45256</v>
      </c>
      <c r="L243" s="28">
        <f t="shared" si="33"/>
        <v>0</v>
      </c>
      <c r="M243" s="28">
        <f t="shared" si="34"/>
        <v>0</v>
      </c>
      <c r="N243" s="28">
        <f t="shared" si="35"/>
        <v>0</v>
      </c>
    </row>
    <row r="244" spans="1:14" x14ac:dyDescent="0.25">
      <c r="A244" s="36">
        <v>45258</v>
      </c>
      <c r="B244">
        <f t="shared" si="31"/>
        <v>1</v>
      </c>
      <c r="D244" s="28">
        <f t="shared" si="36"/>
        <v>0</v>
      </c>
      <c r="F244" s="28">
        <f t="shared" si="37"/>
        <v>0</v>
      </c>
      <c r="G244" s="27" t="str">
        <f t="shared" si="32"/>
        <v>Z</v>
      </c>
      <c r="H244" s="28">
        <f t="shared" si="38"/>
        <v>0</v>
      </c>
      <c r="I244" s="28">
        <f t="shared" si="39"/>
        <v>0</v>
      </c>
      <c r="J244" s="27">
        <v>45257</v>
      </c>
      <c r="L244" s="28">
        <f t="shared" si="33"/>
        <v>0</v>
      </c>
      <c r="M244" s="28">
        <f t="shared" si="34"/>
        <v>0</v>
      </c>
      <c r="N244" s="28">
        <f t="shared" si="35"/>
        <v>0</v>
      </c>
    </row>
    <row r="245" spans="1:14" x14ac:dyDescent="0.25">
      <c r="A245" s="36">
        <v>45259</v>
      </c>
      <c r="B245">
        <f t="shared" si="31"/>
        <v>1</v>
      </c>
      <c r="D245" s="28">
        <f t="shared" si="36"/>
        <v>0</v>
      </c>
      <c r="F245" s="28">
        <f t="shared" si="37"/>
        <v>0</v>
      </c>
      <c r="G245" s="27" t="str">
        <f t="shared" si="32"/>
        <v>Z</v>
      </c>
      <c r="H245" s="28">
        <f t="shared" si="38"/>
        <v>0</v>
      </c>
      <c r="I245" s="28">
        <f t="shared" si="39"/>
        <v>0</v>
      </c>
      <c r="J245" s="27">
        <v>45258</v>
      </c>
      <c r="L245" s="28">
        <f t="shared" si="33"/>
        <v>0</v>
      </c>
      <c r="M245" s="28">
        <f t="shared" si="34"/>
        <v>0</v>
      </c>
      <c r="N245" s="28">
        <f t="shared" si="35"/>
        <v>0</v>
      </c>
    </row>
    <row r="246" spans="1:14" x14ac:dyDescent="0.25">
      <c r="A246" s="36">
        <v>45260</v>
      </c>
      <c r="B246">
        <f t="shared" si="31"/>
        <v>1</v>
      </c>
      <c r="D246" s="28">
        <f t="shared" si="36"/>
        <v>0</v>
      </c>
      <c r="F246" s="28">
        <f t="shared" si="37"/>
        <v>0</v>
      </c>
      <c r="G246" s="27" t="str">
        <f t="shared" si="32"/>
        <v>Z</v>
      </c>
      <c r="H246" s="28">
        <f t="shared" si="38"/>
        <v>0</v>
      </c>
      <c r="I246" s="28">
        <f t="shared" si="39"/>
        <v>0</v>
      </c>
      <c r="J246" s="27">
        <v>45259</v>
      </c>
      <c r="L246" s="28">
        <f t="shared" si="33"/>
        <v>0</v>
      </c>
      <c r="M246" s="28">
        <f t="shared" si="34"/>
        <v>0</v>
      </c>
      <c r="N246" s="28">
        <f t="shared" si="35"/>
        <v>0</v>
      </c>
    </row>
    <row r="247" spans="1:14" x14ac:dyDescent="0.25">
      <c r="A247" s="36">
        <v>45261</v>
      </c>
      <c r="B247">
        <f t="shared" si="31"/>
        <v>1</v>
      </c>
      <c r="D247" s="28">
        <f t="shared" si="36"/>
        <v>0</v>
      </c>
      <c r="F247" s="28">
        <f t="shared" si="37"/>
        <v>0</v>
      </c>
      <c r="G247" s="27" t="str">
        <f t="shared" si="32"/>
        <v>Z</v>
      </c>
      <c r="H247" s="28">
        <f t="shared" si="38"/>
        <v>0</v>
      </c>
      <c r="I247" s="28">
        <f t="shared" si="39"/>
        <v>0</v>
      </c>
      <c r="J247" s="27">
        <v>45260</v>
      </c>
      <c r="L247" s="28">
        <f t="shared" si="33"/>
        <v>0</v>
      </c>
      <c r="M247" s="28">
        <f t="shared" si="34"/>
        <v>0</v>
      </c>
      <c r="N247" s="28">
        <f t="shared" si="35"/>
        <v>0</v>
      </c>
    </row>
    <row r="248" spans="1:14" x14ac:dyDescent="0.25">
      <c r="A248" s="36">
        <v>45262</v>
      </c>
      <c r="B248">
        <f t="shared" si="31"/>
        <v>1</v>
      </c>
      <c r="D248" s="28">
        <f t="shared" si="36"/>
        <v>0</v>
      </c>
      <c r="E248" s="27">
        <v>45262</v>
      </c>
      <c r="F248" s="28">
        <f t="shared" si="37"/>
        <v>1</v>
      </c>
      <c r="G248" s="27" t="str">
        <f t="shared" si="32"/>
        <v>Z</v>
      </c>
      <c r="H248" s="28">
        <f t="shared" si="38"/>
        <v>0</v>
      </c>
      <c r="I248" s="28">
        <f t="shared" si="39"/>
        <v>0</v>
      </c>
      <c r="J248" s="27">
        <v>45261</v>
      </c>
      <c r="L248" s="28">
        <f t="shared" si="33"/>
        <v>0</v>
      </c>
      <c r="M248" s="28">
        <f t="shared" si="34"/>
        <v>0</v>
      </c>
      <c r="N248" s="28">
        <f t="shared" si="35"/>
        <v>0</v>
      </c>
    </row>
    <row r="249" spans="1:14" x14ac:dyDescent="0.25">
      <c r="A249" s="36">
        <v>45263</v>
      </c>
      <c r="B249">
        <f t="shared" si="31"/>
        <v>1</v>
      </c>
      <c r="D249" s="28">
        <f t="shared" si="36"/>
        <v>0</v>
      </c>
      <c r="E249" s="27">
        <v>45263</v>
      </c>
      <c r="F249" s="28">
        <f t="shared" si="37"/>
        <v>1</v>
      </c>
      <c r="G249" s="27" t="str">
        <f t="shared" si="32"/>
        <v>Z</v>
      </c>
      <c r="H249" s="28">
        <f t="shared" si="38"/>
        <v>0</v>
      </c>
      <c r="I249" s="28">
        <f t="shared" si="39"/>
        <v>0</v>
      </c>
      <c r="J249" s="27">
        <v>45262</v>
      </c>
      <c r="L249" s="28">
        <f t="shared" si="33"/>
        <v>0</v>
      </c>
      <c r="M249" s="28">
        <f t="shared" si="34"/>
        <v>0</v>
      </c>
      <c r="N249" s="28">
        <f t="shared" si="35"/>
        <v>0</v>
      </c>
    </row>
    <row r="250" spans="1:14" x14ac:dyDescent="0.25">
      <c r="A250" s="36">
        <v>45264</v>
      </c>
      <c r="B250">
        <f t="shared" si="31"/>
        <v>1</v>
      </c>
      <c r="D250" s="28">
        <f t="shared" si="36"/>
        <v>0</v>
      </c>
      <c r="F250" s="28">
        <f t="shared" si="37"/>
        <v>0</v>
      </c>
      <c r="G250" s="27" t="str">
        <f t="shared" si="32"/>
        <v>Z</v>
      </c>
      <c r="H250" s="28">
        <f t="shared" si="38"/>
        <v>0</v>
      </c>
      <c r="I250" s="28">
        <f t="shared" si="39"/>
        <v>0</v>
      </c>
      <c r="J250" s="27">
        <v>45263</v>
      </c>
      <c r="L250" s="28">
        <f t="shared" si="33"/>
        <v>0</v>
      </c>
      <c r="M250" s="28">
        <f t="shared" si="34"/>
        <v>0</v>
      </c>
      <c r="N250" s="28">
        <f t="shared" si="35"/>
        <v>0</v>
      </c>
    </row>
    <row r="251" spans="1:14" x14ac:dyDescent="0.25">
      <c r="A251" s="36">
        <v>45265</v>
      </c>
      <c r="B251">
        <f t="shared" si="31"/>
        <v>1</v>
      </c>
      <c r="D251" s="28">
        <f t="shared" si="36"/>
        <v>0</v>
      </c>
      <c r="F251" s="28">
        <f t="shared" si="37"/>
        <v>0</v>
      </c>
      <c r="G251" s="27" t="str">
        <f t="shared" si="32"/>
        <v>Z</v>
      </c>
      <c r="H251" s="28">
        <f t="shared" si="38"/>
        <v>0</v>
      </c>
      <c r="I251" s="28">
        <f t="shared" si="39"/>
        <v>0</v>
      </c>
      <c r="J251" s="27">
        <v>45264</v>
      </c>
      <c r="L251" s="28">
        <f t="shared" si="33"/>
        <v>0</v>
      </c>
      <c r="M251" s="28">
        <f t="shared" si="34"/>
        <v>0</v>
      </c>
      <c r="N251" s="28">
        <f t="shared" si="35"/>
        <v>0</v>
      </c>
    </row>
    <row r="252" spans="1:14" x14ac:dyDescent="0.25">
      <c r="A252" s="36">
        <v>45266</v>
      </c>
      <c r="B252">
        <f t="shared" si="31"/>
        <v>1</v>
      </c>
      <c r="D252" s="28">
        <f t="shared" si="36"/>
        <v>0</v>
      </c>
      <c r="F252" s="28">
        <f t="shared" si="37"/>
        <v>0</v>
      </c>
      <c r="G252" s="27" t="str">
        <f t="shared" si="32"/>
        <v>Z</v>
      </c>
      <c r="H252" s="28">
        <f t="shared" si="38"/>
        <v>0</v>
      </c>
      <c r="I252" s="28">
        <f t="shared" si="39"/>
        <v>0</v>
      </c>
      <c r="J252" s="27">
        <v>45265</v>
      </c>
      <c r="L252" s="28">
        <f t="shared" si="33"/>
        <v>0</v>
      </c>
      <c r="M252" s="28">
        <f t="shared" si="34"/>
        <v>0</v>
      </c>
      <c r="N252" s="28">
        <f t="shared" si="35"/>
        <v>0</v>
      </c>
    </row>
    <row r="253" spans="1:14" x14ac:dyDescent="0.25">
      <c r="A253" s="36">
        <v>45267</v>
      </c>
      <c r="B253">
        <f t="shared" si="31"/>
        <v>1</v>
      </c>
      <c r="D253" s="28">
        <f t="shared" si="36"/>
        <v>0</v>
      </c>
      <c r="F253" s="28">
        <f t="shared" si="37"/>
        <v>0</v>
      </c>
      <c r="G253" s="27" t="str">
        <f t="shared" si="32"/>
        <v>Z</v>
      </c>
      <c r="H253" s="28">
        <f t="shared" si="38"/>
        <v>0</v>
      </c>
      <c r="I253" s="28">
        <f t="shared" si="39"/>
        <v>0</v>
      </c>
      <c r="J253" s="27">
        <v>45266</v>
      </c>
      <c r="L253" s="28">
        <f t="shared" si="33"/>
        <v>0</v>
      </c>
      <c r="M253" s="28">
        <f t="shared" si="34"/>
        <v>0</v>
      </c>
      <c r="N253" s="28">
        <f t="shared" si="35"/>
        <v>0</v>
      </c>
    </row>
    <row r="254" spans="1:14" x14ac:dyDescent="0.25">
      <c r="A254" s="36">
        <v>45268</v>
      </c>
      <c r="B254">
        <f t="shared" si="31"/>
        <v>1</v>
      </c>
      <c r="D254" s="28">
        <f t="shared" si="36"/>
        <v>0</v>
      </c>
      <c r="F254" s="28">
        <f t="shared" si="37"/>
        <v>0</v>
      </c>
      <c r="G254" s="27" t="str">
        <f t="shared" si="32"/>
        <v>Z</v>
      </c>
      <c r="H254" s="28">
        <f t="shared" si="38"/>
        <v>0</v>
      </c>
      <c r="I254" s="28">
        <f t="shared" si="39"/>
        <v>0</v>
      </c>
      <c r="J254" s="27">
        <v>45267</v>
      </c>
      <c r="L254" s="28">
        <f t="shared" si="33"/>
        <v>0</v>
      </c>
      <c r="M254" s="28">
        <f t="shared" si="34"/>
        <v>0</v>
      </c>
      <c r="N254" s="28">
        <f t="shared" si="35"/>
        <v>0</v>
      </c>
    </row>
    <row r="255" spans="1:14" x14ac:dyDescent="0.25">
      <c r="A255" s="36">
        <v>45269</v>
      </c>
      <c r="B255">
        <f t="shared" si="31"/>
        <v>1</v>
      </c>
      <c r="D255" s="28">
        <f t="shared" si="36"/>
        <v>0</v>
      </c>
      <c r="E255" s="27">
        <v>45269</v>
      </c>
      <c r="F255" s="28">
        <f t="shared" si="37"/>
        <v>1</v>
      </c>
      <c r="G255" s="27" t="str">
        <f t="shared" si="32"/>
        <v>Z</v>
      </c>
      <c r="H255" s="28">
        <f t="shared" si="38"/>
        <v>0</v>
      </c>
      <c r="I255" s="28">
        <f t="shared" si="39"/>
        <v>0</v>
      </c>
      <c r="J255" s="27">
        <v>45268</v>
      </c>
      <c r="L255" s="28">
        <f t="shared" si="33"/>
        <v>0</v>
      </c>
      <c r="M255" s="28">
        <f t="shared" si="34"/>
        <v>0</v>
      </c>
      <c r="N255" s="28">
        <f t="shared" si="35"/>
        <v>0</v>
      </c>
    </row>
    <row r="256" spans="1:14" x14ac:dyDescent="0.25">
      <c r="A256" s="36">
        <v>45270</v>
      </c>
      <c r="B256">
        <f t="shared" si="31"/>
        <v>1</v>
      </c>
      <c r="D256" s="28">
        <f t="shared" si="36"/>
        <v>0</v>
      </c>
      <c r="E256" s="27">
        <v>45270</v>
      </c>
      <c r="F256" s="28">
        <f t="shared" si="37"/>
        <v>1</v>
      </c>
      <c r="G256" s="27" t="str">
        <f t="shared" si="32"/>
        <v>Z</v>
      </c>
      <c r="H256" s="28">
        <f t="shared" si="38"/>
        <v>0</v>
      </c>
      <c r="I256" s="28">
        <f t="shared" si="39"/>
        <v>0</v>
      </c>
      <c r="J256" s="27">
        <v>45269</v>
      </c>
      <c r="L256" s="28">
        <f t="shared" si="33"/>
        <v>0</v>
      </c>
      <c r="M256" s="28">
        <f t="shared" si="34"/>
        <v>0</v>
      </c>
      <c r="N256" s="28">
        <f t="shared" si="35"/>
        <v>0</v>
      </c>
    </row>
    <row r="257" spans="1:14" x14ac:dyDescent="0.25">
      <c r="A257" s="36">
        <v>45271</v>
      </c>
      <c r="B257">
        <f t="shared" si="31"/>
        <v>1</v>
      </c>
      <c r="D257" s="28">
        <f t="shared" si="36"/>
        <v>0</v>
      </c>
      <c r="F257" s="28">
        <f t="shared" si="37"/>
        <v>0</v>
      </c>
      <c r="G257" s="27" t="str">
        <f t="shared" si="32"/>
        <v>Z</v>
      </c>
      <c r="H257" s="28">
        <f t="shared" si="38"/>
        <v>0</v>
      </c>
      <c r="I257" s="28">
        <f t="shared" si="39"/>
        <v>0</v>
      </c>
      <c r="J257" s="27">
        <v>45270</v>
      </c>
      <c r="L257" s="28">
        <f t="shared" si="33"/>
        <v>0</v>
      </c>
      <c r="M257" s="28">
        <f t="shared" si="34"/>
        <v>0</v>
      </c>
      <c r="N257" s="28">
        <f t="shared" si="35"/>
        <v>0</v>
      </c>
    </row>
    <row r="258" spans="1:14" x14ac:dyDescent="0.25">
      <c r="A258" s="36">
        <v>45272</v>
      </c>
      <c r="B258">
        <f t="shared" si="31"/>
        <v>1</v>
      </c>
      <c r="D258" s="28">
        <f t="shared" si="36"/>
        <v>0</v>
      </c>
      <c r="F258" s="28">
        <f t="shared" si="37"/>
        <v>0</v>
      </c>
      <c r="G258" s="27" t="str">
        <f t="shared" si="32"/>
        <v>Z</v>
      </c>
      <c r="H258" s="28">
        <f t="shared" si="38"/>
        <v>0</v>
      </c>
      <c r="I258" s="28">
        <f t="shared" si="39"/>
        <v>0</v>
      </c>
      <c r="J258" s="27">
        <v>45271</v>
      </c>
      <c r="L258" s="28">
        <f t="shared" si="33"/>
        <v>0</v>
      </c>
      <c r="M258" s="28">
        <f t="shared" si="34"/>
        <v>0</v>
      </c>
      <c r="N258" s="28">
        <f t="shared" si="35"/>
        <v>0</v>
      </c>
    </row>
    <row r="259" spans="1:14" x14ac:dyDescent="0.25">
      <c r="A259" s="36">
        <v>45273</v>
      </c>
      <c r="B259">
        <f t="shared" ref="B259:B322" si="40">IF(A259&gt;=U$12,IF(A259&lt;=$U$13,0,1),1)</f>
        <v>1</v>
      </c>
      <c r="D259" s="28">
        <f t="shared" si="36"/>
        <v>0</v>
      </c>
      <c r="F259" s="28">
        <f t="shared" si="37"/>
        <v>0</v>
      </c>
      <c r="G259" s="27" t="str">
        <f t="shared" ref="G259:G322" si="41">_xlfn.IFNA(VLOOKUP(A259,$Z$6:$Z$15,1,FALSE),"Z")</f>
        <v>Z</v>
      </c>
      <c r="H259" s="28">
        <f t="shared" si="38"/>
        <v>0</v>
      </c>
      <c r="I259" s="28">
        <f t="shared" si="39"/>
        <v>0</v>
      </c>
      <c r="J259" s="27">
        <v>45272</v>
      </c>
      <c r="L259" s="28">
        <f t="shared" ref="L259:L322" si="42">IF($I259=1,IF(AND($AD$11="yes", $A259&lt;$AD$12),1,IF(OR($AD$11="no", $AD$11=""),IF(AND(AD$14="yes", A259&lt;AD$15),1,IF(OR(AD$14="no", AD$14=""),1,0)),0)),0)</f>
        <v>0</v>
      </c>
      <c r="M259" s="28">
        <f t="shared" ref="M259:M322" si="43">IF($I259=1,IF(AND($AD$11="yes", $A259&gt;=$AD$12),IF(AND($AD$14="yes", $A259&gt;=$AD$15),0,1),0),0)</f>
        <v>0</v>
      </c>
      <c r="N259" s="28">
        <f t="shared" ref="N259:N322" si="44">IF($I259=1,IF(AND($AD$14="yes", $A259&gt;=$AD$15),1,0),0)</f>
        <v>0</v>
      </c>
    </row>
    <row r="260" spans="1:14" x14ac:dyDescent="0.25">
      <c r="A260" s="36">
        <v>45274</v>
      </c>
      <c r="B260">
        <f t="shared" si="40"/>
        <v>1</v>
      </c>
      <c r="D260" s="28">
        <f t="shared" ref="D260:D323" si="45">IF(ISBLANK(C260)=FALSE,1,0)</f>
        <v>0</v>
      </c>
      <c r="F260" s="28">
        <f t="shared" ref="F260:F323" si="46">IF(ISBLANK(E260)=FALSE,1,0)</f>
        <v>0</v>
      </c>
      <c r="G260" s="27" t="str">
        <f t="shared" si="41"/>
        <v>Z</v>
      </c>
      <c r="H260" s="28">
        <f t="shared" ref="H260:H323" si="47">IF(G260="Z",0,1)</f>
        <v>0</v>
      </c>
      <c r="I260" s="28">
        <f t="shared" ref="I260:I323" si="48">IF(B260+D260+F260+H260&gt;0,0,1)</f>
        <v>0</v>
      </c>
      <c r="J260" s="27">
        <v>45273</v>
      </c>
      <c r="L260" s="28">
        <f t="shared" si="42"/>
        <v>0</v>
      </c>
      <c r="M260" s="28">
        <f t="shared" si="43"/>
        <v>0</v>
      </c>
      <c r="N260" s="28">
        <f t="shared" si="44"/>
        <v>0</v>
      </c>
    </row>
    <row r="261" spans="1:14" x14ac:dyDescent="0.25">
      <c r="A261" s="36">
        <v>45275</v>
      </c>
      <c r="B261">
        <f t="shared" si="40"/>
        <v>1</v>
      </c>
      <c r="D261" s="28">
        <f t="shared" si="45"/>
        <v>0</v>
      </c>
      <c r="F261" s="28">
        <f t="shared" si="46"/>
        <v>0</v>
      </c>
      <c r="G261" s="27" t="str">
        <f t="shared" si="41"/>
        <v>Z</v>
      </c>
      <c r="H261" s="28">
        <f t="shared" si="47"/>
        <v>0</v>
      </c>
      <c r="I261" s="28">
        <f t="shared" si="48"/>
        <v>0</v>
      </c>
      <c r="J261" s="27">
        <v>45274</v>
      </c>
      <c r="L261" s="28">
        <f t="shared" si="42"/>
        <v>0</v>
      </c>
      <c r="M261" s="28">
        <f t="shared" si="43"/>
        <v>0</v>
      </c>
      <c r="N261" s="28">
        <f t="shared" si="44"/>
        <v>0</v>
      </c>
    </row>
    <row r="262" spans="1:14" x14ac:dyDescent="0.25">
      <c r="A262" s="36">
        <v>45276</v>
      </c>
      <c r="B262">
        <f t="shared" si="40"/>
        <v>1</v>
      </c>
      <c r="D262" s="28">
        <f t="shared" si="45"/>
        <v>0</v>
      </c>
      <c r="E262" s="27">
        <v>45276</v>
      </c>
      <c r="F262" s="28">
        <f t="shared" si="46"/>
        <v>1</v>
      </c>
      <c r="G262" s="27" t="str">
        <f t="shared" si="41"/>
        <v>Z</v>
      </c>
      <c r="H262" s="28">
        <f t="shared" si="47"/>
        <v>0</v>
      </c>
      <c r="I262" s="28">
        <f t="shared" si="48"/>
        <v>0</v>
      </c>
      <c r="J262" s="27">
        <v>45275</v>
      </c>
      <c r="L262" s="28">
        <f t="shared" si="42"/>
        <v>0</v>
      </c>
      <c r="M262" s="28">
        <f t="shared" si="43"/>
        <v>0</v>
      </c>
      <c r="N262" s="28">
        <f t="shared" si="44"/>
        <v>0</v>
      </c>
    </row>
    <row r="263" spans="1:14" x14ac:dyDescent="0.25">
      <c r="A263" s="36">
        <v>45277</v>
      </c>
      <c r="B263">
        <f t="shared" si="40"/>
        <v>1</v>
      </c>
      <c r="D263" s="28">
        <f t="shared" si="45"/>
        <v>0</v>
      </c>
      <c r="E263" s="27">
        <v>45277</v>
      </c>
      <c r="F263" s="28">
        <f t="shared" si="46"/>
        <v>1</v>
      </c>
      <c r="G263" s="27" t="str">
        <f t="shared" si="41"/>
        <v>Z</v>
      </c>
      <c r="H263" s="28">
        <f t="shared" si="47"/>
        <v>0</v>
      </c>
      <c r="I263" s="28">
        <f t="shared" si="48"/>
        <v>0</v>
      </c>
      <c r="J263" s="27">
        <v>45276</v>
      </c>
      <c r="L263" s="28">
        <f t="shared" si="42"/>
        <v>0</v>
      </c>
      <c r="M263" s="28">
        <f t="shared" si="43"/>
        <v>0</v>
      </c>
      <c r="N263" s="28">
        <f t="shared" si="44"/>
        <v>0</v>
      </c>
    </row>
    <row r="264" spans="1:14" x14ac:dyDescent="0.25">
      <c r="A264" s="36">
        <v>45278</v>
      </c>
      <c r="B264">
        <f t="shared" si="40"/>
        <v>1</v>
      </c>
      <c r="D264" s="28">
        <f t="shared" si="45"/>
        <v>0</v>
      </c>
      <c r="F264" s="28">
        <f t="shared" si="46"/>
        <v>0</v>
      </c>
      <c r="G264" s="27" t="str">
        <f t="shared" si="41"/>
        <v>Z</v>
      </c>
      <c r="H264" s="28">
        <f t="shared" si="47"/>
        <v>0</v>
      </c>
      <c r="I264" s="28">
        <f t="shared" si="48"/>
        <v>0</v>
      </c>
      <c r="J264" s="27">
        <v>45277</v>
      </c>
      <c r="L264" s="28">
        <f t="shared" si="42"/>
        <v>0</v>
      </c>
      <c r="M264" s="28">
        <f t="shared" si="43"/>
        <v>0</v>
      </c>
      <c r="N264" s="28">
        <f t="shared" si="44"/>
        <v>0</v>
      </c>
    </row>
    <row r="265" spans="1:14" x14ac:dyDescent="0.25">
      <c r="A265" s="36">
        <v>45279</v>
      </c>
      <c r="B265">
        <f t="shared" si="40"/>
        <v>1</v>
      </c>
      <c r="D265" s="28">
        <f t="shared" si="45"/>
        <v>0</v>
      </c>
      <c r="F265" s="28">
        <f t="shared" si="46"/>
        <v>0</v>
      </c>
      <c r="G265" s="27" t="str">
        <f t="shared" si="41"/>
        <v>Z</v>
      </c>
      <c r="H265" s="28">
        <f t="shared" si="47"/>
        <v>0</v>
      </c>
      <c r="I265" s="28">
        <f t="shared" si="48"/>
        <v>0</v>
      </c>
      <c r="J265" s="27">
        <v>45278</v>
      </c>
      <c r="L265" s="28">
        <f t="shared" si="42"/>
        <v>0</v>
      </c>
      <c r="M265" s="28">
        <f t="shared" si="43"/>
        <v>0</v>
      </c>
      <c r="N265" s="28">
        <f t="shared" si="44"/>
        <v>0</v>
      </c>
    </row>
    <row r="266" spans="1:14" x14ac:dyDescent="0.25">
      <c r="A266" s="36">
        <v>45280</v>
      </c>
      <c r="B266">
        <f t="shared" si="40"/>
        <v>1</v>
      </c>
      <c r="D266" s="28">
        <f t="shared" si="45"/>
        <v>0</v>
      </c>
      <c r="F266" s="28">
        <f t="shared" si="46"/>
        <v>0</v>
      </c>
      <c r="G266" s="27" t="str">
        <f t="shared" si="41"/>
        <v>Z</v>
      </c>
      <c r="H266" s="28">
        <f t="shared" si="47"/>
        <v>0</v>
      </c>
      <c r="I266" s="28">
        <f t="shared" si="48"/>
        <v>0</v>
      </c>
      <c r="J266" s="27">
        <v>45279</v>
      </c>
      <c r="L266" s="28">
        <f t="shared" si="42"/>
        <v>0</v>
      </c>
      <c r="M266" s="28">
        <f t="shared" si="43"/>
        <v>0</v>
      </c>
      <c r="N266" s="28">
        <f t="shared" si="44"/>
        <v>0</v>
      </c>
    </row>
    <row r="267" spans="1:14" x14ac:dyDescent="0.25">
      <c r="A267" s="36">
        <v>45281</v>
      </c>
      <c r="B267">
        <f t="shared" si="40"/>
        <v>1</v>
      </c>
      <c r="C267" s="27">
        <v>45281</v>
      </c>
      <c r="D267" s="28">
        <f t="shared" si="45"/>
        <v>1</v>
      </c>
      <c r="F267" s="28">
        <f t="shared" si="46"/>
        <v>0</v>
      </c>
      <c r="G267" s="27" t="str">
        <f t="shared" si="41"/>
        <v>Z</v>
      </c>
      <c r="H267" s="28">
        <f t="shared" si="47"/>
        <v>0</v>
      </c>
      <c r="I267" s="28">
        <f t="shared" si="48"/>
        <v>0</v>
      </c>
      <c r="J267" s="27">
        <v>45280</v>
      </c>
      <c r="L267" s="28">
        <f t="shared" si="42"/>
        <v>0</v>
      </c>
      <c r="M267" s="28">
        <f t="shared" si="43"/>
        <v>0</v>
      </c>
      <c r="N267" s="28">
        <f t="shared" si="44"/>
        <v>0</v>
      </c>
    </row>
    <row r="268" spans="1:14" x14ac:dyDescent="0.25">
      <c r="A268" s="36">
        <v>45282</v>
      </c>
      <c r="B268">
        <f t="shared" si="40"/>
        <v>1</v>
      </c>
      <c r="C268" s="27">
        <v>45282</v>
      </c>
      <c r="D268" s="28">
        <f t="shared" si="45"/>
        <v>1</v>
      </c>
      <c r="F268" s="28">
        <f t="shared" si="46"/>
        <v>0</v>
      </c>
      <c r="G268" s="27" t="str">
        <f t="shared" si="41"/>
        <v>Z</v>
      </c>
      <c r="H268" s="28">
        <f t="shared" si="47"/>
        <v>0</v>
      </c>
      <c r="I268" s="28">
        <f t="shared" si="48"/>
        <v>0</v>
      </c>
      <c r="J268" s="27">
        <v>45281</v>
      </c>
      <c r="L268" s="28">
        <f t="shared" si="42"/>
        <v>0</v>
      </c>
      <c r="M268" s="28">
        <f t="shared" si="43"/>
        <v>0</v>
      </c>
      <c r="N268" s="28">
        <f t="shared" si="44"/>
        <v>0</v>
      </c>
    </row>
    <row r="269" spans="1:14" x14ac:dyDescent="0.25">
      <c r="A269" s="36">
        <v>45283</v>
      </c>
      <c r="B269">
        <f t="shared" si="40"/>
        <v>1</v>
      </c>
      <c r="C269" s="27">
        <v>45283</v>
      </c>
      <c r="D269" s="28">
        <f t="shared" si="45"/>
        <v>1</v>
      </c>
      <c r="E269" s="27">
        <v>45283</v>
      </c>
      <c r="F269" s="28">
        <f t="shared" si="46"/>
        <v>1</v>
      </c>
      <c r="G269" s="27" t="str">
        <f t="shared" si="41"/>
        <v>Z</v>
      </c>
      <c r="H269" s="28">
        <f t="shared" si="47"/>
        <v>0</v>
      </c>
      <c r="I269" s="28">
        <f t="shared" si="48"/>
        <v>0</v>
      </c>
      <c r="J269" s="27">
        <v>45282</v>
      </c>
      <c r="L269" s="28">
        <f t="shared" si="42"/>
        <v>0</v>
      </c>
      <c r="M269" s="28">
        <f t="shared" si="43"/>
        <v>0</v>
      </c>
      <c r="N269" s="28">
        <f t="shared" si="44"/>
        <v>0</v>
      </c>
    </row>
    <row r="270" spans="1:14" x14ac:dyDescent="0.25">
      <c r="A270" s="36">
        <v>45284</v>
      </c>
      <c r="B270">
        <f t="shared" si="40"/>
        <v>1</v>
      </c>
      <c r="C270" s="27">
        <v>45284</v>
      </c>
      <c r="D270" s="28">
        <f t="shared" si="45"/>
        <v>1</v>
      </c>
      <c r="E270" s="27">
        <v>45284</v>
      </c>
      <c r="F270" s="28">
        <f t="shared" si="46"/>
        <v>1</v>
      </c>
      <c r="G270" s="27" t="str">
        <f t="shared" si="41"/>
        <v>Z</v>
      </c>
      <c r="H270" s="28">
        <f t="shared" si="47"/>
        <v>0</v>
      </c>
      <c r="I270" s="28">
        <f t="shared" si="48"/>
        <v>0</v>
      </c>
      <c r="J270" s="27">
        <v>45283</v>
      </c>
      <c r="L270" s="28">
        <f t="shared" si="42"/>
        <v>0</v>
      </c>
      <c r="M270" s="28">
        <f t="shared" si="43"/>
        <v>0</v>
      </c>
      <c r="N270" s="28">
        <f t="shared" si="44"/>
        <v>0</v>
      </c>
    </row>
    <row r="271" spans="1:14" x14ac:dyDescent="0.25">
      <c r="A271" s="36">
        <v>45285</v>
      </c>
      <c r="B271">
        <f t="shared" si="40"/>
        <v>1</v>
      </c>
      <c r="C271" s="27">
        <v>45285</v>
      </c>
      <c r="D271" s="28">
        <f t="shared" si="45"/>
        <v>1</v>
      </c>
      <c r="F271" s="28">
        <f t="shared" si="46"/>
        <v>0</v>
      </c>
      <c r="G271" s="27" t="str">
        <f t="shared" si="41"/>
        <v>Z</v>
      </c>
      <c r="H271" s="28">
        <f t="shared" si="47"/>
        <v>0</v>
      </c>
      <c r="I271" s="28">
        <f t="shared" si="48"/>
        <v>0</v>
      </c>
      <c r="J271" s="27">
        <v>45284</v>
      </c>
      <c r="L271" s="28">
        <f t="shared" si="42"/>
        <v>0</v>
      </c>
      <c r="M271" s="28">
        <f t="shared" si="43"/>
        <v>0</v>
      </c>
      <c r="N271" s="28">
        <f t="shared" si="44"/>
        <v>0</v>
      </c>
    </row>
    <row r="272" spans="1:14" x14ac:dyDescent="0.25">
      <c r="A272" s="36">
        <v>45286</v>
      </c>
      <c r="B272">
        <f t="shared" si="40"/>
        <v>1</v>
      </c>
      <c r="C272" s="27">
        <v>45286</v>
      </c>
      <c r="D272" s="28">
        <f t="shared" si="45"/>
        <v>1</v>
      </c>
      <c r="F272" s="28">
        <f t="shared" si="46"/>
        <v>0</v>
      </c>
      <c r="G272" s="27" t="str">
        <f t="shared" si="41"/>
        <v>Z</v>
      </c>
      <c r="H272" s="28">
        <f t="shared" si="47"/>
        <v>0</v>
      </c>
      <c r="I272" s="28">
        <f t="shared" si="48"/>
        <v>0</v>
      </c>
      <c r="J272" s="27">
        <v>45285</v>
      </c>
      <c r="L272" s="28">
        <f t="shared" si="42"/>
        <v>0</v>
      </c>
      <c r="M272" s="28">
        <f t="shared" si="43"/>
        <v>0</v>
      </c>
      <c r="N272" s="28">
        <f t="shared" si="44"/>
        <v>0</v>
      </c>
    </row>
    <row r="273" spans="1:14" x14ac:dyDescent="0.25">
      <c r="A273" s="36">
        <v>45287</v>
      </c>
      <c r="B273">
        <f t="shared" si="40"/>
        <v>1</v>
      </c>
      <c r="C273" s="27">
        <v>45287</v>
      </c>
      <c r="D273" s="28">
        <f t="shared" si="45"/>
        <v>1</v>
      </c>
      <c r="F273" s="28">
        <f t="shared" si="46"/>
        <v>0</v>
      </c>
      <c r="G273" s="27" t="str">
        <f t="shared" si="41"/>
        <v>Z</v>
      </c>
      <c r="H273" s="28">
        <f t="shared" si="47"/>
        <v>0</v>
      </c>
      <c r="I273" s="28">
        <f t="shared" si="48"/>
        <v>0</v>
      </c>
      <c r="J273" s="27">
        <v>45286</v>
      </c>
      <c r="L273" s="28">
        <f t="shared" si="42"/>
        <v>0</v>
      </c>
      <c r="M273" s="28">
        <f t="shared" si="43"/>
        <v>0</v>
      </c>
      <c r="N273" s="28">
        <f t="shared" si="44"/>
        <v>0</v>
      </c>
    </row>
    <row r="274" spans="1:14" x14ac:dyDescent="0.25">
      <c r="A274" s="36">
        <v>45288</v>
      </c>
      <c r="B274">
        <f t="shared" si="40"/>
        <v>1</v>
      </c>
      <c r="C274" s="27">
        <v>45288</v>
      </c>
      <c r="D274" s="28">
        <f t="shared" si="45"/>
        <v>1</v>
      </c>
      <c r="F274" s="28">
        <f t="shared" si="46"/>
        <v>0</v>
      </c>
      <c r="G274" s="27" t="str">
        <f t="shared" si="41"/>
        <v>Z</v>
      </c>
      <c r="H274" s="28">
        <f t="shared" si="47"/>
        <v>0</v>
      </c>
      <c r="I274" s="28">
        <f t="shared" si="48"/>
        <v>0</v>
      </c>
      <c r="J274" s="27">
        <v>45287</v>
      </c>
      <c r="L274" s="28">
        <f t="shared" si="42"/>
        <v>0</v>
      </c>
      <c r="M274" s="28">
        <f t="shared" si="43"/>
        <v>0</v>
      </c>
      <c r="N274" s="28">
        <f t="shared" si="44"/>
        <v>0</v>
      </c>
    </row>
    <row r="275" spans="1:14" x14ac:dyDescent="0.25">
      <c r="A275" s="36">
        <v>45289</v>
      </c>
      <c r="B275">
        <f t="shared" si="40"/>
        <v>1</v>
      </c>
      <c r="C275" s="27">
        <v>45289</v>
      </c>
      <c r="D275" s="28">
        <f t="shared" si="45"/>
        <v>1</v>
      </c>
      <c r="F275" s="28">
        <f t="shared" si="46"/>
        <v>0</v>
      </c>
      <c r="G275" s="27" t="str">
        <f t="shared" si="41"/>
        <v>Z</v>
      </c>
      <c r="H275" s="28">
        <f t="shared" si="47"/>
        <v>0</v>
      </c>
      <c r="I275" s="28">
        <f t="shared" si="48"/>
        <v>0</v>
      </c>
      <c r="J275" s="27">
        <v>45288</v>
      </c>
      <c r="L275" s="28">
        <f t="shared" si="42"/>
        <v>0</v>
      </c>
      <c r="M275" s="28">
        <f t="shared" si="43"/>
        <v>0</v>
      </c>
      <c r="N275" s="28">
        <f t="shared" si="44"/>
        <v>0</v>
      </c>
    </row>
    <row r="276" spans="1:14" x14ac:dyDescent="0.25">
      <c r="A276" s="36">
        <v>45290</v>
      </c>
      <c r="B276">
        <f t="shared" si="40"/>
        <v>1</v>
      </c>
      <c r="C276" s="27">
        <v>45290</v>
      </c>
      <c r="D276" s="28">
        <f t="shared" si="45"/>
        <v>1</v>
      </c>
      <c r="E276" s="27">
        <v>45290</v>
      </c>
      <c r="F276" s="28">
        <f t="shared" si="46"/>
        <v>1</v>
      </c>
      <c r="G276" s="27" t="str">
        <f t="shared" si="41"/>
        <v>Z</v>
      </c>
      <c r="H276" s="28">
        <f t="shared" si="47"/>
        <v>0</v>
      </c>
      <c r="I276" s="28">
        <f t="shared" si="48"/>
        <v>0</v>
      </c>
      <c r="J276" s="27">
        <v>45289</v>
      </c>
      <c r="L276" s="28">
        <f t="shared" si="42"/>
        <v>0</v>
      </c>
      <c r="M276" s="28">
        <f t="shared" si="43"/>
        <v>0</v>
      </c>
      <c r="N276" s="28">
        <f t="shared" si="44"/>
        <v>0</v>
      </c>
    </row>
    <row r="277" spans="1:14" x14ac:dyDescent="0.25">
      <c r="A277" s="36">
        <v>45291</v>
      </c>
      <c r="B277">
        <f t="shared" si="40"/>
        <v>1</v>
      </c>
      <c r="C277" s="27">
        <v>45291</v>
      </c>
      <c r="D277" s="28">
        <f t="shared" si="45"/>
        <v>1</v>
      </c>
      <c r="E277" s="27">
        <v>45291</v>
      </c>
      <c r="F277" s="28">
        <f t="shared" si="46"/>
        <v>1</v>
      </c>
      <c r="G277" s="27" t="str">
        <f t="shared" si="41"/>
        <v>Z</v>
      </c>
      <c r="H277" s="28">
        <f t="shared" si="47"/>
        <v>0</v>
      </c>
      <c r="I277" s="28">
        <f t="shared" si="48"/>
        <v>0</v>
      </c>
      <c r="J277" s="27">
        <v>45290</v>
      </c>
      <c r="L277" s="28">
        <f t="shared" si="42"/>
        <v>0</v>
      </c>
      <c r="M277" s="28">
        <f t="shared" si="43"/>
        <v>0</v>
      </c>
      <c r="N277" s="28">
        <f t="shared" si="44"/>
        <v>0</v>
      </c>
    </row>
    <row r="278" spans="1:14" x14ac:dyDescent="0.25">
      <c r="A278" s="36">
        <v>45292</v>
      </c>
      <c r="B278">
        <f t="shared" si="40"/>
        <v>1</v>
      </c>
      <c r="C278" s="27">
        <v>45292</v>
      </c>
      <c r="D278" s="28">
        <f t="shared" si="45"/>
        <v>1</v>
      </c>
      <c r="F278" s="28">
        <f t="shared" si="46"/>
        <v>0</v>
      </c>
      <c r="G278" s="27" t="str">
        <f t="shared" si="41"/>
        <v>Z</v>
      </c>
      <c r="H278" s="28">
        <f t="shared" si="47"/>
        <v>0</v>
      </c>
      <c r="I278" s="28">
        <f t="shared" si="48"/>
        <v>0</v>
      </c>
      <c r="J278" s="27">
        <v>45291</v>
      </c>
      <c r="L278" s="28">
        <f t="shared" si="42"/>
        <v>0</v>
      </c>
      <c r="M278" s="28">
        <f t="shared" si="43"/>
        <v>0</v>
      </c>
      <c r="N278" s="28">
        <f t="shared" si="44"/>
        <v>0</v>
      </c>
    </row>
    <row r="279" spans="1:14" x14ac:dyDescent="0.25">
      <c r="A279" s="36">
        <v>45293</v>
      </c>
      <c r="B279">
        <f t="shared" si="40"/>
        <v>1</v>
      </c>
      <c r="C279" s="27">
        <v>45293</v>
      </c>
      <c r="D279" s="28">
        <f t="shared" si="45"/>
        <v>1</v>
      </c>
      <c r="F279" s="28">
        <f t="shared" si="46"/>
        <v>0</v>
      </c>
      <c r="G279" s="27" t="str">
        <f t="shared" si="41"/>
        <v>Z</v>
      </c>
      <c r="H279" s="28">
        <f t="shared" si="47"/>
        <v>0</v>
      </c>
      <c r="I279" s="28">
        <f t="shared" si="48"/>
        <v>0</v>
      </c>
      <c r="J279" s="27">
        <v>45292</v>
      </c>
      <c r="L279" s="28">
        <f t="shared" si="42"/>
        <v>0</v>
      </c>
      <c r="M279" s="28">
        <f t="shared" si="43"/>
        <v>0</v>
      </c>
      <c r="N279" s="28">
        <f t="shared" si="44"/>
        <v>0</v>
      </c>
    </row>
    <row r="280" spans="1:14" x14ac:dyDescent="0.25">
      <c r="A280" s="36">
        <v>45294</v>
      </c>
      <c r="B280">
        <f t="shared" si="40"/>
        <v>1</v>
      </c>
      <c r="C280" s="27">
        <v>45294</v>
      </c>
      <c r="D280" s="28">
        <f t="shared" si="45"/>
        <v>1</v>
      </c>
      <c r="F280" s="28">
        <f t="shared" si="46"/>
        <v>0</v>
      </c>
      <c r="G280" s="27" t="str">
        <f t="shared" si="41"/>
        <v>Z</v>
      </c>
      <c r="H280" s="28">
        <f t="shared" si="47"/>
        <v>0</v>
      </c>
      <c r="I280" s="28">
        <f t="shared" si="48"/>
        <v>0</v>
      </c>
      <c r="J280" s="27">
        <v>45293</v>
      </c>
      <c r="L280" s="28">
        <f t="shared" si="42"/>
        <v>0</v>
      </c>
      <c r="M280" s="28">
        <f t="shared" si="43"/>
        <v>0</v>
      </c>
      <c r="N280" s="28">
        <f t="shared" si="44"/>
        <v>0</v>
      </c>
    </row>
    <row r="281" spans="1:14" x14ac:dyDescent="0.25">
      <c r="A281" s="36">
        <v>45295</v>
      </c>
      <c r="B281">
        <f t="shared" si="40"/>
        <v>1</v>
      </c>
      <c r="D281" s="28">
        <f t="shared" si="45"/>
        <v>0</v>
      </c>
      <c r="F281" s="28">
        <f t="shared" si="46"/>
        <v>0</v>
      </c>
      <c r="G281" s="27" t="str">
        <f t="shared" si="41"/>
        <v>Z</v>
      </c>
      <c r="H281" s="28">
        <f t="shared" si="47"/>
        <v>0</v>
      </c>
      <c r="I281" s="28">
        <f t="shared" si="48"/>
        <v>0</v>
      </c>
      <c r="J281" s="27">
        <v>45294</v>
      </c>
      <c r="L281" s="28">
        <f t="shared" si="42"/>
        <v>0</v>
      </c>
      <c r="M281" s="28">
        <f t="shared" si="43"/>
        <v>0</v>
      </c>
      <c r="N281" s="28">
        <f t="shared" si="44"/>
        <v>0</v>
      </c>
    </row>
    <row r="282" spans="1:14" x14ac:dyDescent="0.25">
      <c r="A282" s="36">
        <v>45296</v>
      </c>
      <c r="B282">
        <f t="shared" si="40"/>
        <v>1</v>
      </c>
      <c r="D282" s="28">
        <f t="shared" si="45"/>
        <v>0</v>
      </c>
      <c r="F282" s="28">
        <f t="shared" si="46"/>
        <v>0</v>
      </c>
      <c r="G282" s="27" t="str">
        <f t="shared" si="41"/>
        <v>Z</v>
      </c>
      <c r="H282" s="28">
        <f t="shared" si="47"/>
        <v>0</v>
      </c>
      <c r="I282" s="28">
        <f t="shared" si="48"/>
        <v>0</v>
      </c>
      <c r="J282" s="27">
        <v>45295</v>
      </c>
      <c r="L282" s="28">
        <f t="shared" si="42"/>
        <v>0</v>
      </c>
      <c r="M282" s="28">
        <f t="shared" si="43"/>
        <v>0</v>
      </c>
      <c r="N282" s="28">
        <f t="shared" si="44"/>
        <v>0</v>
      </c>
    </row>
    <row r="283" spans="1:14" x14ac:dyDescent="0.25">
      <c r="A283" s="36">
        <v>45297</v>
      </c>
      <c r="B283">
        <f t="shared" si="40"/>
        <v>1</v>
      </c>
      <c r="D283" s="28">
        <f t="shared" si="45"/>
        <v>0</v>
      </c>
      <c r="E283" s="27">
        <v>45297</v>
      </c>
      <c r="F283" s="28">
        <f t="shared" si="46"/>
        <v>1</v>
      </c>
      <c r="G283" s="27" t="str">
        <f t="shared" si="41"/>
        <v>Z</v>
      </c>
      <c r="H283" s="28">
        <f t="shared" si="47"/>
        <v>0</v>
      </c>
      <c r="I283" s="28">
        <f t="shared" si="48"/>
        <v>0</v>
      </c>
      <c r="J283" s="27">
        <v>45296</v>
      </c>
      <c r="L283" s="28">
        <f t="shared" si="42"/>
        <v>0</v>
      </c>
      <c r="M283" s="28">
        <f t="shared" si="43"/>
        <v>0</v>
      </c>
      <c r="N283" s="28">
        <f t="shared" si="44"/>
        <v>0</v>
      </c>
    </row>
    <row r="284" spans="1:14" x14ac:dyDescent="0.25">
      <c r="A284" s="36">
        <v>45298</v>
      </c>
      <c r="B284">
        <f t="shared" si="40"/>
        <v>1</v>
      </c>
      <c r="D284" s="28">
        <f t="shared" si="45"/>
        <v>0</v>
      </c>
      <c r="E284" s="27">
        <v>45298</v>
      </c>
      <c r="F284" s="28">
        <f t="shared" si="46"/>
        <v>1</v>
      </c>
      <c r="G284" s="27" t="str">
        <f t="shared" si="41"/>
        <v>Z</v>
      </c>
      <c r="H284" s="28">
        <f t="shared" si="47"/>
        <v>0</v>
      </c>
      <c r="I284" s="28">
        <f t="shared" si="48"/>
        <v>0</v>
      </c>
      <c r="J284" s="27">
        <v>45297</v>
      </c>
      <c r="L284" s="28">
        <f t="shared" si="42"/>
        <v>0</v>
      </c>
      <c r="M284" s="28">
        <f t="shared" si="43"/>
        <v>0</v>
      </c>
      <c r="N284" s="28">
        <f t="shared" si="44"/>
        <v>0</v>
      </c>
    </row>
    <row r="285" spans="1:14" x14ac:dyDescent="0.25">
      <c r="A285" s="36">
        <v>45299</v>
      </c>
      <c r="B285">
        <f t="shared" si="40"/>
        <v>1</v>
      </c>
      <c r="D285" s="28">
        <f t="shared" si="45"/>
        <v>0</v>
      </c>
      <c r="F285" s="28">
        <f t="shared" si="46"/>
        <v>0</v>
      </c>
      <c r="G285" s="27" t="str">
        <f t="shared" si="41"/>
        <v>Z</v>
      </c>
      <c r="H285" s="28">
        <f t="shared" si="47"/>
        <v>0</v>
      </c>
      <c r="I285" s="28">
        <f t="shared" si="48"/>
        <v>0</v>
      </c>
      <c r="J285" s="27">
        <v>45298</v>
      </c>
      <c r="L285" s="28">
        <f t="shared" si="42"/>
        <v>0</v>
      </c>
      <c r="M285" s="28">
        <f t="shared" si="43"/>
        <v>0</v>
      </c>
      <c r="N285" s="28">
        <f t="shared" si="44"/>
        <v>0</v>
      </c>
    </row>
    <row r="286" spans="1:14" x14ac:dyDescent="0.25">
      <c r="A286" s="36">
        <v>45300</v>
      </c>
      <c r="B286">
        <f t="shared" si="40"/>
        <v>1</v>
      </c>
      <c r="D286" s="28">
        <f t="shared" si="45"/>
        <v>0</v>
      </c>
      <c r="F286" s="28">
        <f t="shared" si="46"/>
        <v>0</v>
      </c>
      <c r="G286" s="27" t="str">
        <f t="shared" si="41"/>
        <v>Z</v>
      </c>
      <c r="H286" s="28">
        <f t="shared" si="47"/>
        <v>0</v>
      </c>
      <c r="I286" s="28">
        <f t="shared" si="48"/>
        <v>0</v>
      </c>
      <c r="J286" s="27">
        <v>45299</v>
      </c>
      <c r="L286" s="28">
        <f t="shared" si="42"/>
        <v>0</v>
      </c>
      <c r="M286" s="28">
        <f t="shared" si="43"/>
        <v>0</v>
      </c>
      <c r="N286" s="28">
        <f t="shared" si="44"/>
        <v>0</v>
      </c>
    </row>
    <row r="287" spans="1:14" x14ac:dyDescent="0.25">
      <c r="A287" s="36">
        <v>45301</v>
      </c>
      <c r="B287">
        <f t="shared" si="40"/>
        <v>1</v>
      </c>
      <c r="D287" s="28">
        <f t="shared" si="45"/>
        <v>0</v>
      </c>
      <c r="F287" s="28">
        <f t="shared" si="46"/>
        <v>0</v>
      </c>
      <c r="G287" s="27" t="str">
        <f t="shared" si="41"/>
        <v>Z</v>
      </c>
      <c r="H287" s="28">
        <f t="shared" si="47"/>
        <v>0</v>
      </c>
      <c r="I287" s="28">
        <f t="shared" si="48"/>
        <v>0</v>
      </c>
      <c r="J287" s="27">
        <v>45300</v>
      </c>
      <c r="L287" s="28">
        <f t="shared" si="42"/>
        <v>0</v>
      </c>
      <c r="M287" s="28">
        <f t="shared" si="43"/>
        <v>0</v>
      </c>
      <c r="N287" s="28">
        <f t="shared" si="44"/>
        <v>0</v>
      </c>
    </row>
    <row r="288" spans="1:14" x14ac:dyDescent="0.25">
      <c r="A288" s="36">
        <v>45302</v>
      </c>
      <c r="B288">
        <f t="shared" si="40"/>
        <v>1</v>
      </c>
      <c r="D288" s="28">
        <f t="shared" si="45"/>
        <v>0</v>
      </c>
      <c r="F288" s="28">
        <f t="shared" si="46"/>
        <v>0</v>
      </c>
      <c r="G288" s="27" t="str">
        <f t="shared" si="41"/>
        <v>Z</v>
      </c>
      <c r="H288" s="28">
        <f t="shared" si="47"/>
        <v>0</v>
      </c>
      <c r="I288" s="28">
        <f t="shared" si="48"/>
        <v>0</v>
      </c>
      <c r="J288" s="27">
        <v>45301</v>
      </c>
      <c r="L288" s="28">
        <f t="shared" si="42"/>
        <v>0</v>
      </c>
      <c r="M288" s="28">
        <f t="shared" si="43"/>
        <v>0</v>
      </c>
      <c r="N288" s="28">
        <f t="shared" si="44"/>
        <v>0</v>
      </c>
    </row>
    <row r="289" spans="1:14" x14ac:dyDescent="0.25">
      <c r="A289" s="36">
        <v>45303</v>
      </c>
      <c r="B289">
        <f t="shared" si="40"/>
        <v>1</v>
      </c>
      <c r="D289" s="28">
        <f t="shared" si="45"/>
        <v>0</v>
      </c>
      <c r="F289" s="28">
        <f t="shared" si="46"/>
        <v>0</v>
      </c>
      <c r="G289" s="27" t="str">
        <f t="shared" si="41"/>
        <v>Z</v>
      </c>
      <c r="H289" s="28">
        <f t="shared" si="47"/>
        <v>0</v>
      </c>
      <c r="I289" s="28">
        <f t="shared" si="48"/>
        <v>0</v>
      </c>
      <c r="J289" s="27">
        <v>45302</v>
      </c>
      <c r="L289" s="28">
        <f t="shared" si="42"/>
        <v>0</v>
      </c>
      <c r="M289" s="28">
        <f t="shared" si="43"/>
        <v>0</v>
      </c>
      <c r="N289" s="28">
        <f t="shared" si="44"/>
        <v>0</v>
      </c>
    </row>
    <row r="290" spans="1:14" x14ac:dyDescent="0.25">
      <c r="A290" s="36">
        <v>45304</v>
      </c>
      <c r="B290">
        <f t="shared" si="40"/>
        <v>1</v>
      </c>
      <c r="D290" s="28">
        <f t="shared" si="45"/>
        <v>0</v>
      </c>
      <c r="E290" s="27">
        <v>45304</v>
      </c>
      <c r="F290" s="28">
        <f t="shared" si="46"/>
        <v>1</v>
      </c>
      <c r="G290" s="27" t="str">
        <f t="shared" si="41"/>
        <v>Z</v>
      </c>
      <c r="H290" s="28">
        <f t="shared" si="47"/>
        <v>0</v>
      </c>
      <c r="I290" s="28">
        <f t="shared" si="48"/>
        <v>0</v>
      </c>
      <c r="J290" s="27">
        <v>45303</v>
      </c>
      <c r="L290" s="28">
        <f t="shared" si="42"/>
        <v>0</v>
      </c>
      <c r="M290" s="28">
        <f t="shared" si="43"/>
        <v>0</v>
      </c>
      <c r="N290" s="28">
        <f t="shared" si="44"/>
        <v>0</v>
      </c>
    </row>
    <row r="291" spans="1:14" x14ac:dyDescent="0.25">
      <c r="A291" s="36">
        <v>45305</v>
      </c>
      <c r="B291">
        <f t="shared" si="40"/>
        <v>1</v>
      </c>
      <c r="D291" s="28">
        <f t="shared" si="45"/>
        <v>0</v>
      </c>
      <c r="E291" s="27">
        <v>45305</v>
      </c>
      <c r="F291" s="28">
        <f t="shared" si="46"/>
        <v>1</v>
      </c>
      <c r="G291" s="27" t="str">
        <f t="shared" si="41"/>
        <v>Z</v>
      </c>
      <c r="H291" s="28">
        <f t="shared" si="47"/>
        <v>0</v>
      </c>
      <c r="I291" s="28">
        <f t="shared" si="48"/>
        <v>0</v>
      </c>
      <c r="J291" s="27">
        <v>45304</v>
      </c>
      <c r="L291" s="28">
        <f t="shared" si="42"/>
        <v>0</v>
      </c>
      <c r="M291" s="28">
        <f t="shared" si="43"/>
        <v>0</v>
      </c>
      <c r="N291" s="28">
        <f t="shared" si="44"/>
        <v>0</v>
      </c>
    </row>
    <row r="292" spans="1:14" x14ac:dyDescent="0.25">
      <c r="A292" s="36">
        <v>45306</v>
      </c>
      <c r="B292">
        <f t="shared" si="40"/>
        <v>1</v>
      </c>
      <c r="D292" s="28">
        <f t="shared" si="45"/>
        <v>0</v>
      </c>
      <c r="F292" s="28">
        <f t="shared" si="46"/>
        <v>0</v>
      </c>
      <c r="G292" s="27" t="str">
        <f t="shared" si="41"/>
        <v>Z</v>
      </c>
      <c r="H292" s="28">
        <f t="shared" si="47"/>
        <v>0</v>
      </c>
      <c r="I292" s="28">
        <f t="shared" si="48"/>
        <v>0</v>
      </c>
      <c r="J292" s="27">
        <v>45305</v>
      </c>
      <c r="L292" s="28">
        <f t="shared" si="42"/>
        <v>0</v>
      </c>
      <c r="M292" s="28">
        <f t="shared" si="43"/>
        <v>0</v>
      </c>
      <c r="N292" s="28">
        <f t="shared" si="44"/>
        <v>0</v>
      </c>
    </row>
    <row r="293" spans="1:14" x14ac:dyDescent="0.25">
      <c r="A293" s="36">
        <v>45307</v>
      </c>
      <c r="B293">
        <f t="shared" si="40"/>
        <v>1</v>
      </c>
      <c r="D293" s="28">
        <f t="shared" si="45"/>
        <v>0</v>
      </c>
      <c r="F293" s="28">
        <f t="shared" si="46"/>
        <v>0</v>
      </c>
      <c r="G293" s="27" t="str">
        <f t="shared" si="41"/>
        <v>Z</v>
      </c>
      <c r="H293" s="28">
        <f t="shared" si="47"/>
        <v>0</v>
      </c>
      <c r="I293" s="28">
        <f t="shared" si="48"/>
        <v>0</v>
      </c>
      <c r="J293" s="27">
        <v>45306</v>
      </c>
      <c r="L293" s="28">
        <f t="shared" si="42"/>
        <v>0</v>
      </c>
      <c r="M293" s="28">
        <f t="shared" si="43"/>
        <v>0</v>
      </c>
      <c r="N293" s="28">
        <f t="shared" si="44"/>
        <v>0</v>
      </c>
    </row>
    <row r="294" spans="1:14" x14ac:dyDescent="0.25">
      <c r="A294" s="36">
        <v>45308</v>
      </c>
      <c r="B294">
        <f t="shared" si="40"/>
        <v>1</v>
      </c>
      <c r="D294" s="28">
        <f t="shared" si="45"/>
        <v>0</v>
      </c>
      <c r="F294" s="28">
        <f t="shared" si="46"/>
        <v>0</v>
      </c>
      <c r="G294" s="27" t="str">
        <f t="shared" si="41"/>
        <v>Z</v>
      </c>
      <c r="H294" s="28">
        <f t="shared" si="47"/>
        <v>0</v>
      </c>
      <c r="I294" s="28">
        <f t="shared" si="48"/>
        <v>0</v>
      </c>
      <c r="J294" s="27">
        <v>45307</v>
      </c>
      <c r="L294" s="28">
        <f t="shared" si="42"/>
        <v>0</v>
      </c>
      <c r="M294" s="28">
        <f t="shared" si="43"/>
        <v>0</v>
      </c>
      <c r="N294" s="28">
        <f t="shared" si="44"/>
        <v>0</v>
      </c>
    </row>
    <row r="295" spans="1:14" x14ac:dyDescent="0.25">
      <c r="A295" s="36">
        <v>45309</v>
      </c>
      <c r="B295">
        <f t="shared" si="40"/>
        <v>1</v>
      </c>
      <c r="D295" s="28">
        <f t="shared" si="45"/>
        <v>0</v>
      </c>
      <c r="F295" s="28">
        <f t="shared" si="46"/>
        <v>0</v>
      </c>
      <c r="G295" s="27" t="str">
        <f t="shared" si="41"/>
        <v>Z</v>
      </c>
      <c r="H295" s="28">
        <f t="shared" si="47"/>
        <v>0</v>
      </c>
      <c r="I295" s="28">
        <f t="shared" si="48"/>
        <v>0</v>
      </c>
      <c r="J295" s="27">
        <v>45308</v>
      </c>
      <c r="L295" s="28">
        <f t="shared" si="42"/>
        <v>0</v>
      </c>
      <c r="M295" s="28">
        <f t="shared" si="43"/>
        <v>0</v>
      </c>
      <c r="N295" s="28">
        <f t="shared" si="44"/>
        <v>0</v>
      </c>
    </row>
    <row r="296" spans="1:14" x14ac:dyDescent="0.25">
      <c r="A296" s="36">
        <v>45310</v>
      </c>
      <c r="B296">
        <f t="shared" si="40"/>
        <v>1</v>
      </c>
      <c r="D296" s="28">
        <f t="shared" si="45"/>
        <v>0</v>
      </c>
      <c r="F296" s="28">
        <f t="shared" si="46"/>
        <v>0</v>
      </c>
      <c r="G296" s="27" t="str">
        <f t="shared" si="41"/>
        <v>Z</v>
      </c>
      <c r="H296" s="28">
        <f t="shared" si="47"/>
        <v>0</v>
      </c>
      <c r="I296" s="28">
        <f t="shared" si="48"/>
        <v>0</v>
      </c>
      <c r="J296" s="27">
        <v>45309</v>
      </c>
      <c r="L296" s="28">
        <f t="shared" si="42"/>
        <v>0</v>
      </c>
      <c r="M296" s="28">
        <f t="shared" si="43"/>
        <v>0</v>
      </c>
      <c r="N296" s="28">
        <f t="shared" si="44"/>
        <v>0</v>
      </c>
    </row>
    <row r="297" spans="1:14" x14ac:dyDescent="0.25">
      <c r="A297" s="36">
        <v>45311</v>
      </c>
      <c r="B297">
        <f t="shared" si="40"/>
        <v>1</v>
      </c>
      <c r="D297" s="28">
        <f t="shared" si="45"/>
        <v>0</v>
      </c>
      <c r="E297" s="27">
        <v>45311</v>
      </c>
      <c r="F297" s="28">
        <f t="shared" si="46"/>
        <v>1</v>
      </c>
      <c r="G297" s="27" t="str">
        <f t="shared" si="41"/>
        <v>Z</v>
      </c>
      <c r="H297" s="28">
        <f t="shared" si="47"/>
        <v>0</v>
      </c>
      <c r="I297" s="28">
        <f t="shared" si="48"/>
        <v>0</v>
      </c>
      <c r="J297" s="27">
        <v>45310</v>
      </c>
      <c r="L297" s="28">
        <f t="shared" si="42"/>
        <v>0</v>
      </c>
      <c r="M297" s="28">
        <f t="shared" si="43"/>
        <v>0</v>
      </c>
      <c r="N297" s="28">
        <f t="shared" si="44"/>
        <v>0</v>
      </c>
    </row>
    <row r="298" spans="1:14" x14ac:dyDescent="0.25">
      <c r="A298" s="36">
        <v>45312</v>
      </c>
      <c r="B298">
        <f t="shared" si="40"/>
        <v>1</v>
      </c>
      <c r="D298" s="28">
        <f t="shared" si="45"/>
        <v>0</v>
      </c>
      <c r="E298" s="27">
        <v>45312</v>
      </c>
      <c r="F298" s="28">
        <f t="shared" si="46"/>
        <v>1</v>
      </c>
      <c r="G298" s="27" t="str">
        <f t="shared" si="41"/>
        <v>Z</v>
      </c>
      <c r="H298" s="28">
        <f t="shared" si="47"/>
        <v>0</v>
      </c>
      <c r="I298" s="28">
        <f t="shared" si="48"/>
        <v>0</v>
      </c>
      <c r="J298" s="27">
        <v>45311</v>
      </c>
      <c r="L298" s="28">
        <f t="shared" si="42"/>
        <v>0</v>
      </c>
      <c r="M298" s="28">
        <f t="shared" si="43"/>
        <v>0</v>
      </c>
      <c r="N298" s="28">
        <f t="shared" si="44"/>
        <v>0</v>
      </c>
    </row>
    <row r="299" spans="1:14" x14ac:dyDescent="0.25">
      <c r="A299" s="36">
        <v>45313</v>
      </c>
      <c r="B299">
        <f t="shared" si="40"/>
        <v>1</v>
      </c>
      <c r="D299" s="28">
        <f t="shared" si="45"/>
        <v>0</v>
      </c>
      <c r="F299" s="28">
        <f t="shared" si="46"/>
        <v>0</v>
      </c>
      <c r="G299" s="27" t="str">
        <f t="shared" si="41"/>
        <v>Z</v>
      </c>
      <c r="H299" s="28">
        <f t="shared" si="47"/>
        <v>0</v>
      </c>
      <c r="I299" s="28">
        <f t="shared" si="48"/>
        <v>0</v>
      </c>
      <c r="J299" s="27">
        <v>45312</v>
      </c>
      <c r="L299" s="28">
        <f t="shared" si="42"/>
        <v>0</v>
      </c>
      <c r="M299" s="28">
        <f t="shared" si="43"/>
        <v>0</v>
      </c>
      <c r="N299" s="28">
        <f t="shared" si="44"/>
        <v>0</v>
      </c>
    </row>
    <row r="300" spans="1:14" x14ac:dyDescent="0.25">
      <c r="A300" s="36">
        <v>45314</v>
      </c>
      <c r="B300">
        <f t="shared" si="40"/>
        <v>1</v>
      </c>
      <c r="D300" s="28">
        <f t="shared" si="45"/>
        <v>0</v>
      </c>
      <c r="F300" s="28">
        <f t="shared" si="46"/>
        <v>0</v>
      </c>
      <c r="G300" s="27" t="str">
        <f t="shared" si="41"/>
        <v>Z</v>
      </c>
      <c r="H300" s="28">
        <f t="shared" si="47"/>
        <v>0</v>
      </c>
      <c r="I300" s="28">
        <f t="shared" si="48"/>
        <v>0</v>
      </c>
      <c r="J300" s="27">
        <v>45313</v>
      </c>
      <c r="L300" s="28">
        <f t="shared" si="42"/>
        <v>0</v>
      </c>
      <c r="M300" s="28">
        <f t="shared" si="43"/>
        <v>0</v>
      </c>
      <c r="N300" s="28">
        <f t="shared" si="44"/>
        <v>0</v>
      </c>
    </row>
    <row r="301" spans="1:14" x14ac:dyDescent="0.25">
      <c r="A301" s="36">
        <v>45315</v>
      </c>
      <c r="B301">
        <f t="shared" si="40"/>
        <v>1</v>
      </c>
      <c r="D301" s="28">
        <f t="shared" si="45"/>
        <v>0</v>
      </c>
      <c r="F301" s="28">
        <f t="shared" si="46"/>
        <v>0</v>
      </c>
      <c r="G301" s="27" t="str">
        <f t="shared" si="41"/>
        <v>Z</v>
      </c>
      <c r="H301" s="28">
        <f t="shared" si="47"/>
        <v>0</v>
      </c>
      <c r="I301" s="28">
        <f t="shared" si="48"/>
        <v>0</v>
      </c>
      <c r="J301" s="27">
        <v>45314</v>
      </c>
      <c r="L301" s="28">
        <f t="shared" si="42"/>
        <v>0</v>
      </c>
      <c r="M301" s="28">
        <f t="shared" si="43"/>
        <v>0</v>
      </c>
      <c r="N301" s="28">
        <f t="shared" si="44"/>
        <v>0</v>
      </c>
    </row>
    <row r="302" spans="1:14" x14ac:dyDescent="0.25">
      <c r="A302" s="36">
        <v>45316</v>
      </c>
      <c r="B302">
        <f t="shared" si="40"/>
        <v>1</v>
      </c>
      <c r="D302" s="28">
        <f t="shared" si="45"/>
        <v>0</v>
      </c>
      <c r="F302" s="28">
        <f t="shared" si="46"/>
        <v>0</v>
      </c>
      <c r="G302" s="27" t="str">
        <f t="shared" si="41"/>
        <v>Z</v>
      </c>
      <c r="H302" s="28">
        <f t="shared" si="47"/>
        <v>0</v>
      </c>
      <c r="I302" s="28">
        <f t="shared" si="48"/>
        <v>0</v>
      </c>
      <c r="J302" s="27">
        <v>45315</v>
      </c>
      <c r="L302" s="28">
        <f t="shared" si="42"/>
        <v>0</v>
      </c>
      <c r="M302" s="28">
        <f t="shared" si="43"/>
        <v>0</v>
      </c>
      <c r="N302" s="28">
        <f t="shared" si="44"/>
        <v>0</v>
      </c>
    </row>
    <row r="303" spans="1:14" x14ac:dyDescent="0.25">
      <c r="A303" s="36">
        <v>45317</v>
      </c>
      <c r="B303">
        <f t="shared" si="40"/>
        <v>1</v>
      </c>
      <c r="D303" s="28">
        <f t="shared" si="45"/>
        <v>0</v>
      </c>
      <c r="F303" s="28">
        <f t="shared" si="46"/>
        <v>0</v>
      </c>
      <c r="G303" s="27" t="str">
        <f t="shared" si="41"/>
        <v>Z</v>
      </c>
      <c r="H303" s="28">
        <f t="shared" si="47"/>
        <v>0</v>
      </c>
      <c r="I303" s="28">
        <f t="shared" si="48"/>
        <v>0</v>
      </c>
      <c r="J303" s="27">
        <v>45316</v>
      </c>
      <c r="L303" s="28">
        <f t="shared" si="42"/>
        <v>0</v>
      </c>
      <c r="M303" s="28">
        <f t="shared" si="43"/>
        <v>0</v>
      </c>
      <c r="N303" s="28">
        <f t="shared" si="44"/>
        <v>0</v>
      </c>
    </row>
    <row r="304" spans="1:14" x14ac:dyDescent="0.25">
      <c r="A304" s="36">
        <v>45318</v>
      </c>
      <c r="B304">
        <f t="shared" si="40"/>
        <v>1</v>
      </c>
      <c r="D304" s="28">
        <f t="shared" si="45"/>
        <v>0</v>
      </c>
      <c r="E304" s="27">
        <v>45318</v>
      </c>
      <c r="F304" s="28">
        <f t="shared" si="46"/>
        <v>1</v>
      </c>
      <c r="G304" s="27" t="str">
        <f t="shared" si="41"/>
        <v>Z</v>
      </c>
      <c r="H304" s="28">
        <f t="shared" si="47"/>
        <v>0</v>
      </c>
      <c r="I304" s="28">
        <f t="shared" si="48"/>
        <v>0</v>
      </c>
      <c r="J304" s="27">
        <v>45317</v>
      </c>
      <c r="L304" s="28">
        <f t="shared" si="42"/>
        <v>0</v>
      </c>
      <c r="M304" s="28">
        <f t="shared" si="43"/>
        <v>0</v>
      </c>
      <c r="N304" s="28">
        <f t="shared" si="44"/>
        <v>0</v>
      </c>
    </row>
    <row r="305" spans="1:14" x14ac:dyDescent="0.25">
      <c r="A305" s="36">
        <v>45319</v>
      </c>
      <c r="B305">
        <f t="shared" si="40"/>
        <v>1</v>
      </c>
      <c r="D305" s="28">
        <f t="shared" si="45"/>
        <v>0</v>
      </c>
      <c r="E305" s="27">
        <v>45319</v>
      </c>
      <c r="F305" s="28">
        <f t="shared" si="46"/>
        <v>1</v>
      </c>
      <c r="G305" s="27" t="str">
        <f t="shared" si="41"/>
        <v>Z</v>
      </c>
      <c r="H305" s="28">
        <f t="shared" si="47"/>
        <v>0</v>
      </c>
      <c r="I305" s="28">
        <f t="shared" si="48"/>
        <v>0</v>
      </c>
      <c r="J305" s="27">
        <v>45318</v>
      </c>
      <c r="L305" s="28">
        <f t="shared" si="42"/>
        <v>0</v>
      </c>
      <c r="M305" s="28">
        <f t="shared" si="43"/>
        <v>0</v>
      </c>
      <c r="N305" s="28">
        <f t="shared" si="44"/>
        <v>0</v>
      </c>
    </row>
    <row r="306" spans="1:14" x14ac:dyDescent="0.25">
      <c r="A306" s="36">
        <v>45320</v>
      </c>
      <c r="B306">
        <f t="shared" si="40"/>
        <v>1</v>
      </c>
      <c r="D306" s="28">
        <f t="shared" si="45"/>
        <v>0</v>
      </c>
      <c r="F306" s="28">
        <f t="shared" si="46"/>
        <v>0</v>
      </c>
      <c r="G306" s="27" t="str">
        <f t="shared" si="41"/>
        <v>Z</v>
      </c>
      <c r="H306" s="28">
        <f t="shared" si="47"/>
        <v>0</v>
      </c>
      <c r="I306" s="28">
        <f t="shared" si="48"/>
        <v>0</v>
      </c>
      <c r="J306" s="27">
        <v>45319</v>
      </c>
      <c r="L306" s="28">
        <f t="shared" si="42"/>
        <v>0</v>
      </c>
      <c r="M306" s="28">
        <f t="shared" si="43"/>
        <v>0</v>
      </c>
      <c r="N306" s="28">
        <f t="shared" si="44"/>
        <v>0</v>
      </c>
    </row>
    <row r="307" spans="1:14" x14ac:dyDescent="0.25">
      <c r="A307" s="36">
        <v>45321</v>
      </c>
      <c r="B307">
        <f t="shared" si="40"/>
        <v>1</v>
      </c>
      <c r="D307" s="28">
        <f t="shared" si="45"/>
        <v>0</v>
      </c>
      <c r="F307" s="28">
        <f t="shared" si="46"/>
        <v>0</v>
      </c>
      <c r="G307" s="27" t="str">
        <f t="shared" si="41"/>
        <v>Z</v>
      </c>
      <c r="H307" s="28">
        <f t="shared" si="47"/>
        <v>0</v>
      </c>
      <c r="I307" s="28">
        <f t="shared" si="48"/>
        <v>0</v>
      </c>
      <c r="J307" s="27">
        <v>45320</v>
      </c>
      <c r="L307" s="28">
        <f t="shared" si="42"/>
        <v>0</v>
      </c>
      <c r="M307" s="28">
        <f t="shared" si="43"/>
        <v>0</v>
      </c>
      <c r="N307" s="28">
        <f t="shared" si="44"/>
        <v>0</v>
      </c>
    </row>
    <row r="308" spans="1:14" x14ac:dyDescent="0.25">
      <c r="A308" s="36">
        <v>45322</v>
      </c>
      <c r="B308">
        <f t="shared" si="40"/>
        <v>1</v>
      </c>
      <c r="D308" s="28">
        <f t="shared" si="45"/>
        <v>0</v>
      </c>
      <c r="F308" s="28">
        <f t="shared" si="46"/>
        <v>0</v>
      </c>
      <c r="G308" s="27" t="str">
        <f t="shared" si="41"/>
        <v>Z</v>
      </c>
      <c r="H308" s="28">
        <f t="shared" si="47"/>
        <v>0</v>
      </c>
      <c r="I308" s="28">
        <f t="shared" si="48"/>
        <v>0</v>
      </c>
      <c r="J308" s="27">
        <v>45321</v>
      </c>
      <c r="L308" s="28">
        <f t="shared" si="42"/>
        <v>0</v>
      </c>
      <c r="M308" s="28">
        <f t="shared" si="43"/>
        <v>0</v>
      </c>
      <c r="N308" s="28">
        <f t="shared" si="44"/>
        <v>0</v>
      </c>
    </row>
    <row r="309" spans="1:14" x14ac:dyDescent="0.25">
      <c r="A309" s="36">
        <v>45323</v>
      </c>
      <c r="B309">
        <f t="shared" si="40"/>
        <v>1</v>
      </c>
      <c r="D309" s="28">
        <f t="shared" si="45"/>
        <v>0</v>
      </c>
      <c r="F309" s="28">
        <f t="shared" si="46"/>
        <v>0</v>
      </c>
      <c r="G309" s="27" t="str">
        <f t="shared" si="41"/>
        <v>Z</v>
      </c>
      <c r="H309" s="28">
        <f t="shared" si="47"/>
        <v>0</v>
      </c>
      <c r="I309" s="28">
        <f t="shared" si="48"/>
        <v>0</v>
      </c>
      <c r="J309" s="27">
        <v>45322</v>
      </c>
      <c r="L309" s="28">
        <f t="shared" si="42"/>
        <v>0</v>
      </c>
      <c r="M309" s="28">
        <f t="shared" si="43"/>
        <v>0</v>
      </c>
      <c r="N309" s="28">
        <f t="shared" si="44"/>
        <v>0</v>
      </c>
    </row>
    <row r="310" spans="1:14" x14ac:dyDescent="0.25">
      <c r="A310" s="36">
        <v>45324</v>
      </c>
      <c r="B310">
        <f t="shared" si="40"/>
        <v>1</v>
      </c>
      <c r="D310" s="28">
        <f t="shared" si="45"/>
        <v>0</v>
      </c>
      <c r="F310" s="28">
        <f t="shared" si="46"/>
        <v>0</v>
      </c>
      <c r="G310" s="27" t="str">
        <f t="shared" si="41"/>
        <v>Z</v>
      </c>
      <c r="H310" s="28">
        <f t="shared" si="47"/>
        <v>0</v>
      </c>
      <c r="I310" s="28">
        <f t="shared" si="48"/>
        <v>0</v>
      </c>
      <c r="J310" s="27">
        <v>45323</v>
      </c>
      <c r="L310" s="28">
        <f t="shared" si="42"/>
        <v>0</v>
      </c>
      <c r="M310" s="28">
        <f t="shared" si="43"/>
        <v>0</v>
      </c>
      <c r="N310" s="28">
        <f t="shared" si="44"/>
        <v>0</v>
      </c>
    </row>
    <row r="311" spans="1:14" x14ac:dyDescent="0.25">
      <c r="A311" s="36">
        <v>45325</v>
      </c>
      <c r="B311">
        <f t="shared" si="40"/>
        <v>1</v>
      </c>
      <c r="D311" s="28">
        <f t="shared" si="45"/>
        <v>0</v>
      </c>
      <c r="E311" s="27">
        <v>45325</v>
      </c>
      <c r="F311" s="28">
        <f t="shared" si="46"/>
        <v>1</v>
      </c>
      <c r="G311" s="27" t="str">
        <f t="shared" si="41"/>
        <v>Z</v>
      </c>
      <c r="H311" s="28">
        <f t="shared" si="47"/>
        <v>0</v>
      </c>
      <c r="I311" s="28">
        <f t="shared" si="48"/>
        <v>0</v>
      </c>
      <c r="J311" s="27">
        <v>45324</v>
      </c>
      <c r="L311" s="28">
        <f t="shared" si="42"/>
        <v>0</v>
      </c>
      <c r="M311" s="28">
        <f t="shared" si="43"/>
        <v>0</v>
      </c>
      <c r="N311" s="28">
        <f t="shared" si="44"/>
        <v>0</v>
      </c>
    </row>
    <row r="312" spans="1:14" x14ac:dyDescent="0.25">
      <c r="A312" s="36">
        <v>45326</v>
      </c>
      <c r="B312">
        <f t="shared" si="40"/>
        <v>1</v>
      </c>
      <c r="D312" s="28">
        <f t="shared" si="45"/>
        <v>0</v>
      </c>
      <c r="E312" s="27">
        <v>45326</v>
      </c>
      <c r="F312" s="28">
        <f t="shared" si="46"/>
        <v>1</v>
      </c>
      <c r="G312" s="27" t="str">
        <f t="shared" si="41"/>
        <v>Z</v>
      </c>
      <c r="H312" s="28">
        <f t="shared" si="47"/>
        <v>0</v>
      </c>
      <c r="I312" s="28">
        <f t="shared" si="48"/>
        <v>0</v>
      </c>
      <c r="J312" s="27">
        <v>45325</v>
      </c>
      <c r="L312" s="28">
        <f t="shared" si="42"/>
        <v>0</v>
      </c>
      <c r="M312" s="28">
        <f t="shared" si="43"/>
        <v>0</v>
      </c>
      <c r="N312" s="28">
        <f t="shared" si="44"/>
        <v>0</v>
      </c>
    </row>
    <row r="313" spans="1:14" x14ac:dyDescent="0.25">
      <c r="A313" s="36">
        <v>45327</v>
      </c>
      <c r="B313">
        <f t="shared" si="40"/>
        <v>1</v>
      </c>
      <c r="D313" s="28">
        <f t="shared" si="45"/>
        <v>0</v>
      </c>
      <c r="F313" s="28">
        <f t="shared" si="46"/>
        <v>0</v>
      </c>
      <c r="G313" s="27" t="str">
        <f t="shared" si="41"/>
        <v>Z</v>
      </c>
      <c r="H313" s="28">
        <f t="shared" si="47"/>
        <v>0</v>
      </c>
      <c r="I313" s="28">
        <f t="shared" si="48"/>
        <v>0</v>
      </c>
      <c r="J313" s="27">
        <v>45326</v>
      </c>
      <c r="L313" s="28">
        <f t="shared" si="42"/>
        <v>0</v>
      </c>
      <c r="M313" s="28">
        <f t="shared" si="43"/>
        <v>0</v>
      </c>
      <c r="N313" s="28">
        <f t="shared" si="44"/>
        <v>0</v>
      </c>
    </row>
    <row r="314" spans="1:14" x14ac:dyDescent="0.25">
      <c r="A314" s="36">
        <v>45328</v>
      </c>
      <c r="B314">
        <f t="shared" si="40"/>
        <v>1</v>
      </c>
      <c r="D314" s="28">
        <f t="shared" si="45"/>
        <v>0</v>
      </c>
      <c r="F314" s="28">
        <f t="shared" si="46"/>
        <v>0</v>
      </c>
      <c r="G314" s="27" t="str">
        <f t="shared" si="41"/>
        <v>Z</v>
      </c>
      <c r="H314" s="28">
        <f t="shared" si="47"/>
        <v>0</v>
      </c>
      <c r="I314" s="28">
        <f t="shared" si="48"/>
        <v>0</v>
      </c>
      <c r="J314" s="27">
        <v>45327</v>
      </c>
      <c r="L314" s="28">
        <f t="shared" si="42"/>
        <v>0</v>
      </c>
      <c r="M314" s="28">
        <f t="shared" si="43"/>
        <v>0</v>
      </c>
      <c r="N314" s="28">
        <f t="shared" si="44"/>
        <v>0</v>
      </c>
    </row>
    <row r="315" spans="1:14" x14ac:dyDescent="0.25">
      <c r="A315" s="36">
        <v>45329</v>
      </c>
      <c r="B315">
        <f t="shared" si="40"/>
        <v>1</v>
      </c>
      <c r="D315" s="28">
        <f t="shared" si="45"/>
        <v>0</v>
      </c>
      <c r="F315" s="28">
        <f t="shared" si="46"/>
        <v>0</v>
      </c>
      <c r="G315" s="27" t="str">
        <f t="shared" si="41"/>
        <v>Z</v>
      </c>
      <c r="H315" s="28">
        <f t="shared" si="47"/>
        <v>0</v>
      </c>
      <c r="I315" s="28">
        <f t="shared" si="48"/>
        <v>0</v>
      </c>
      <c r="J315" s="27">
        <v>45328</v>
      </c>
      <c r="L315" s="28">
        <f t="shared" si="42"/>
        <v>0</v>
      </c>
      <c r="M315" s="28">
        <f t="shared" si="43"/>
        <v>0</v>
      </c>
      <c r="N315" s="28">
        <f t="shared" si="44"/>
        <v>0</v>
      </c>
    </row>
    <row r="316" spans="1:14" x14ac:dyDescent="0.25">
      <c r="A316" s="36">
        <v>45330</v>
      </c>
      <c r="B316">
        <f t="shared" si="40"/>
        <v>1</v>
      </c>
      <c r="D316" s="28">
        <f t="shared" si="45"/>
        <v>0</v>
      </c>
      <c r="F316" s="28">
        <f t="shared" si="46"/>
        <v>0</v>
      </c>
      <c r="G316" s="27" t="str">
        <f t="shared" si="41"/>
        <v>Z</v>
      </c>
      <c r="H316" s="28">
        <f t="shared" si="47"/>
        <v>0</v>
      </c>
      <c r="I316" s="28">
        <f t="shared" si="48"/>
        <v>0</v>
      </c>
      <c r="J316" s="27">
        <v>45329</v>
      </c>
      <c r="L316" s="28">
        <f t="shared" si="42"/>
        <v>0</v>
      </c>
      <c r="M316" s="28">
        <f t="shared" si="43"/>
        <v>0</v>
      </c>
      <c r="N316" s="28">
        <f t="shared" si="44"/>
        <v>0</v>
      </c>
    </row>
    <row r="317" spans="1:14" x14ac:dyDescent="0.25">
      <c r="A317" s="36">
        <v>45331</v>
      </c>
      <c r="B317">
        <f t="shared" si="40"/>
        <v>1</v>
      </c>
      <c r="D317" s="28">
        <f t="shared" si="45"/>
        <v>0</v>
      </c>
      <c r="F317" s="28">
        <f t="shared" si="46"/>
        <v>0</v>
      </c>
      <c r="G317" s="27" t="str">
        <f t="shared" si="41"/>
        <v>Z</v>
      </c>
      <c r="H317" s="28">
        <f t="shared" si="47"/>
        <v>0</v>
      </c>
      <c r="I317" s="28">
        <f t="shared" si="48"/>
        <v>0</v>
      </c>
      <c r="J317" s="27">
        <v>45330</v>
      </c>
      <c r="L317" s="28">
        <f t="shared" si="42"/>
        <v>0</v>
      </c>
      <c r="M317" s="28">
        <f t="shared" si="43"/>
        <v>0</v>
      </c>
      <c r="N317" s="28">
        <f t="shared" si="44"/>
        <v>0</v>
      </c>
    </row>
    <row r="318" spans="1:14" x14ac:dyDescent="0.25">
      <c r="A318" s="36">
        <v>45332</v>
      </c>
      <c r="B318">
        <f t="shared" si="40"/>
        <v>1</v>
      </c>
      <c r="D318" s="28">
        <f t="shared" si="45"/>
        <v>0</v>
      </c>
      <c r="E318" s="27">
        <v>45332</v>
      </c>
      <c r="F318" s="28">
        <f t="shared" si="46"/>
        <v>1</v>
      </c>
      <c r="G318" s="27" t="str">
        <f t="shared" si="41"/>
        <v>Z</v>
      </c>
      <c r="H318" s="28">
        <f t="shared" si="47"/>
        <v>0</v>
      </c>
      <c r="I318" s="28">
        <f t="shared" si="48"/>
        <v>0</v>
      </c>
      <c r="J318" s="27">
        <v>45331</v>
      </c>
      <c r="L318" s="28">
        <f t="shared" si="42"/>
        <v>0</v>
      </c>
      <c r="M318" s="28">
        <f t="shared" si="43"/>
        <v>0</v>
      </c>
      <c r="N318" s="28">
        <f t="shared" si="44"/>
        <v>0</v>
      </c>
    </row>
    <row r="319" spans="1:14" x14ac:dyDescent="0.25">
      <c r="A319" s="36">
        <v>45333</v>
      </c>
      <c r="B319">
        <f t="shared" si="40"/>
        <v>1</v>
      </c>
      <c r="D319" s="28">
        <f t="shared" si="45"/>
        <v>0</v>
      </c>
      <c r="E319" s="27">
        <v>45333</v>
      </c>
      <c r="F319" s="28">
        <f t="shared" si="46"/>
        <v>1</v>
      </c>
      <c r="G319" s="27" t="str">
        <f t="shared" si="41"/>
        <v>Z</v>
      </c>
      <c r="H319" s="28">
        <f t="shared" si="47"/>
        <v>0</v>
      </c>
      <c r="I319" s="28">
        <f t="shared" si="48"/>
        <v>0</v>
      </c>
      <c r="J319" s="27">
        <v>45332</v>
      </c>
      <c r="L319" s="28">
        <f t="shared" si="42"/>
        <v>0</v>
      </c>
      <c r="M319" s="28">
        <f t="shared" si="43"/>
        <v>0</v>
      </c>
      <c r="N319" s="28">
        <f t="shared" si="44"/>
        <v>0</v>
      </c>
    </row>
    <row r="320" spans="1:14" x14ac:dyDescent="0.25">
      <c r="A320" s="36">
        <v>45334</v>
      </c>
      <c r="B320">
        <f t="shared" si="40"/>
        <v>1</v>
      </c>
      <c r="D320" s="28">
        <f t="shared" si="45"/>
        <v>0</v>
      </c>
      <c r="F320" s="28">
        <f t="shared" si="46"/>
        <v>0</v>
      </c>
      <c r="G320" s="27" t="str">
        <f t="shared" si="41"/>
        <v>Z</v>
      </c>
      <c r="H320" s="28">
        <f t="shared" si="47"/>
        <v>0</v>
      </c>
      <c r="I320" s="28">
        <f t="shared" si="48"/>
        <v>0</v>
      </c>
      <c r="J320" s="27">
        <v>45333</v>
      </c>
      <c r="L320" s="28">
        <f t="shared" si="42"/>
        <v>0</v>
      </c>
      <c r="M320" s="28">
        <f t="shared" si="43"/>
        <v>0</v>
      </c>
      <c r="N320" s="28">
        <f t="shared" si="44"/>
        <v>0</v>
      </c>
    </row>
    <row r="321" spans="1:14" x14ac:dyDescent="0.25">
      <c r="A321" s="36">
        <v>45335</v>
      </c>
      <c r="B321">
        <f t="shared" si="40"/>
        <v>1</v>
      </c>
      <c r="D321" s="28">
        <f t="shared" si="45"/>
        <v>0</v>
      </c>
      <c r="F321" s="28">
        <f t="shared" si="46"/>
        <v>0</v>
      </c>
      <c r="G321" s="27" t="str">
        <f t="shared" si="41"/>
        <v>Z</v>
      </c>
      <c r="H321" s="28">
        <f t="shared" si="47"/>
        <v>0</v>
      </c>
      <c r="I321" s="28">
        <f t="shared" si="48"/>
        <v>0</v>
      </c>
      <c r="J321" s="27">
        <v>45334</v>
      </c>
      <c r="L321" s="28">
        <f t="shared" si="42"/>
        <v>0</v>
      </c>
      <c r="M321" s="28">
        <f t="shared" si="43"/>
        <v>0</v>
      </c>
      <c r="N321" s="28">
        <f t="shared" si="44"/>
        <v>0</v>
      </c>
    </row>
    <row r="322" spans="1:14" x14ac:dyDescent="0.25">
      <c r="A322" s="36">
        <v>45336</v>
      </c>
      <c r="B322">
        <f t="shared" si="40"/>
        <v>1</v>
      </c>
      <c r="D322" s="28">
        <f t="shared" si="45"/>
        <v>0</v>
      </c>
      <c r="F322" s="28">
        <f t="shared" si="46"/>
        <v>0</v>
      </c>
      <c r="G322" s="27" t="str">
        <f t="shared" si="41"/>
        <v>Z</v>
      </c>
      <c r="H322" s="28">
        <f t="shared" si="47"/>
        <v>0</v>
      </c>
      <c r="I322" s="28">
        <f t="shared" si="48"/>
        <v>0</v>
      </c>
      <c r="J322" s="27">
        <v>45335</v>
      </c>
      <c r="L322" s="28">
        <f t="shared" si="42"/>
        <v>0</v>
      </c>
      <c r="M322" s="28">
        <f t="shared" si="43"/>
        <v>0</v>
      </c>
      <c r="N322" s="28">
        <f t="shared" si="44"/>
        <v>0</v>
      </c>
    </row>
    <row r="323" spans="1:14" x14ac:dyDescent="0.25">
      <c r="A323" s="36">
        <v>45337</v>
      </c>
      <c r="B323">
        <f t="shared" ref="B323:B368" si="49">IF(A323&gt;=U$12,IF(A323&lt;=$U$13,0,1),1)</f>
        <v>1</v>
      </c>
      <c r="D323" s="28">
        <f t="shared" si="45"/>
        <v>0</v>
      </c>
      <c r="F323" s="28">
        <f t="shared" si="46"/>
        <v>0</v>
      </c>
      <c r="G323" s="27" t="str">
        <f t="shared" ref="G323:G368" si="50">_xlfn.IFNA(VLOOKUP(A323,$Z$6:$Z$15,1,FALSE),"Z")</f>
        <v>Z</v>
      </c>
      <c r="H323" s="28">
        <f t="shared" si="47"/>
        <v>0</v>
      </c>
      <c r="I323" s="28">
        <f t="shared" si="48"/>
        <v>0</v>
      </c>
      <c r="J323" s="27">
        <v>45336</v>
      </c>
      <c r="L323" s="28">
        <f t="shared" ref="L323:L369" si="51">IF($I323=1,IF(AND($AD$11="yes", $A323&lt;$AD$12),1,IF(OR($AD$11="no", $AD$11=""),IF(AND(AD$14="yes", A323&lt;AD$15),1,IF(OR(AD$14="no", AD$14=""),1,0)),0)),0)</f>
        <v>0</v>
      </c>
      <c r="M323" s="28">
        <f t="shared" ref="M323:M369" si="52">IF($I323=1,IF(AND($AD$11="yes", $A323&gt;=$AD$12),IF(AND($AD$14="yes", $A323&gt;=$AD$15),0,1),0),0)</f>
        <v>0</v>
      </c>
      <c r="N323" s="28">
        <f t="shared" ref="N323:N369" si="53">IF($I323=1,IF(AND($AD$14="yes", $A323&gt;=$AD$15),1,0),0)</f>
        <v>0</v>
      </c>
    </row>
    <row r="324" spans="1:14" x14ac:dyDescent="0.25">
      <c r="A324" s="36">
        <v>45338</v>
      </c>
      <c r="B324">
        <f t="shared" si="49"/>
        <v>1</v>
      </c>
      <c r="D324" s="28">
        <f t="shared" ref="D324:D368" si="54">IF(ISBLANK(C324)=FALSE,1,0)</f>
        <v>0</v>
      </c>
      <c r="F324" s="28">
        <f t="shared" ref="F324:F368" si="55">IF(ISBLANK(E324)=FALSE,1,0)</f>
        <v>0</v>
      </c>
      <c r="G324" s="27" t="str">
        <f t="shared" si="50"/>
        <v>Z</v>
      </c>
      <c r="H324" s="28">
        <f t="shared" ref="H324:H368" si="56">IF(G324="Z",0,1)</f>
        <v>0</v>
      </c>
      <c r="I324" s="28">
        <f t="shared" ref="I324:I368" si="57">IF(B324+D324+F324+H324&gt;0,0,1)</f>
        <v>0</v>
      </c>
      <c r="J324" s="27">
        <v>45337</v>
      </c>
      <c r="L324" s="28">
        <f t="shared" si="51"/>
        <v>0</v>
      </c>
      <c r="M324" s="28">
        <f t="shared" si="52"/>
        <v>0</v>
      </c>
      <c r="N324" s="28">
        <f t="shared" si="53"/>
        <v>0</v>
      </c>
    </row>
    <row r="325" spans="1:14" x14ac:dyDescent="0.25">
      <c r="A325" s="36">
        <v>45339</v>
      </c>
      <c r="B325">
        <f t="shared" si="49"/>
        <v>1</v>
      </c>
      <c r="C325" s="27">
        <v>45339</v>
      </c>
      <c r="D325" s="28">
        <f t="shared" si="54"/>
        <v>1</v>
      </c>
      <c r="E325" s="27">
        <v>45339</v>
      </c>
      <c r="F325" s="28">
        <f t="shared" si="55"/>
        <v>1</v>
      </c>
      <c r="G325" s="27" t="str">
        <f t="shared" si="50"/>
        <v>Z</v>
      </c>
      <c r="H325" s="28">
        <f t="shared" si="56"/>
        <v>0</v>
      </c>
      <c r="I325" s="28">
        <f t="shared" si="57"/>
        <v>0</v>
      </c>
      <c r="J325" s="27">
        <v>45338</v>
      </c>
      <c r="L325" s="28">
        <f t="shared" si="51"/>
        <v>0</v>
      </c>
      <c r="M325" s="28">
        <f t="shared" si="52"/>
        <v>0</v>
      </c>
      <c r="N325" s="28">
        <f t="shared" si="53"/>
        <v>0</v>
      </c>
    </row>
    <row r="326" spans="1:14" x14ac:dyDescent="0.25">
      <c r="A326" s="36">
        <v>45340</v>
      </c>
      <c r="B326">
        <f t="shared" si="49"/>
        <v>1</v>
      </c>
      <c r="C326" s="27">
        <v>45340</v>
      </c>
      <c r="D326" s="28">
        <f t="shared" si="54"/>
        <v>1</v>
      </c>
      <c r="E326" s="27">
        <v>45340</v>
      </c>
      <c r="F326" s="28">
        <f t="shared" si="55"/>
        <v>1</v>
      </c>
      <c r="G326" s="27" t="str">
        <f t="shared" si="50"/>
        <v>Z</v>
      </c>
      <c r="H326" s="28">
        <f t="shared" si="56"/>
        <v>0</v>
      </c>
      <c r="I326" s="28">
        <f t="shared" si="57"/>
        <v>0</v>
      </c>
      <c r="J326" s="27">
        <v>45339</v>
      </c>
      <c r="L326" s="28">
        <f t="shared" si="51"/>
        <v>0</v>
      </c>
      <c r="M326" s="28">
        <f t="shared" si="52"/>
        <v>0</v>
      </c>
      <c r="N326" s="28">
        <f t="shared" si="53"/>
        <v>0</v>
      </c>
    </row>
    <row r="327" spans="1:14" x14ac:dyDescent="0.25">
      <c r="A327" s="36">
        <v>45341</v>
      </c>
      <c r="B327">
        <f t="shared" si="49"/>
        <v>1</v>
      </c>
      <c r="C327" s="27">
        <v>45341</v>
      </c>
      <c r="D327" s="28">
        <f t="shared" si="54"/>
        <v>1</v>
      </c>
      <c r="F327" s="28">
        <f t="shared" si="55"/>
        <v>0</v>
      </c>
      <c r="G327" s="27" t="str">
        <f t="shared" si="50"/>
        <v>Z</v>
      </c>
      <c r="H327" s="28">
        <f t="shared" si="56"/>
        <v>0</v>
      </c>
      <c r="I327" s="28">
        <f t="shared" si="57"/>
        <v>0</v>
      </c>
      <c r="J327" s="27">
        <v>45340</v>
      </c>
      <c r="L327" s="28">
        <f t="shared" si="51"/>
        <v>0</v>
      </c>
      <c r="M327" s="28">
        <f t="shared" si="52"/>
        <v>0</v>
      </c>
      <c r="N327" s="28">
        <f t="shared" si="53"/>
        <v>0</v>
      </c>
    </row>
    <row r="328" spans="1:14" x14ac:dyDescent="0.25">
      <c r="A328" s="36">
        <v>45342</v>
      </c>
      <c r="B328">
        <f t="shared" si="49"/>
        <v>1</v>
      </c>
      <c r="C328" s="27">
        <v>45342</v>
      </c>
      <c r="D328" s="28">
        <f t="shared" si="54"/>
        <v>1</v>
      </c>
      <c r="F328" s="28">
        <f t="shared" si="55"/>
        <v>0</v>
      </c>
      <c r="G328" s="27" t="str">
        <f t="shared" si="50"/>
        <v>Z</v>
      </c>
      <c r="H328" s="28">
        <f t="shared" si="56"/>
        <v>0</v>
      </c>
      <c r="I328" s="28">
        <f t="shared" si="57"/>
        <v>0</v>
      </c>
      <c r="J328" s="27">
        <v>45341</v>
      </c>
      <c r="L328" s="28">
        <f t="shared" si="51"/>
        <v>0</v>
      </c>
      <c r="M328" s="28">
        <f t="shared" si="52"/>
        <v>0</v>
      </c>
      <c r="N328" s="28">
        <f t="shared" si="53"/>
        <v>0</v>
      </c>
    </row>
    <row r="329" spans="1:14" x14ac:dyDescent="0.25">
      <c r="A329" s="36">
        <v>45343</v>
      </c>
      <c r="B329">
        <f t="shared" si="49"/>
        <v>1</v>
      </c>
      <c r="C329" s="27">
        <v>45343</v>
      </c>
      <c r="D329" s="28">
        <f t="shared" si="54"/>
        <v>1</v>
      </c>
      <c r="F329" s="28">
        <f t="shared" si="55"/>
        <v>0</v>
      </c>
      <c r="G329" s="27" t="str">
        <f t="shared" si="50"/>
        <v>Z</v>
      </c>
      <c r="H329" s="28">
        <f t="shared" si="56"/>
        <v>0</v>
      </c>
      <c r="I329" s="28">
        <f t="shared" si="57"/>
        <v>0</v>
      </c>
      <c r="J329" s="27">
        <v>45342</v>
      </c>
      <c r="L329" s="28">
        <f t="shared" si="51"/>
        <v>0</v>
      </c>
      <c r="M329" s="28">
        <f t="shared" si="52"/>
        <v>0</v>
      </c>
      <c r="N329" s="28">
        <f t="shared" si="53"/>
        <v>0</v>
      </c>
    </row>
    <row r="330" spans="1:14" x14ac:dyDescent="0.25">
      <c r="A330" s="36">
        <v>45344</v>
      </c>
      <c r="B330">
        <f t="shared" si="49"/>
        <v>1</v>
      </c>
      <c r="C330" s="27">
        <v>45344</v>
      </c>
      <c r="D330" s="28">
        <f t="shared" si="54"/>
        <v>1</v>
      </c>
      <c r="F330" s="28">
        <f t="shared" si="55"/>
        <v>0</v>
      </c>
      <c r="G330" s="27" t="str">
        <f t="shared" si="50"/>
        <v>Z</v>
      </c>
      <c r="H330" s="28">
        <f t="shared" si="56"/>
        <v>0</v>
      </c>
      <c r="I330" s="28">
        <f t="shared" si="57"/>
        <v>0</v>
      </c>
      <c r="J330" s="27">
        <v>45343</v>
      </c>
      <c r="L330" s="28">
        <f t="shared" si="51"/>
        <v>0</v>
      </c>
      <c r="M330" s="28">
        <f t="shared" si="52"/>
        <v>0</v>
      </c>
      <c r="N330" s="28">
        <f t="shared" si="53"/>
        <v>0</v>
      </c>
    </row>
    <row r="331" spans="1:14" x14ac:dyDescent="0.25">
      <c r="A331" s="36">
        <v>45345</v>
      </c>
      <c r="B331">
        <f t="shared" si="49"/>
        <v>1</v>
      </c>
      <c r="C331" s="27">
        <v>45345</v>
      </c>
      <c r="D331" s="28">
        <f t="shared" si="54"/>
        <v>1</v>
      </c>
      <c r="F331" s="28">
        <f t="shared" si="55"/>
        <v>0</v>
      </c>
      <c r="G331" s="27" t="str">
        <f t="shared" si="50"/>
        <v>Z</v>
      </c>
      <c r="H331" s="28">
        <f t="shared" si="56"/>
        <v>0</v>
      </c>
      <c r="I331" s="28">
        <f t="shared" si="57"/>
        <v>0</v>
      </c>
      <c r="J331" s="27">
        <v>45344</v>
      </c>
      <c r="L331" s="28">
        <f t="shared" si="51"/>
        <v>0</v>
      </c>
      <c r="M331" s="28">
        <f t="shared" si="52"/>
        <v>0</v>
      </c>
      <c r="N331" s="28">
        <f t="shared" si="53"/>
        <v>0</v>
      </c>
    </row>
    <row r="332" spans="1:14" x14ac:dyDescent="0.25">
      <c r="A332" s="36">
        <v>45346</v>
      </c>
      <c r="B332">
        <f t="shared" si="49"/>
        <v>1</v>
      </c>
      <c r="C332" s="27">
        <v>45346</v>
      </c>
      <c r="D332" s="28">
        <f t="shared" si="54"/>
        <v>1</v>
      </c>
      <c r="E332" s="27">
        <v>45346</v>
      </c>
      <c r="F332" s="28">
        <f t="shared" si="55"/>
        <v>1</v>
      </c>
      <c r="G332" s="27" t="str">
        <f t="shared" si="50"/>
        <v>Z</v>
      </c>
      <c r="H332" s="28">
        <f t="shared" si="56"/>
        <v>0</v>
      </c>
      <c r="I332" s="28">
        <f t="shared" si="57"/>
        <v>0</v>
      </c>
      <c r="J332" s="27">
        <v>45345</v>
      </c>
      <c r="L332" s="28">
        <f t="shared" si="51"/>
        <v>0</v>
      </c>
      <c r="M332" s="28">
        <f t="shared" si="52"/>
        <v>0</v>
      </c>
      <c r="N332" s="28">
        <f t="shared" si="53"/>
        <v>0</v>
      </c>
    </row>
    <row r="333" spans="1:14" x14ac:dyDescent="0.25">
      <c r="A333" s="36">
        <v>45347</v>
      </c>
      <c r="B333">
        <f t="shared" si="49"/>
        <v>1</v>
      </c>
      <c r="C333" s="27">
        <v>45347</v>
      </c>
      <c r="D333" s="28">
        <f t="shared" si="54"/>
        <v>1</v>
      </c>
      <c r="E333" s="27">
        <v>45347</v>
      </c>
      <c r="F333" s="28">
        <f t="shared" si="55"/>
        <v>1</v>
      </c>
      <c r="G333" s="27" t="str">
        <f t="shared" si="50"/>
        <v>Z</v>
      </c>
      <c r="H333" s="28">
        <f t="shared" si="56"/>
        <v>0</v>
      </c>
      <c r="I333" s="28">
        <f t="shared" si="57"/>
        <v>0</v>
      </c>
      <c r="J333" s="27">
        <v>45346</v>
      </c>
      <c r="L333" s="28">
        <f t="shared" si="51"/>
        <v>0</v>
      </c>
      <c r="M333" s="28">
        <f t="shared" si="52"/>
        <v>0</v>
      </c>
      <c r="N333" s="28">
        <f t="shared" si="53"/>
        <v>0</v>
      </c>
    </row>
    <row r="334" spans="1:14" x14ac:dyDescent="0.25">
      <c r="A334" s="36">
        <v>45348</v>
      </c>
      <c r="B334">
        <f t="shared" si="49"/>
        <v>1</v>
      </c>
      <c r="D334" s="28">
        <f t="shared" si="54"/>
        <v>0</v>
      </c>
      <c r="F334" s="28">
        <f t="shared" si="55"/>
        <v>0</v>
      </c>
      <c r="G334" s="27" t="str">
        <f t="shared" si="50"/>
        <v>Z</v>
      </c>
      <c r="H334" s="28">
        <f t="shared" si="56"/>
        <v>0</v>
      </c>
      <c r="I334" s="28">
        <f t="shared" si="57"/>
        <v>0</v>
      </c>
      <c r="J334" s="27">
        <v>45347</v>
      </c>
      <c r="L334" s="28">
        <f t="shared" si="51"/>
        <v>0</v>
      </c>
      <c r="M334" s="28">
        <f t="shared" si="52"/>
        <v>0</v>
      </c>
      <c r="N334" s="28">
        <f t="shared" si="53"/>
        <v>0</v>
      </c>
    </row>
    <row r="335" spans="1:14" x14ac:dyDescent="0.25">
      <c r="A335" s="36">
        <v>45349</v>
      </c>
      <c r="B335">
        <f t="shared" si="49"/>
        <v>1</v>
      </c>
      <c r="D335" s="28">
        <f t="shared" si="54"/>
        <v>0</v>
      </c>
      <c r="F335" s="28">
        <f t="shared" si="55"/>
        <v>0</v>
      </c>
      <c r="G335" s="27" t="str">
        <f t="shared" si="50"/>
        <v>Z</v>
      </c>
      <c r="H335" s="28">
        <f t="shared" si="56"/>
        <v>0</v>
      </c>
      <c r="I335" s="28">
        <f t="shared" si="57"/>
        <v>0</v>
      </c>
      <c r="J335" s="27">
        <v>45348</v>
      </c>
      <c r="L335" s="28">
        <f t="shared" si="51"/>
        <v>0</v>
      </c>
      <c r="M335" s="28">
        <f t="shared" si="52"/>
        <v>0</v>
      </c>
      <c r="N335" s="28">
        <f t="shared" si="53"/>
        <v>0</v>
      </c>
    </row>
    <row r="336" spans="1:14" x14ac:dyDescent="0.25">
      <c r="A336" s="36">
        <v>45350</v>
      </c>
      <c r="B336">
        <f t="shared" si="49"/>
        <v>1</v>
      </c>
      <c r="D336" s="28">
        <f t="shared" si="54"/>
        <v>0</v>
      </c>
      <c r="F336" s="28">
        <f t="shared" si="55"/>
        <v>0</v>
      </c>
      <c r="G336" s="27" t="str">
        <f t="shared" si="50"/>
        <v>Z</v>
      </c>
      <c r="H336" s="28">
        <f t="shared" si="56"/>
        <v>0</v>
      </c>
      <c r="I336" s="28">
        <f t="shared" si="57"/>
        <v>0</v>
      </c>
      <c r="J336" s="27">
        <v>45349</v>
      </c>
      <c r="L336" s="28">
        <f t="shared" si="51"/>
        <v>0</v>
      </c>
      <c r="M336" s="28">
        <f t="shared" si="52"/>
        <v>0</v>
      </c>
      <c r="N336" s="28">
        <f t="shared" si="53"/>
        <v>0</v>
      </c>
    </row>
    <row r="337" spans="1:14" x14ac:dyDescent="0.25">
      <c r="A337" s="36">
        <v>45351</v>
      </c>
      <c r="B337">
        <f t="shared" si="49"/>
        <v>1</v>
      </c>
      <c r="D337" s="28">
        <f t="shared" si="54"/>
        <v>0</v>
      </c>
      <c r="F337" s="28">
        <f t="shared" si="55"/>
        <v>0</v>
      </c>
      <c r="G337" s="27" t="str">
        <f t="shared" si="50"/>
        <v>Z</v>
      </c>
      <c r="H337" s="28">
        <f t="shared" si="56"/>
        <v>0</v>
      </c>
      <c r="I337" s="28">
        <f t="shared" si="57"/>
        <v>0</v>
      </c>
      <c r="J337" s="27">
        <v>45350</v>
      </c>
      <c r="L337" s="28">
        <f t="shared" si="51"/>
        <v>0</v>
      </c>
      <c r="M337" s="28">
        <f t="shared" si="52"/>
        <v>0</v>
      </c>
      <c r="N337" s="28">
        <f t="shared" si="53"/>
        <v>0</v>
      </c>
    </row>
    <row r="338" spans="1:14" x14ac:dyDescent="0.25">
      <c r="A338" s="36">
        <v>45352</v>
      </c>
      <c r="B338">
        <f t="shared" si="49"/>
        <v>1</v>
      </c>
      <c r="D338" s="28">
        <f t="shared" si="54"/>
        <v>0</v>
      </c>
      <c r="F338" s="28">
        <f t="shared" si="55"/>
        <v>0</v>
      </c>
      <c r="G338" s="27" t="str">
        <f t="shared" si="50"/>
        <v>Z</v>
      </c>
      <c r="H338" s="28">
        <f t="shared" si="56"/>
        <v>0</v>
      </c>
      <c r="I338" s="28">
        <f t="shared" si="57"/>
        <v>0</v>
      </c>
      <c r="J338" s="27">
        <v>45351</v>
      </c>
      <c r="L338" s="28">
        <f t="shared" si="51"/>
        <v>0</v>
      </c>
      <c r="M338" s="28">
        <f t="shared" si="52"/>
        <v>0</v>
      </c>
      <c r="N338" s="28">
        <f t="shared" si="53"/>
        <v>0</v>
      </c>
    </row>
    <row r="339" spans="1:14" x14ac:dyDescent="0.25">
      <c r="A339" s="36">
        <v>45353</v>
      </c>
      <c r="B339">
        <f t="shared" si="49"/>
        <v>1</v>
      </c>
      <c r="D339" s="28">
        <f t="shared" si="54"/>
        <v>0</v>
      </c>
      <c r="E339" s="27">
        <v>45353</v>
      </c>
      <c r="F339" s="28">
        <f t="shared" si="55"/>
        <v>1</v>
      </c>
      <c r="G339" s="27" t="str">
        <f t="shared" si="50"/>
        <v>Z</v>
      </c>
      <c r="H339" s="28">
        <f t="shared" si="56"/>
        <v>0</v>
      </c>
      <c r="I339" s="28">
        <f t="shared" si="57"/>
        <v>0</v>
      </c>
      <c r="J339" s="27">
        <v>45352</v>
      </c>
      <c r="L339" s="28">
        <f t="shared" si="51"/>
        <v>0</v>
      </c>
      <c r="M339" s="28">
        <f t="shared" si="52"/>
        <v>0</v>
      </c>
      <c r="N339" s="28">
        <f t="shared" si="53"/>
        <v>0</v>
      </c>
    </row>
    <row r="340" spans="1:14" x14ac:dyDescent="0.25">
      <c r="A340" s="36">
        <v>45354</v>
      </c>
      <c r="B340">
        <f t="shared" si="49"/>
        <v>1</v>
      </c>
      <c r="D340" s="28">
        <f t="shared" si="54"/>
        <v>0</v>
      </c>
      <c r="E340" s="27">
        <v>45354</v>
      </c>
      <c r="F340" s="28">
        <f t="shared" si="55"/>
        <v>1</v>
      </c>
      <c r="G340" s="27" t="str">
        <f t="shared" si="50"/>
        <v>Z</v>
      </c>
      <c r="H340" s="28">
        <f t="shared" si="56"/>
        <v>0</v>
      </c>
      <c r="I340" s="28">
        <f t="shared" si="57"/>
        <v>0</v>
      </c>
      <c r="J340" s="27">
        <v>45353</v>
      </c>
      <c r="L340" s="28">
        <f t="shared" si="51"/>
        <v>0</v>
      </c>
      <c r="M340" s="28">
        <f t="shared" si="52"/>
        <v>0</v>
      </c>
      <c r="N340" s="28">
        <f t="shared" si="53"/>
        <v>0</v>
      </c>
    </row>
    <row r="341" spans="1:14" x14ac:dyDescent="0.25">
      <c r="A341" s="36">
        <v>45355</v>
      </c>
      <c r="B341">
        <f t="shared" si="49"/>
        <v>1</v>
      </c>
      <c r="D341" s="28">
        <f t="shared" si="54"/>
        <v>0</v>
      </c>
      <c r="F341" s="28">
        <f t="shared" si="55"/>
        <v>0</v>
      </c>
      <c r="G341" s="27" t="str">
        <f t="shared" si="50"/>
        <v>Z</v>
      </c>
      <c r="H341" s="28">
        <f t="shared" si="56"/>
        <v>0</v>
      </c>
      <c r="I341" s="28">
        <f t="shared" si="57"/>
        <v>0</v>
      </c>
      <c r="J341" s="27">
        <v>45354</v>
      </c>
      <c r="L341" s="28">
        <f t="shared" si="51"/>
        <v>0</v>
      </c>
      <c r="M341" s="28">
        <f t="shared" si="52"/>
        <v>0</v>
      </c>
      <c r="N341" s="28">
        <f t="shared" si="53"/>
        <v>0</v>
      </c>
    </row>
    <row r="342" spans="1:14" x14ac:dyDescent="0.25">
      <c r="A342" s="36">
        <v>45356</v>
      </c>
      <c r="B342">
        <f t="shared" si="49"/>
        <v>1</v>
      </c>
      <c r="D342" s="28">
        <f t="shared" si="54"/>
        <v>0</v>
      </c>
      <c r="F342" s="28">
        <f t="shared" si="55"/>
        <v>0</v>
      </c>
      <c r="G342" s="27" t="str">
        <f t="shared" si="50"/>
        <v>Z</v>
      </c>
      <c r="H342" s="28">
        <f t="shared" si="56"/>
        <v>0</v>
      </c>
      <c r="I342" s="28">
        <f t="shared" si="57"/>
        <v>0</v>
      </c>
      <c r="J342" s="27">
        <v>45355</v>
      </c>
      <c r="L342" s="28">
        <f t="shared" si="51"/>
        <v>0</v>
      </c>
      <c r="M342" s="28">
        <f t="shared" si="52"/>
        <v>0</v>
      </c>
      <c r="N342" s="28">
        <f t="shared" si="53"/>
        <v>0</v>
      </c>
    </row>
    <row r="343" spans="1:14" x14ac:dyDescent="0.25">
      <c r="A343" s="36">
        <v>45357</v>
      </c>
      <c r="B343">
        <f t="shared" si="49"/>
        <v>1</v>
      </c>
      <c r="D343" s="28">
        <f t="shared" si="54"/>
        <v>0</v>
      </c>
      <c r="F343" s="28">
        <f t="shared" si="55"/>
        <v>0</v>
      </c>
      <c r="G343" s="27" t="str">
        <f t="shared" si="50"/>
        <v>Z</v>
      </c>
      <c r="H343" s="28">
        <f t="shared" si="56"/>
        <v>0</v>
      </c>
      <c r="I343" s="28">
        <f t="shared" si="57"/>
        <v>0</v>
      </c>
      <c r="J343" s="27">
        <v>45356</v>
      </c>
      <c r="L343" s="28">
        <f t="shared" si="51"/>
        <v>0</v>
      </c>
      <c r="M343" s="28">
        <f t="shared" si="52"/>
        <v>0</v>
      </c>
      <c r="N343" s="28">
        <f t="shared" si="53"/>
        <v>0</v>
      </c>
    </row>
    <row r="344" spans="1:14" x14ac:dyDescent="0.25">
      <c r="A344" s="36">
        <v>45358</v>
      </c>
      <c r="B344">
        <f t="shared" si="49"/>
        <v>1</v>
      </c>
      <c r="D344" s="28">
        <f t="shared" si="54"/>
        <v>0</v>
      </c>
      <c r="F344" s="28">
        <f t="shared" si="55"/>
        <v>0</v>
      </c>
      <c r="G344" s="27" t="str">
        <f t="shared" si="50"/>
        <v>Z</v>
      </c>
      <c r="H344" s="28">
        <f t="shared" si="56"/>
        <v>0</v>
      </c>
      <c r="I344" s="28">
        <f t="shared" si="57"/>
        <v>0</v>
      </c>
      <c r="J344" s="27">
        <v>45357</v>
      </c>
      <c r="L344" s="28">
        <f t="shared" si="51"/>
        <v>0</v>
      </c>
      <c r="M344" s="28">
        <f t="shared" si="52"/>
        <v>0</v>
      </c>
      <c r="N344" s="28">
        <f t="shared" si="53"/>
        <v>0</v>
      </c>
    </row>
    <row r="345" spans="1:14" x14ac:dyDescent="0.25">
      <c r="A345" s="36">
        <v>45359</v>
      </c>
      <c r="B345">
        <f t="shared" si="49"/>
        <v>1</v>
      </c>
      <c r="D345" s="28">
        <f t="shared" si="54"/>
        <v>0</v>
      </c>
      <c r="F345" s="28">
        <f t="shared" si="55"/>
        <v>0</v>
      </c>
      <c r="G345" s="27" t="str">
        <f t="shared" si="50"/>
        <v>Z</v>
      </c>
      <c r="H345" s="28">
        <f t="shared" si="56"/>
        <v>0</v>
      </c>
      <c r="I345" s="28">
        <f t="shared" si="57"/>
        <v>0</v>
      </c>
      <c r="J345" s="27">
        <v>45358</v>
      </c>
      <c r="L345" s="28">
        <f t="shared" si="51"/>
        <v>0</v>
      </c>
      <c r="M345" s="28">
        <f t="shared" si="52"/>
        <v>0</v>
      </c>
      <c r="N345" s="28">
        <f t="shared" si="53"/>
        <v>0</v>
      </c>
    </row>
    <row r="346" spans="1:14" x14ac:dyDescent="0.25">
      <c r="A346" s="36">
        <v>45360</v>
      </c>
      <c r="B346">
        <f t="shared" si="49"/>
        <v>1</v>
      </c>
      <c r="D346" s="28">
        <f t="shared" si="54"/>
        <v>0</v>
      </c>
      <c r="E346" s="27">
        <v>45360</v>
      </c>
      <c r="F346" s="28">
        <f t="shared" si="55"/>
        <v>1</v>
      </c>
      <c r="G346" s="27" t="str">
        <f t="shared" si="50"/>
        <v>Z</v>
      </c>
      <c r="H346" s="28">
        <f t="shared" si="56"/>
        <v>0</v>
      </c>
      <c r="I346" s="28">
        <f t="shared" si="57"/>
        <v>0</v>
      </c>
      <c r="J346" s="27">
        <v>45359</v>
      </c>
      <c r="L346" s="28">
        <f t="shared" si="51"/>
        <v>0</v>
      </c>
      <c r="M346" s="28">
        <f t="shared" si="52"/>
        <v>0</v>
      </c>
      <c r="N346" s="28">
        <f t="shared" si="53"/>
        <v>0</v>
      </c>
    </row>
    <row r="347" spans="1:14" x14ac:dyDescent="0.25">
      <c r="A347" s="36">
        <v>45361</v>
      </c>
      <c r="B347">
        <f t="shared" si="49"/>
        <v>1</v>
      </c>
      <c r="D347" s="28">
        <f t="shared" si="54"/>
        <v>0</v>
      </c>
      <c r="E347" s="27">
        <v>45361</v>
      </c>
      <c r="F347" s="28">
        <f t="shared" si="55"/>
        <v>1</v>
      </c>
      <c r="G347" s="27" t="str">
        <f t="shared" si="50"/>
        <v>Z</v>
      </c>
      <c r="H347" s="28">
        <f t="shared" si="56"/>
        <v>0</v>
      </c>
      <c r="I347" s="28">
        <f t="shared" si="57"/>
        <v>0</v>
      </c>
      <c r="J347" s="27">
        <v>45360</v>
      </c>
      <c r="L347" s="28">
        <f t="shared" si="51"/>
        <v>0</v>
      </c>
      <c r="M347" s="28">
        <f t="shared" si="52"/>
        <v>0</v>
      </c>
      <c r="N347" s="28">
        <f t="shared" si="53"/>
        <v>0</v>
      </c>
    </row>
    <row r="348" spans="1:14" x14ac:dyDescent="0.25">
      <c r="A348" s="36">
        <v>45362</v>
      </c>
      <c r="B348">
        <f t="shared" si="49"/>
        <v>1</v>
      </c>
      <c r="D348" s="28">
        <f t="shared" si="54"/>
        <v>0</v>
      </c>
      <c r="F348" s="28">
        <f t="shared" si="55"/>
        <v>0</v>
      </c>
      <c r="G348" s="27" t="str">
        <f t="shared" si="50"/>
        <v>Z</v>
      </c>
      <c r="H348" s="28">
        <f t="shared" si="56"/>
        <v>0</v>
      </c>
      <c r="I348" s="28">
        <f t="shared" si="57"/>
        <v>0</v>
      </c>
      <c r="J348" s="27">
        <v>45361</v>
      </c>
      <c r="L348" s="28">
        <f t="shared" si="51"/>
        <v>0</v>
      </c>
      <c r="M348" s="28">
        <f t="shared" si="52"/>
        <v>0</v>
      </c>
      <c r="N348" s="28">
        <f t="shared" si="53"/>
        <v>0</v>
      </c>
    </row>
    <row r="349" spans="1:14" x14ac:dyDescent="0.25">
      <c r="A349" s="36">
        <v>45363</v>
      </c>
      <c r="B349">
        <f t="shared" si="49"/>
        <v>1</v>
      </c>
      <c r="D349" s="28">
        <f t="shared" si="54"/>
        <v>0</v>
      </c>
      <c r="F349" s="28">
        <f t="shared" si="55"/>
        <v>0</v>
      </c>
      <c r="G349" s="27" t="str">
        <f t="shared" si="50"/>
        <v>Z</v>
      </c>
      <c r="H349" s="28">
        <f t="shared" si="56"/>
        <v>0</v>
      </c>
      <c r="I349" s="28">
        <f t="shared" si="57"/>
        <v>0</v>
      </c>
      <c r="J349" s="27">
        <v>45362</v>
      </c>
      <c r="L349" s="28">
        <f t="shared" si="51"/>
        <v>0</v>
      </c>
      <c r="M349" s="28">
        <f t="shared" si="52"/>
        <v>0</v>
      </c>
      <c r="N349" s="28">
        <f t="shared" si="53"/>
        <v>0</v>
      </c>
    </row>
    <row r="350" spans="1:14" x14ac:dyDescent="0.25">
      <c r="A350" s="36">
        <v>45364</v>
      </c>
      <c r="B350">
        <f t="shared" si="49"/>
        <v>1</v>
      </c>
      <c r="D350" s="28">
        <f t="shared" si="54"/>
        <v>0</v>
      </c>
      <c r="F350" s="28">
        <f t="shared" si="55"/>
        <v>0</v>
      </c>
      <c r="G350" s="27" t="str">
        <f t="shared" si="50"/>
        <v>Z</v>
      </c>
      <c r="H350" s="28">
        <f t="shared" si="56"/>
        <v>0</v>
      </c>
      <c r="I350" s="28">
        <f t="shared" si="57"/>
        <v>0</v>
      </c>
      <c r="J350" s="27">
        <v>45363</v>
      </c>
      <c r="L350" s="28">
        <f t="shared" si="51"/>
        <v>0</v>
      </c>
      <c r="M350" s="28">
        <f t="shared" si="52"/>
        <v>0</v>
      </c>
      <c r="N350" s="28">
        <f t="shared" si="53"/>
        <v>0</v>
      </c>
    </row>
    <row r="351" spans="1:14" x14ac:dyDescent="0.25">
      <c r="A351" s="36">
        <v>45365</v>
      </c>
      <c r="B351">
        <f t="shared" si="49"/>
        <v>1</v>
      </c>
      <c r="D351" s="28">
        <f t="shared" si="54"/>
        <v>0</v>
      </c>
      <c r="F351" s="28">
        <f t="shared" si="55"/>
        <v>0</v>
      </c>
      <c r="G351" s="27" t="str">
        <f t="shared" si="50"/>
        <v>Z</v>
      </c>
      <c r="H351" s="28">
        <f t="shared" si="56"/>
        <v>0</v>
      </c>
      <c r="I351" s="28">
        <f t="shared" si="57"/>
        <v>0</v>
      </c>
      <c r="J351" s="27">
        <v>45364</v>
      </c>
      <c r="L351" s="28">
        <f t="shared" si="51"/>
        <v>0</v>
      </c>
      <c r="M351" s="28">
        <f t="shared" si="52"/>
        <v>0</v>
      </c>
      <c r="N351" s="28">
        <f t="shared" si="53"/>
        <v>0</v>
      </c>
    </row>
    <row r="352" spans="1:14" x14ac:dyDescent="0.25">
      <c r="A352" s="36">
        <v>45366</v>
      </c>
      <c r="B352">
        <f t="shared" si="49"/>
        <v>1</v>
      </c>
      <c r="D352" s="28">
        <f t="shared" si="54"/>
        <v>0</v>
      </c>
      <c r="F352" s="28">
        <f t="shared" si="55"/>
        <v>0</v>
      </c>
      <c r="G352" s="27" t="str">
        <f t="shared" si="50"/>
        <v>Z</v>
      </c>
      <c r="H352" s="28">
        <f t="shared" si="56"/>
        <v>0</v>
      </c>
      <c r="I352" s="28">
        <f t="shared" si="57"/>
        <v>0</v>
      </c>
      <c r="J352" s="27">
        <v>45365</v>
      </c>
      <c r="L352" s="28">
        <f t="shared" si="51"/>
        <v>0</v>
      </c>
      <c r="M352" s="28">
        <f t="shared" si="52"/>
        <v>0</v>
      </c>
      <c r="N352" s="28">
        <f t="shared" si="53"/>
        <v>0</v>
      </c>
    </row>
    <row r="353" spans="1:14" x14ac:dyDescent="0.25">
      <c r="A353" s="36">
        <v>45367</v>
      </c>
      <c r="B353">
        <f t="shared" si="49"/>
        <v>1</v>
      </c>
      <c r="D353" s="28">
        <f t="shared" si="54"/>
        <v>0</v>
      </c>
      <c r="E353" s="27">
        <v>45367</v>
      </c>
      <c r="F353" s="28">
        <f t="shared" si="55"/>
        <v>1</v>
      </c>
      <c r="G353" s="27" t="str">
        <f t="shared" si="50"/>
        <v>Z</v>
      </c>
      <c r="H353" s="28">
        <f t="shared" si="56"/>
        <v>0</v>
      </c>
      <c r="I353" s="28">
        <f t="shared" si="57"/>
        <v>0</v>
      </c>
      <c r="J353" s="27">
        <v>45366</v>
      </c>
      <c r="L353" s="28">
        <f t="shared" si="51"/>
        <v>0</v>
      </c>
      <c r="M353" s="28">
        <f t="shared" si="52"/>
        <v>0</v>
      </c>
      <c r="N353" s="28">
        <f t="shared" si="53"/>
        <v>0</v>
      </c>
    </row>
    <row r="354" spans="1:14" x14ac:dyDescent="0.25">
      <c r="A354" s="36">
        <v>45368</v>
      </c>
      <c r="B354">
        <f t="shared" si="49"/>
        <v>1</v>
      </c>
      <c r="D354" s="28">
        <f t="shared" si="54"/>
        <v>0</v>
      </c>
      <c r="E354" s="27">
        <v>45368</v>
      </c>
      <c r="F354" s="28">
        <f t="shared" si="55"/>
        <v>1</v>
      </c>
      <c r="G354" s="27" t="str">
        <f t="shared" si="50"/>
        <v>Z</v>
      </c>
      <c r="H354" s="28">
        <f t="shared" si="56"/>
        <v>0</v>
      </c>
      <c r="I354" s="28">
        <f t="shared" si="57"/>
        <v>0</v>
      </c>
      <c r="J354" s="27">
        <v>45367</v>
      </c>
      <c r="L354" s="28">
        <f t="shared" si="51"/>
        <v>0</v>
      </c>
      <c r="M354" s="28">
        <f t="shared" si="52"/>
        <v>0</v>
      </c>
      <c r="N354" s="28">
        <f t="shared" si="53"/>
        <v>0</v>
      </c>
    </row>
    <row r="355" spans="1:14" x14ac:dyDescent="0.25">
      <c r="A355" s="36">
        <v>45369</v>
      </c>
      <c r="B355">
        <f t="shared" si="49"/>
        <v>1</v>
      </c>
      <c r="D355" s="28">
        <f t="shared" si="54"/>
        <v>0</v>
      </c>
      <c r="F355" s="28">
        <f t="shared" si="55"/>
        <v>0</v>
      </c>
      <c r="G355" s="27" t="str">
        <f t="shared" si="50"/>
        <v>Z</v>
      </c>
      <c r="H355" s="28">
        <f t="shared" si="56"/>
        <v>0</v>
      </c>
      <c r="I355" s="28">
        <f t="shared" si="57"/>
        <v>0</v>
      </c>
      <c r="J355" s="27">
        <v>45368</v>
      </c>
      <c r="L355" s="28">
        <f t="shared" si="51"/>
        <v>0</v>
      </c>
      <c r="M355" s="28">
        <f t="shared" si="52"/>
        <v>0</v>
      </c>
      <c r="N355" s="28">
        <f t="shared" si="53"/>
        <v>0</v>
      </c>
    </row>
    <row r="356" spans="1:14" x14ac:dyDescent="0.25">
      <c r="A356" s="36">
        <v>45370</v>
      </c>
      <c r="B356">
        <f t="shared" si="49"/>
        <v>1</v>
      </c>
      <c r="D356" s="28">
        <f t="shared" si="54"/>
        <v>0</v>
      </c>
      <c r="F356" s="28">
        <f t="shared" si="55"/>
        <v>0</v>
      </c>
      <c r="G356" s="27" t="str">
        <f t="shared" si="50"/>
        <v>Z</v>
      </c>
      <c r="H356" s="28">
        <f t="shared" si="56"/>
        <v>0</v>
      </c>
      <c r="I356" s="28">
        <f t="shared" si="57"/>
        <v>0</v>
      </c>
      <c r="J356" s="27">
        <v>45369</v>
      </c>
      <c r="L356" s="28">
        <f t="shared" si="51"/>
        <v>0</v>
      </c>
      <c r="M356" s="28">
        <f t="shared" si="52"/>
        <v>0</v>
      </c>
      <c r="N356" s="28">
        <f t="shared" si="53"/>
        <v>0</v>
      </c>
    </row>
    <row r="357" spans="1:14" x14ac:dyDescent="0.25">
      <c r="A357" s="36">
        <v>45371</v>
      </c>
      <c r="B357">
        <f t="shared" si="49"/>
        <v>1</v>
      </c>
      <c r="D357" s="28">
        <f t="shared" si="54"/>
        <v>0</v>
      </c>
      <c r="F357" s="28">
        <f t="shared" si="55"/>
        <v>0</v>
      </c>
      <c r="G357" s="27" t="str">
        <f t="shared" si="50"/>
        <v>Z</v>
      </c>
      <c r="H357" s="28">
        <f t="shared" si="56"/>
        <v>0</v>
      </c>
      <c r="I357" s="28">
        <f t="shared" si="57"/>
        <v>0</v>
      </c>
      <c r="J357" s="27">
        <v>45370</v>
      </c>
      <c r="L357" s="28">
        <f t="shared" si="51"/>
        <v>0</v>
      </c>
      <c r="M357" s="28">
        <f t="shared" si="52"/>
        <v>0</v>
      </c>
      <c r="N357" s="28">
        <f t="shared" si="53"/>
        <v>0</v>
      </c>
    </row>
    <row r="358" spans="1:14" x14ac:dyDescent="0.25">
      <c r="A358" s="36">
        <v>45372</v>
      </c>
      <c r="B358">
        <f t="shared" si="49"/>
        <v>1</v>
      </c>
      <c r="D358" s="28">
        <f t="shared" si="54"/>
        <v>0</v>
      </c>
      <c r="F358" s="28">
        <f t="shared" si="55"/>
        <v>0</v>
      </c>
      <c r="G358" s="27" t="str">
        <f t="shared" si="50"/>
        <v>Z</v>
      </c>
      <c r="H358" s="28">
        <f t="shared" si="56"/>
        <v>0</v>
      </c>
      <c r="I358" s="28">
        <f t="shared" si="57"/>
        <v>0</v>
      </c>
      <c r="J358" s="27">
        <v>45371</v>
      </c>
      <c r="L358" s="28">
        <f t="shared" si="51"/>
        <v>0</v>
      </c>
      <c r="M358" s="28">
        <f t="shared" si="52"/>
        <v>0</v>
      </c>
      <c r="N358" s="28">
        <f t="shared" si="53"/>
        <v>0</v>
      </c>
    </row>
    <row r="359" spans="1:14" x14ac:dyDescent="0.25">
      <c r="A359" s="36">
        <v>45373</v>
      </c>
      <c r="B359">
        <f t="shared" si="49"/>
        <v>1</v>
      </c>
      <c r="D359" s="28">
        <f t="shared" si="54"/>
        <v>0</v>
      </c>
      <c r="F359" s="28">
        <f t="shared" si="55"/>
        <v>0</v>
      </c>
      <c r="G359" s="27" t="str">
        <f t="shared" si="50"/>
        <v>Z</v>
      </c>
      <c r="H359" s="28">
        <f t="shared" si="56"/>
        <v>0</v>
      </c>
      <c r="I359" s="28">
        <f t="shared" si="57"/>
        <v>0</v>
      </c>
      <c r="J359" s="27">
        <v>45372</v>
      </c>
      <c r="L359" s="28">
        <f t="shared" si="51"/>
        <v>0</v>
      </c>
      <c r="M359" s="28">
        <f t="shared" si="52"/>
        <v>0</v>
      </c>
      <c r="N359" s="28">
        <f t="shared" si="53"/>
        <v>0</v>
      </c>
    </row>
    <row r="360" spans="1:14" x14ac:dyDescent="0.25">
      <c r="A360" s="36">
        <v>45374</v>
      </c>
      <c r="B360">
        <f t="shared" si="49"/>
        <v>1</v>
      </c>
      <c r="D360" s="28">
        <f t="shared" si="54"/>
        <v>0</v>
      </c>
      <c r="E360" s="27">
        <v>45374</v>
      </c>
      <c r="F360" s="28">
        <f t="shared" si="55"/>
        <v>1</v>
      </c>
      <c r="G360" s="27" t="str">
        <f t="shared" si="50"/>
        <v>Z</v>
      </c>
      <c r="H360" s="28">
        <f t="shared" si="56"/>
        <v>0</v>
      </c>
      <c r="I360" s="28">
        <f t="shared" si="57"/>
        <v>0</v>
      </c>
      <c r="J360" s="27">
        <v>45373</v>
      </c>
      <c r="L360" s="28">
        <f t="shared" si="51"/>
        <v>0</v>
      </c>
      <c r="M360" s="28">
        <f t="shared" si="52"/>
        <v>0</v>
      </c>
      <c r="N360" s="28">
        <f t="shared" si="53"/>
        <v>0</v>
      </c>
    </row>
    <row r="361" spans="1:14" x14ac:dyDescent="0.25">
      <c r="A361" s="36">
        <v>45375</v>
      </c>
      <c r="B361">
        <f t="shared" si="49"/>
        <v>1</v>
      </c>
      <c r="D361" s="28">
        <f t="shared" si="54"/>
        <v>0</v>
      </c>
      <c r="E361" s="27">
        <v>45375</v>
      </c>
      <c r="F361" s="28">
        <f t="shared" si="55"/>
        <v>1</v>
      </c>
      <c r="G361" s="27" t="str">
        <f t="shared" si="50"/>
        <v>Z</v>
      </c>
      <c r="H361" s="28">
        <f t="shared" si="56"/>
        <v>0</v>
      </c>
      <c r="I361" s="28">
        <f t="shared" si="57"/>
        <v>0</v>
      </c>
      <c r="J361" s="27">
        <v>45374</v>
      </c>
      <c r="L361" s="28">
        <f t="shared" si="51"/>
        <v>0</v>
      </c>
      <c r="M361" s="28">
        <f t="shared" si="52"/>
        <v>0</v>
      </c>
      <c r="N361" s="28">
        <f t="shared" si="53"/>
        <v>0</v>
      </c>
    </row>
    <row r="362" spans="1:14" x14ac:dyDescent="0.25">
      <c r="A362" s="36">
        <v>45376</v>
      </c>
      <c r="B362">
        <f t="shared" si="49"/>
        <v>1</v>
      </c>
      <c r="D362" s="28">
        <f t="shared" si="54"/>
        <v>0</v>
      </c>
      <c r="F362" s="28">
        <f t="shared" si="55"/>
        <v>0</v>
      </c>
      <c r="G362" s="27" t="str">
        <f t="shared" si="50"/>
        <v>Z</v>
      </c>
      <c r="H362" s="28">
        <f t="shared" si="56"/>
        <v>0</v>
      </c>
      <c r="I362" s="28">
        <f t="shared" si="57"/>
        <v>0</v>
      </c>
      <c r="J362" s="27">
        <v>45375</v>
      </c>
      <c r="L362" s="28">
        <f t="shared" si="51"/>
        <v>0</v>
      </c>
      <c r="M362" s="28">
        <f t="shared" si="52"/>
        <v>0</v>
      </c>
      <c r="N362" s="28">
        <f t="shared" si="53"/>
        <v>0</v>
      </c>
    </row>
    <row r="363" spans="1:14" x14ac:dyDescent="0.25">
      <c r="A363" s="36">
        <v>45377</v>
      </c>
      <c r="B363">
        <f t="shared" si="49"/>
        <v>1</v>
      </c>
      <c r="D363" s="28">
        <f t="shared" si="54"/>
        <v>0</v>
      </c>
      <c r="F363" s="28">
        <f t="shared" si="55"/>
        <v>0</v>
      </c>
      <c r="G363" s="27" t="str">
        <f t="shared" si="50"/>
        <v>Z</v>
      </c>
      <c r="H363" s="28">
        <f t="shared" si="56"/>
        <v>0</v>
      </c>
      <c r="I363" s="28">
        <f t="shared" si="57"/>
        <v>0</v>
      </c>
      <c r="J363" s="27">
        <v>45376</v>
      </c>
      <c r="L363" s="28">
        <f t="shared" si="51"/>
        <v>0</v>
      </c>
      <c r="M363" s="28">
        <f t="shared" si="52"/>
        <v>0</v>
      </c>
      <c r="N363" s="28">
        <f t="shared" si="53"/>
        <v>0</v>
      </c>
    </row>
    <row r="364" spans="1:14" x14ac:dyDescent="0.25">
      <c r="A364" s="36">
        <v>45378</v>
      </c>
      <c r="B364">
        <f t="shared" si="49"/>
        <v>1</v>
      </c>
      <c r="D364" s="28">
        <f t="shared" si="54"/>
        <v>0</v>
      </c>
      <c r="F364" s="28">
        <f t="shared" si="55"/>
        <v>0</v>
      </c>
      <c r="G364" s="27" t="str">
        <f t="shared" si="50"/>
        <v>Z</v>
      </c>
      <c r="H364" s="28">
        <f t="shared" si="56"/>
        <v>0</v>
      </c>
      <c r="I364" s="28">
        <f t="shared" si="57"/>
        <v>0</v>
      </c>
      <c r="J364" s="27">
        <v>45377</v>
      </c>
      <c r="L364" s="28">
        <f t="shared" si="51"/>
        <v>0</v>
      </c>
      <c r="M364" s="28">
        <f t="shared" si="52"/>
        <v>0</v>
      </c>
      <c r="N364" s="28">
        <f t="shared" si="53"/>
        <v>0</v>
      </c>
    </row>
    <row r="365" spans="1:14" x14ac:dyDescent="0.25">
      <c r="A365" s="36">
        <v>45379</v>
      </c>
      <c r="B365">
        <f t="shared" si="49"/>
        <v>1</v>
      </c>
      <c r="D365" s="28">
        <f t="shared" si="54"/>
        <v>0</v>
      </c>
      <c r="F365" s="28">
        <f t="shared" si="55"/>
        <v>0</v>
      </c>
      <c r="G365" s="27" t="str">
        <f t="shared" si="50"/>
        <v>Z</v>
      </c>
      <c r="H365" s="28">
        <f t="shared" si="56"/>
        <v>0</v>
      </c>
      <c r="I365" s="28">
        <f t="shared" si="57"/>
        <v>0</v>
      </c>
      <c r="J365" s="27">
        <v>45378</v>
      </c>
      <c r="L365" s="28">
        <f t="shared" si="51"/>
        <v>0</v>
      </c>
      <c r="M365" s="28">
        <f t="shared" si="52"/>
        <v>0</v>
      </c>
      <c r="N365" s="28">
        <f t="shared" si="53"/>
        <v>0</v>
      </c>
    </row>
    <row r="366" spans="1:14" x14ac:dyDescent="0.25">
      <c r="A366" s="36">
        <v>45380</v>
      </c>
      <c r="B366">
        <f t="shared" si="49"/>
        <v>1</v>
      </c>
      <c r="C366" s="27">
        <v>45380</v>
      </c>
      <c r="D366" s="28">
        <f t="shared" si="54"/>
        <v>1</v>
      </c>
      <c r="F366" s="28">
        <f t="shared" si="55"/>
        <v>0</v>
      </c>
      <c r="G366" s="27" t="str">
        <f t="shared" si="50"/>
        <v>Z</v>
      </c>
      <c r="H366" s="28">
        <f t="shared" si="56"/>
        <v>0</v>
      </c>
      <c r="I366" s="28">
        <f t="shared" si="57"/>
        <v>0</v>
      </c>
      <c r="J366" s="27">
        <v>45379</v>
      </c>
      <c r="L366" s="28">
        <f t="shared" si="51"/>
        <v>0</v>
      </c>
      <c r="M366" s="28">
        <f t="shared" si="52"/>
        <v>0</v>
      </c>
      <c r="N366" s="28">
        <f t="shared" si="53"/>
        <v>0</v>
      </c>
    </row>
    <row r="367" spans="1:14" x14ac:dyDescent="0.25">
      <c r="A367" s="36">
        <v>45381</v>
      </c>
      <c r="B367">
        <f t="shared" si="49"/>
        <v>1</v>
      </c>
      <c r="D367" s="28">
        <f t="shared" si="54"/>
        <v>0</v>
      </c>
      <c r="E367" s="27">
        <v>45381</v>
      </c>
      <c r="F367" s="28">
        <f t="shared" si="55"/>
        <v>1</v>
      </c>
      <c r="G367" s="27" t="str">
        <f t="shared" si="50"/>
        <v>Z</v>
      </c>
      <c r="H367" s="28">
        <f t="shared" si="56"/>
        <v>0</v>
      </c>
      <c r="I367" s="28">
        <f t="shared" si="57"/>
        <v>0</v>
      </c>
      <c r="J367" s="27">
        <v>45380</v>
      </c>
      <c r="L367" s="28">
        <f t="shared" si="51"/>
        <v>0</v>
      </c>
      <c r="M367" s="28">
        <f t="shared" si="52"/>
        <v>0</v>
      </c>
      <c r="N367" s="28">
        <f t="shared" si="53"/>
        <v>0</v>
      </c>
    </row>
    <row r="368" spans="1:14" x14ac:dyDescent="0.25">
      <c r="A368" s="36">
        <v>45382</v>
      </c>
      <c r="B368">
        <f t="shared" si="49"/>
        <v>1</v>
      </c>
      <c r="D368" s="28">
        <f t="shared" si="54"/>
        <v>0</v>
      </c>
      <c r="E368" s="27">
        <v>45382</v>
      </c>
      <c r="F368" s="28">
        <f t="shared" si="55"/>
        <v>1</v>
      </c>
      <c r="G368" s="27" t="str">
        <f t="shared" si="50"/>
        <v>Z</v>
      </c>
      <c r="H368" s="28">
        <f t="shared" si="56"/>
        <v>0</v>
      </c>
      <c r="I368" s="28">
        <f t="shared" si="57"/>
        <v>0</v>
      </c>
      <c r="J368" s="27">
        <v>45381</v>
      </c>
      <c r="L368" s="28">
        <f t="shared" si="51"/>
        <v>0</v>
      </c>
      <c r="M368" s="28">
        <f t="shared" si="52"/>
        <v>0</v>
      </c>
      <c r="N368" s="28">
        <f t="shared" si="53"/>
        <v>0</v>
      </c>
    </row>
    <row r="369" spans="9:14" x14ac:dyDescent="0.25">
      <c r="J369" s="27">
        <v>45382</v>
      </c>
      <c r="L369" s="28">
        <f t="shared" si="51"/>
        <v>0</v>
      </c>
      <c r="M369" s="28">
        <f t="shared" si="52"/>
        <v>0</v>
      </c>
      <c r="N369" s="28">
        <f t="shared" si="53"/>
        <v>0</v>
      </c>
    </row>
    <row r="370" spans="9:14" x14ac:dyDescent="0.25">
      <c r="I370" s="28">
        <f>SUM(I3:I369)</f>
        <v>0</v>
      </c>
      <c r="L370" s="28">
        <f>SUM(L3:L369)</f>
        <v>0</v>
      </c>
      <c r="M370" s="28">
        <f t="shared" ref="M370:N370" si="58">SUM(M3:M369)</f>
        <v>0</v>
      </c>
      <c r="N370" s="28">
        <f t="shared" si="58"/>
        <v>0</v>
      </c>
    </row>
  </sheetData>
  <sheetProtection algorithmName="SHA-512" hashValue="2ENhU6Hrq1PJtLWWw66SFYOlufW/dQ30sXkqfd9w11jfWkD+ri+EJqzdJtQ5zD+RET4BSSTdk+3uKMYMHSY52w==" saltValue="cvX5LDuIg8kgLRmLml4Xng==" spinCount="100000" sheet="1" objects="1" scenarios="1"/>
  <mergeCells count="12">
    <mergeCell ref="AH3:AI3"/>
    <mergeCell ref="AJ3:AK3"/>
    <mergeCell ref="AH5:AI5"/>
    <mergeCell ref="AJ5:AK5"/>
    <mergeCell ref="AD6:AD7"/>
    <mergeCell ref="AH6:AI6"/>
    <mergeCell ref="AJ6:AK6"/>
    <mergeCell ref="AH8:AI8"/>
    <mergeCell ref="AH14:AI14"/>
    <mergeCell ref="AJ14:AK14"/>
    <mergeCell ref="AJ15:AK15"/>
    <mergeCell ref="Z24:AD27"/>
  </mergeCells>
  <conditionalFormatting sqref="R16">
    <cfRule type="expression" dxfId="37" priority="1">
      <formula>$U$15&lt;&gt;"yes"</formula>
    </cfRule>
  </conditionalFormatting>
  <conditionalFormatting sqref="R17:R18">
    <cfRule type="expression" dxfId="36" priority="9">
      <formula>$U$15="yes"</formula>
    </cfRule>
  </conditionalFormatting>
  <conditionalFormatting sqref="U7:U10">
    <cfRule type="expression" dxfId="35" priority="30">
      <formula>VALUE(T7)=1</formula>
    </cfRule>
  </conditionalFormatting>
  <conditionalFormatting sqref="U16">
    <cfRule type="expression" dxfId="34" priority="2">
      <formula>$U$15&lt;&gt;"yes"</formula>
    </cfRule>
  </conditionalFormatting>
  <conditionalFormatting sqref="U16:U17">
    <cfRule type="expression" dxfId="33" priority="27">
      <formula>VALUE(V11)&gt;=1</formula>
    </cfRule>
  </conditionalFormatting>
  <conditionalFormatting sqref="U17">
    <cfRule type="expression" dxfId="32" priority="16">
      <formula>$U$15="yes"</formula>
    </cfRule>
  </conditionalFormatting>
  <conditionalFormatting sqref="U18">
    <cfRule type="expression" dxfId="31" priority="10">
      <formula>$V$15=1</formula>
    </cfRule>
    <cfRule type="expression" dxfId="30" priority="12">
      <formula>$W$15=1</formula>
    </cfRule>
    <cfRule type="expression" dxfId="29" priority="14">
      <formula>$U$15="no"</formula>
    </cfRule>
    <cfRule type="expression" dxfId="28" priority="26">
      <formula>$U$15=""</formula>
    </cfRule>
  </conditionalFormatting>
  <conditionalFormatting sqref="U20">
    <cfRule type="expression" dxfId="27" priority="25">
      <formula>VALUE(V11)&gt;=1</formula>
    </cfRule>
  </conditionalFormatting>
  <conditionalFormatting sqref="U21">
    <cfRule type="expression" dxfId="26" priority="24">
      <formula>VALUE(V11)&gt;=1</formula>
    </cfRule>
  </conditionalFormatting>
  <conditionalFormatting sqref="U22">
    <cfRule type="expression" dxfId="25" priority="23">
      <formula>VALUE(V11)&gt;=1</formula>
    </cfRule>
  </conditionalFormatting>
  <conditionalFormatting sqref="U24">
    <cfRule type="expression" dxfId="24" priority="22">
      <formula>VALUE(V11)&gt;=1</formula>
    </cfRule>
  </conditionalFormatting>
  <conditionalFormatting sqref="U26">
    <cfRule type="expression" dxfId="23" priority="21">
      <formula>VALUE(V11)&gt;=1</formula>
    </cfRule>
  </conditionalFormatting>
  <conditionalFormatting sqref="U27">
    <cfRule type="expression" dxfId="22" priority="20">
      <formula>VALUE(V11)&gt;=1</formula>
    </cfRule>
  </conditionalFormatting>
  <conditionalFormatting sqref="U28">
    <cfRule type="expression" dxfId="21" priority="19">
      <formula>VALUE(V11)&gt;=1</formula>
    </cfRule>
  </conditionalFormatting>
  <conditionalFormatting sqref="U30">
    <cfRule type="expression" dxfId="20" priority="8">
      <formula>$U$32&lt;&gt;"yes"</formula>
    </cfRule>
    <cfRule type="expression" dxfId="19" priority="28">
      <formula>VALUE(V11)&gt;=1</formula>
    </cfRule>
    <cfRule type="expression" dxfId="18" priority="29">
      <formula>VALUE(V11)&gt;=1</formula>
    </cfRule>
  </conditionalFormatting>
  <conditionalFormatting sqref="U32">
    <cfRule type="expression" dxfId="17" priority="7">
      <formula>$V$32=1</formula>
    </cfRule>
  </conditionalFormatting>
  <conditionalFormatting sqref="W17">
    <cfRule type="expression" dxfId="16" priority="15">
      <formula>$U$15="yes"</formula>
    </cfRule>
  </conditionalFormatting>
  <conditionalFormatting sqref="W18">
    <cfRule type="expression" dxfId="15" priority="11">
      <formula>U15="yes"</formula>
    </cfRule>
  </conditionalFormatting>
  <conditionalFormatting sqref="W32">
    <cfRule type="expression" dxfId="14" priority="3">
      <formula>$U$15="yes"</formula>
    </cfRule>
  </conditionalFormatting>
  <conditionalFormatting sqref="AD12">
    <cfRule type="expression" dxfId="13" priority="18">
      <formula>$AE$11=1</formula>
    </cfRule>
  </conditionalFormatting>
  <conditionalFormatting sqref="AD15">
    <cfRule type="expression" dxfId="12" priority="17">
      <formula>$AE$14=1</formula>
    </cfRule>
  </conditionalFormatting>
  <conditionalFormatting sqref="AH26:AH28">
    <cfRule type="expression" dxfId="11" priority="6" stopIfTrue="1">
      <formula>ISERROR(AH26)</formula>
    </cfRule>
  </conditionalFormatting>
  <conditionalFormatting sqref="AH30">
    <cfRule type="expression" dxfId="10" priority="5" stopIfTrue="1">
      <formula>ISERROR(AH30)</formula>
    </cfRule>
  </conditionalFormatting>
  <conditionalFormatting sqref="AK18:AK24">
    <cfRule type="expression" dxfId="9" priority="4" stopIfTrue="1">
      <formula>ISERROR(AK18)</formula>
    </cfRule>
  </conditionalFormatting>
  <dataValidations count="1">
    <dataValidation type="custom" allowBlank="1" showInputMessage="1" showErrorMessage="1" sqref="AI18:AI24" xr:uid="{1B40B8CF-23B6-491B-9016-387EEECD75F5}">
      <formula1>"&lt;=1"</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E4976489-D0E0-4D1F-A9B7-F8F8334CF686}">
          <x14:formula1>
            <xm:f>Data!$A$28:$A$29</xm:f>
          </x14:formula1>
          <xm:sqref>U18 AD14 U15 AD9 AD11 U32</xm:sqref>
        </x14:dataValidation>
        <x14:dataValidation type="list" allowBlank="1" showInputMessage="1" showErrorMessage="1" xr:uid="{C69C945E-43A9-420D-9F3C-6B62F9326673}">
          <x14:formula1>
            <xm:f>Data!$A$1:$A$15</xm:f>
          </x14:formula1>
          <xm:sqref>AD6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58E02-F8D1-4219-88D7-ACDEA633D7ED}">
  <sheetPr codeName="Sheet10"/>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1125C-8192-41C8-A556-1126A5B3B515}">
  <sheetPr codeName="Sheet2"/>
  <dimension ref="A1:Y140"/>
  <sheetViews>
    <sheetView topLeftCell="M92" workbookViewId="0">
      <selection activeCell="AD106" sqref="AD106"/>
    </sheetView>
  </sheetViews>
  <sheetFormatPr defaultRowHeight="15" x14ac:dyDescent="0.25"/>
  <cols>
    <col min="1" max="1" width="29.5703125" customWidth="1"/>
    <col min="2" max="2" width="7.42578125" customWidth="1"/>
    <col min="3" max="3" width="8.28515625" customWidth="1"/>
    <col min="4" max="5" width="6.5703125" customWidth="1"/>
    <col min="6" max="6" width="8.7109375" customWidth="1"/>
    <col min="7" max="7" width="6.5703125" customWidth="1"/>
    <col min="8" max="8" width="5" customWidth="1"/>
  </cols>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ht="15.75" x14ac:dyDescent="0.25">
      <c r="A14" s="1" t="s">
        <v>140</v>
      </c>
    </row>
    <row r="15" spans="1:1" ht="15.75" x14ac:dyDescent="0.25">
      <c r="A15" s="1" t="s">
        <v>141</v>
      </c>
    </row>
    <row r="17" spans="1:25" x14ac:dyDescent="0.25">
      <c r="A17" t="s">
        <v>67</v>
      </c>
      <c r="B17">
        <v>230</v>
      </c>
    </row>
    <row r="18" spans="1:25" x14ac:dyDescent="0.25">
      <c r="A18" t="s">
        <v>71</v>
      </c>
      <c r="B18">
        <v>52</v>
      </c>
    </row>
    <row r="19" spans="1:25" x14ac:dyDescent="0.25">
      <c r="A19" t="s">
        <v>72</v>
      </c>
      <c r="B19">
        <v>47</v>
      </c>
    </row>
    <row r="20" spans="1:25" x14ac:dyDescent="0.25">
      <c r="A20" t="s">
        <v>75</v>
      </c>
      <c r="B20">
        <v>52</v>
      </c>
    </row>
    <row r="28" spans="1:25" x14ac:dyDescent="0.25">
      <c r="A28" t="s">
        <v>142</v>
      </c>
    </row>
    <row r="29" spans="1:25" ht="21" x14ac:dyDescent="0.35">
      <c r="A29" t="s">
        <v>83</v>
      </c>
      <c r="D29" s="132" t="s">
        <v>143</v>
      </c>
      <c r="V29" s="135" t="s">
        <v>144</v>
      </c>
      <c r="W29" s="135"/>
      <c r="X29" s="135"/>
      <c r="Y29" s="135"/>
    </row>
    <row r="30" spans="1:25" ht="54" x14ac:dyDescent="0.25">
      <c r="A30" t="s">
        <v>55</v>
      </c>
      <c r="D30" s="39" t="s">
        <v>145</v>
      </c>
      <c r="E30" s="39" t="s">
        <v>146</v>
      </c>
      <c r="F30" s="39" t="s">
        <v>147</v>
      </c>
      <c r="G30" s="39" t="s">
        <v>148</v>
      </c>
      <c r="V30" t="s">
        <v>145</v>
      </c>
      <c r="W30" t="s">
        <v>146</v>
      </c>
      <c r="X30" t="s">
        <v>147</v>
      </c>
      <c r="Y30" t="s">
        <v>148</v>
      </c>
    </row>
    <row r="31" spans="1:25" x14ac:dyDescent="0.25">
      <c r="A31" s="31" t="s">
        <v>149</v>
      </c>
      <c r="B31" s="32">
        <v>3373</v>
      </c>
      <c r="D31" t="str">
        <f>IF(ISNA(VLOOKUP(B31,Sheet1!$M$2:$Q$146,2,FALSE)),"",VLOOKUP(B31,Sheet1!$M$2:$Q$146,2,FALSE))</f>
        <v/>
      </c>
      <c r="E31" t="str">
        <f>IF(ISNA(VLOOKUP($B31,Sheet1!$M$2:$R$146,3,FALSE)),"",VLOOKUP($B31,Sheet1!$M$2:$R$146,3,FALSE))</f>
        <v/>
      </c>
      <c r="F31" t="str">
        <f>IF(ISNA(VLOOKUP($B31,Sheet1!$M$2:$R$146,4,FALSE)),"",VLOOKUP($B31,Sheet1!$M$2:$R$146,4,FALSE))</f>
        <v/>
      </c>
      <c r="G31" t="str">
        <f>IF(ISNA(VLOOKUP($B31,Sheet1!$M$2:$R$146,5,FALSE)),"",VLOOKUP($B31,Sheet1!$M$2:$R$146,5,FALSE))</f>
        <v/>
      </c>
      <c r="I31">
        <f>LEN(F31)</f>
        <v>0</v>
      </c>
      <c r="J31" t="str">
        <f>IF(I31=0,"",IF(I31=5,0,10))</f>
        <v/>
      </c>
      <c r="L31" t="str">
        <f>CONCATENATE(B31,"T")</f>
        <v>3373T</v>
      </c>
      <c r="M31" t="str">
        <f>CONCATENATE(B31,"A")</f>
        <v>3373A</v>
      </c>
      <c r="N31" t="str">
        <f>CONCATENATE(B31,"C")</f>
        <v>3373C</v>
      </c>
      <c r="O31" t="str">
        <f>CONCATENATE(B31,"O")</f>
        <v>3373O</v>
      </c>
      <c r="P31">
        <f>IF(D31&lt;&gt;"",0,1)</f>
        <v>1</v>
      </c>
      <c r="Q31">
        <f>IF(E31&lt;&gt;"",0,1)</f>
        <v>1</v>
      </c>
      <c r="R31">
        <f>IF(F31&lt;&gt;"",0,1)</f>
        <v>1</v>
      </c>
      <c r="S31">
        <f t="shared" ref="S31" si="0">IF(G31&lt;&gt;"",0,1)</f>
        <v>1</v>
      </c>
      <c r="V31" t="s">
        <v>150</v>
      </c>
      <c r="W31" t="s">
        <v>150</v>
      </c>
      <c r="X31" t="s">
        <v>151</v>
      </c>
      <c r="Y31" t="s">
        <v>150</v>
      </c>
    </row>
    <row r="32" spans="1:25" x14ac:dyDescent="0.25">
      <c r="A32" s="31" t="s">
        <v>152</v>
      </c>
      <c r="B32" s="32">
        <v>3061</v>
      </c>
      <c r="D32" t="str">
        <f>IF(ISNA(VLOOKUP(B32,Sheet1!$M$2:$Q$146,2,FALSE)),"",VLOOKUP(B32,Sheet1!$M$2:$Q$146,2,FALSE))</f>
        <v>Day 11</v>
      </c>
      <c r="E32" t="str">
        <f>IF(ISNA(VLOOKUP($B32,Sheet1!$M$2:$R$146,3,FALSE)),"",VLOOKUP($B32,Sheet1!$M$2:$R$146,3,FALSE))</f>
        <v>Day 11</v>
      </c>
      <c r="F32" t="str">
        <f>IF(ISNA(VLOOKUP($B32,Sheet1!$M$2:$R$146,4,FALSE)),"",VLOOKUP($B32,Sheet1!$M$2:$R$146,4,FALSE))</f>
        <v>Day 1</v>
      </c>
      <c r="G32" t="str">
        <f>IF(ISNA(VLOOKUP($B32,Sheet1!$M$2:$R$146,5,FALSE)),"",VLOOKUP($B32,Sheet1!$M$2:$R$146,5,FALSE))</f>
        <v>Day 11</v>
      </c>
      <c r="I32">
        <f>LEN(F32)</f>
        <v>5</v>
      </c>
      <c r="J32">
        <f t="shared" ref="J32:J96" si="1">IF(I32=0,"",IF(I32=5,0,10))</f>
        <v>0</v>
      </c>
      <c r="L32" t="str">
        <f t="shared" ref="L32:L96" si="2">CONCATENATE(B32,"T")</f>
        <v>3061T</v>
      </c>
      <c r="M32" t="str">
        <f t="shared" ref="M32:M96" si="3">CONCATENATE(B32,"A")</f>
        <v>3061A</v>
      </c>
      <c r="N32" t="str">
        <f t="shared" ref="N32:N96" si="4">CONCATENATE(B32,"C")</f>
        <v>3061C</v>
      </c>
      <c r="O32" t="str">
        <f t="shared" ref="O32:O96" si="5">CONCATENATE(B32,"O")</f>
        <v>3061O</v>
      </c>
      <c r="P32">
        <f t="shared" ref="P32:P96" si="6">IF(D32&lt;&gt;"",0,1)</f>
        <v>0</v>
      </c>
      <c r="Q32">
        <f t="shared" ref="Q32:Q96" si="7">IF(E32&lt;&gt;"",0,1)</f>
        <v>0</v>
      </c>
      <c r="R32">
        <f t="shared" ref="R32:R96" si="8">IF(F32&lt;&gt;"",0,1)</f>
        <v>0</v>
      </c>
      <c r="S32">
        <f t="shared" ref="S32:S96" si="9">IF(G32&lt;&gt;"",0,1)</f>
        <v>0</v>
      </c>
      <c r="V32" t="s">
        <v>150</v>
      </c>
      <c r="W32" t="s">
        <v>150</v>
      </c>
      <c r="X32" t="s">
        <v>153</v>
      </c>
      <c r="Y32" t="s">
        <v>150</v>
      </c>
    </row>
    <row r="33" spans="1:25" x14ac:dyDescent="0.25">
      <c r="A33" s="31" t="s">
        <v>154</v>
      </c>
      <c r="B33" s="32">
        <v>2083</v>
      </c>
      <c r="D33" t="str">
        <f>IF(ISNA(VLOOKUP(B33,Sheet1!$M$2:$Q$146,2,FALSE)),"",VLOOKUP(B33,Sheet1!$M$2:$Q$146,2,FALSE))</f>
        <v>Day 11</v>
      </c>
      <c r="E33" t="str">
        <f>IF(ISNA(VLOOKUP($B33,Sheet1!$M$2:$R$146,3,FALSE)),"",VLOOKUP($B33,Sheet1!$M$2:$R$146,3,FALSE))</f>
        <v/>
      </c>
      <c r="F33" t="str">
        <f>IF(ISNA(VLOOKUP($B33,Sheet1!$M$2:$R$146,4,FALSE)),"",VLOOKUP($B33,Sheet1!$M$2:$R$146,4,FALSE))</f>
        <v>Day 11</v>
      </c>
      <c r="G33" t="str">
        <f>IF(ISNA(VLOOKUP($B33,Sheet1!$M$2:$R$146,5,FALSE)),"",VLOOKUP($B33,Sheet1!$M$2:$R$146,5,FALSE))</f>
        <v>Day 11</v>
      </c>
      <c r="I33">
        <f>LEN(F33)</f>
        <v>6</v>
      </c>
      <c r="J33">
        <f t="shared" si="1"/>
        <v>10</v>
      </c>
      <c r="L33" t="str">
        <f t="shared" si="2"/>
        <v>2083T</v>
      </c>
      <c r="M33" t="str">
        <f t="shared" si="3"/>
        <v>2083A</v>
      </c>
      <c r="N33" t="str">
        <f t="shared" si="4"/>
        <v>2083C</v>
      </c>
      <c r="O33" t="str">
        <f t="shared" si="5"/>
        <v>2083O</v>
      </c>
      <c r="P33">
        <f t="shared" si="6"/>
        <v>0</v>
      </c>
      <c r="Q33">
        <f t="shared" si="7"/>
        <v>1</v>
      </c>
      <c r="R33">
        <f t="shared" si="8"/>
        <v>0</v>
      </c>
      <c r="S33">
        <f t="shared" si="9"/>
        <v>0</v>
      </c>
      <c r="V33" t="s">
        <v>150</v>
      </c>
      <c r="W33" t="s">
        <v>150</v>
      </c>
      <c r="X33" t="s">
        <v>150</v>
      </c>
      <c r="Y33" t="s">
        <v>150</v>
      </c>
    </row>
    <row r="34" spans="1:25" x14ac:dyDescent="0.25">
      <c r="A34" s="31" t="s">
        <v>155</v>
      </c>
      <c r="B34" s="32">
        <v>2118</v>
      </c>
      <c r="D34" t="str">
        <f>IF(ISNA(VLOOKUP(B34,Sheet1!$M$2:$Q$146,2,FALSE)),"",VLOOKUP(B34,Sheet1!$M$2:$Q$146,2,FALSE))</f>
        <v>Day 11</v>
      </c>
      <c r="E34" t="str">
        <f>IF(ISNA(VLOOKUP($B34,Sheet1!$M$2:$R$146,3,FALSE)),"",VLOOKUP($B34,Sheet1!$M$2:$R$146,3,FALSE))</f>
        <v>Day 11</v>
      </c>
      <c r="F34" t="str">
        <f>IF(ISNA(VLOOKUP($B34,Sheet1!$M$2:$R$146,4,FALSE)),"",VLOOKUP($B34,Sheet1!$M$2:$R$146,4,FALSE))</f>
        <v/>
      </c>
      <c r="G34" t="str">
        <f>IF(ISNA(VLOOKUP($B34,Sheet1!$M$2:$R$146,5,FALSE)),"",VLOOKUP($B34,Sheet1!$M$2:$R$146,5,FALSE))</f>
        <v>Day 11</v>
      </c>
      <c r="I34">
        <f t="shared" ref="I34:I98" si="10">LEN(F34)</f>
        <v>0</v>
      </c>
      <c r="J34" t="str">
        <f t="shared" si="1"/>
        <v/>
      </c>
      <c r="L34" t="str">
        <f>CONCATENATE(B34,"T")</f>
        <v>2118T</v>
      </c>
      <c r="M34" t="str">
        <f>CONCATENATE(B34,"A")</f>
        <v>2118A</v>
      </c>
      <c r="N34" t="str">
        <f t="shared" si="4"/>
        <v>2118C</v>
      </c>
      <c r="O34" t="str">
        <f t="shared" si="5"/>
        <v>2118O</v>
      </c>
      <c r="P34">
        <f>IF(D34&lt;&gt;"",0,1)</f>
        <v>0</v>
      </c>
      <c r="Q34">
        <f t="shared" si="7"/>
        <v>0</v>
      </c>
      <c r="R34">
        <f t="shared" si="8"/>
        <v>1</v>
      </c>
      <c r="S34">
        <f t="shared" si="9"/>
        <v>0</v>
      </c>
      <c r="V34" t="s">
        <v>150</v>
      </c>
      <c r="W34" t="s">
        <v>150</v>
      </c>
      <c r="X34" t="s">
        <v>151</v>
      </c>
      <c r="Y34" t="s">
        <v>150</v>
      </c>
    </row>
    <row r="35" spans="1:25" x14ac:dyDescent="0.25">
      <c r="A35" s="31" t="s">
        <v>156</v>
      </c>
      <c r="B35" s="32">
        <v>2217</v>
      </c>
      <c r="D35" t="str">
        <f>IF(ISNA(VLOOKUP(B35,Sheet1!$M$2:$Q$146,2,FALSE)),"",VLOOKUP(B35,Sheet1!$M$2:$Q$146,2,FALSE))</f>
        <v>Day 11</v>
      </c>
      <c r="E35" t="str">
        <f>IF(ISNA(VLOOKUP($B35,Sheet1!$M$2:$R$146,3,FALSE)),"",VLOOKUP($B35,Sheet1!$M$2:$R$146,3,FALSE))</f>
        <v/>
      </c>
      <c r="F35" t="str">
        <f>IF(ISNA(VLOOKUP($B35,Sheet1!$M$2:$R$146,4,FALSE)),"",VLOOKUP($B35,Sheet1!$M$2:$R$146,4,FALSE))</f>
        <v/>
      </c>
      <c r="G35" t="str">
        <f>IF(ISNA(VLOOKUP($B35,Sheet1!$M$2:$R$146,5,FALSE)),"",VLOOKUP($B35,Sheet1!$M$2:$R$146,5,FALSE))</f>
        <v/>
      </c>
      <c r="I35">
        <f t="shared" si="10"/>
        <v>0</v>
      </c>
      <c r="J35" t="str">
        <f t="shared" si="1"/>
        <v/>
      </c>
      <c r="L35" t="str">
        <f t="shared" si="2"/>
        <v>2217T</v>
      </c>
      <c r="M35" t="str">
        <f t="shared" si="3"/>
        <v>2217A</v>
      </c>
      <c r="N35" t="str">
        <f t="shared" si="4"/>
        <v>2217C</v>
      </c>
      <c r="O35" t="str">
        <f t="shared" si="5"/>
        <v>2217O</v>
      </c>
      <c r="P35">
        <f t="shared" si="6"/>
        <v>0</v>
      </c>
      <c r="Q35">
        <f t="shared" si="7"/>
        <v>1</v>
      </c>
      <c r="R35">
        <f t="shared" si="8"/>
        <v>1</v>
      </c>
      <c r="S35">
        <f t="shared" si="9"/>
        <v>1</v>
      </c>
      <c r="V35" t="s">
        <v>150</v>
      </c>
      <c r="W35" t="s">
        <v>151</v>
      </c>
      <c r="X35" t="s">
        <v>151</v>
      </c>
      <c r="Y35" t="s">
        <v>150</v>
      </c>
    </row>
    <row r="36" spans="1:25" x14ac:dyDescent="0.25">
      <c r="A36" s="31" t="s">
        <v>157</v>
      </c>
      <c r="B36" s="32">
        <v>3067</v>
      </c>
      <c r="D36" t="str">
        <f>IF(ISNA(VLOOKUP(B36,Sheet1!$M$2:$Q$146,2,FALSE)),"",VLOOKUP(B36,Sheet1!$M$2:$Q$146,2,FALSE))</f>
        <v>Day 11</v>
      </c>
      <c r="E36" t="str">
        <f>IF(ISNA(VLOOKUP($B36,Sheet1!$M$2:$R$146,3,FALSE)),"",VLOOKUP($B36,Sheet1!$M$2:$R$146,3,FALSE))</f>
        <v>Day 11</v>
      </c>
      <c r="F36" t="str">
        <f>IF(ISNA(VLOOKUP($B36,Sheet1!$M$2:$R$146,4,FALSE)),"",VLOOKUP($B36,Sheet1!$M$2:$R$146,4,FALSE))</f>
        <v>Day 1</v>
      </c>
      <c r="G36" t="str">
        <f>IF(ISNA(VLOOKUP($B36,Sheet1!$M$2:$R$146,5,FALSE)),"",VLOOKUP($B36,Sheet1!$M$2:$R$146,5,FALSE))</f>
        <v>Day 11</v>
      </c>
      <c r="I36">
        <f t="shared" si="10"/>
        <v>5</v>
      </c>
      <c r="J36">
        <f t="shared" si="1"/>
        <v>0</v>
      </c>
      <c r="L36" t="str">
        <f t="shared" si="2"/>
        <v>3067T</v>
      </c>
      <c r="M36" t="str">
        <f t="shared" si="3"/>
        <v>3067A</v>
      </c>
      <c r="N36" t="str">
        <f t="shared" si="4"/>
        <v>3067C</v>
      </c>
      <c r="O36" t="str">
        <f t="shared" si="5"/>
        <v>3067O</v>
      </c>
      <c r="P36">
        <f t="shared" si="6"/>
        <v>0</v>
      </c>
      <c r="Q36">
        <f t="shared" si="7"/>
        <v>0</v>
      </c>
      <c r="R36">
        <f t="shared" si="8"/>
        <v>0</v>
      </c>
      <c r="S36">
        <f t="shared" si="9"/>
        <v>0</v>
      </c>
      <c r="V36" t="s">
        <v>150</v>
      </c>
      <c r="W36" t="s">
        <v>150</v>
      </c>
      <c r="X36" t="s">
        <v>153</v>
      </c>
      <c r="Y36" t="s">
        <v>150</v>
      </c>
    </row>
    <row r="37" spans="1:25" x14ac:dyDescent="0.25">
      <c r="A37" s="31" t="s">
        <v>158</v>
      </c>
      <c r="B37" s="32">
        <v>3001</v>
      </c>
      <c r="D37" t="str">
        <f>IF(ISNA(VLOOKUP(B37,Sheet1!$M$2:$Q$146,2,FALSE)),"",VLOOKUP(B37,Sheet1!$M$2:$Q$146,2,FALSE))</f>
        <v>Day 11</v>
      </c>
      <c r="E37" t="str">
        <f>IF(ISNA(VLOOKUP($B37,Sheet1!$M$2:$R$146,3,FALSE)),"",VLOOKUP($B37,Sheet1!$M$2:$R$146,3,FALSE))</f>
        <v/>
      </c>
      <c r="F37" t="str">
        <f>IF(ISNA(VLOOKUP($B37,Sheet1!$M$2:$R$146,4,FALSE)),"",VLOOKUP($B37,Sheet1!$M$2:$R$146,4,FALSE))</f>
        <v/>
      </c>
      <c r="G37" t="str">
        <f>IF(ISNA(VLOOKUP($B37,Sheet1!$M$2:$R$146,5,FALSE)),"",VLOOKUP($B37,Sheet1!$M$2:$R$146,5,FALSE))</f>
        <v/>
      </c>
      <c r="I37">
        <f t="shared" si="10"/>
        <v>0</v>
      </c>
      <c r="J37" t="str">
        <f t="shared" si="1"/>
        <v/>
      </c>
      <c r="L37" t="str">
        <f t="shared" si="2"/>
        <v>3001T</v>
      </c>
      <c r="M37" t="str">
        <f t="shared" si="3"/>
        <v>3001A</v>
      </c>
      <c r="N37" t="str">
        <f t="shared" si="4"/>
        <v>3001C</v>
      </c>
      <c r="O37" t="str">
        <f t="shared" si="5"/>
        <v>3001O</v>
      </c>
      <c r="P37">
        <f t="shared" si="6"/>
        <v>0</v>
      </c>
      <c r="Q37">
        <f t="shared" si="7"/>
        <v>1</v>
      </c>
      <c r="R37">
        <f t="shared" si="8"/>
        <v>1</v>
      </c>
      <c r="S37">
        <f t="shared" si="9"/>
        <v>1</v>
      </c>
      <c r="V37" t="s">
        <v>150</v>
      </c>
      <c r="W37" t="s">
        <v>151</v>
      </c>
      <c r="X37" t="s">
        <v>151</v>
      </c>
      <c r="Y37" t="s">
        <v>151</v>
      </c>
    </row>
    <row r="38" spans="1:25" x14ac:dyDescent="0.25">
      <c r="A38" s="31" t="s">
        <v>159</v>
      </c>
      <c r="B38" s="32">
        <v>3301</v>
      </c>
      <c r="D38" t="str">
        <f>IF(ISNA(VLOOKUP(B38,Sheet1!$M$2:$Q$146,2,FALSE)),"",VLOOKUP(B38,Sheet1!$M$2:$Q$146,2,FALSE))</f>
        <v>Day 11</v>
      </c>
      <c r="E38" t="str">
        <f>IF(ISNA(VLOOKUP($B38,Sheet1!$M$2:$R$146,3,FALSE)),"",VLOOKUP($B38,Sheet1!$M$2:$R$146,3,FALSE))</f>
        <v/>
      </c>
      <c r="F38" t="str">
        <f>IF(ISNA(VLOOKUP($B38,Sheet1!$M$2:$R$146,4,FALSE)),"",VLOOKUP($B38,Sheet1!$M$2:$R$146,4,FALSE))</f>
        <v>Day 11</v>
      </c>
      <c r="G38" t="str">
        <f>IF(ISNA(VLOOKUP($B38,Sheet1!$M$2:$R$146,5,FALSE)),"",VLOOKUP($B38,Sheet1!$M$2:$R$146,5,FALSE))</f>
        <v>Day 11</v>
      </c>
      <c r="I38">
        <f t="shared" si="10"/>
        <v>6</v>
      </c>
      <c r="J38">
        <f t="shared" si="1"/>
        <v>10</v>
      </c>
      <c r="L38" t="str">
        <f t="shared" si="2"/>
        <v>3301T</v>
      </c>
      <c r="M38" t="str">
        <f t="shared" si="3"/>
        <v>3301A</v>
      </c>
      <c r="N38" t="str">
        <f t="shared" si="4"/>
        <v>3301C</v>
      </c>
      <c r="O38" t="str">
        <f t="shared" si="5"/>
        <v>3301O</v>
      </c>
      <c r="P38">
        <f t="shared" si="6"/>
        <v>0</v>
      </c>
      <c r="Q38">
        <f t="shared" si="7"/>
        <v>1</v>
      </c>
      <c r="R38">
        <f t="shared" si="8"/>
        <v>0</v>
      </c>
      <c r="S38">
        <f t="shared" si="9"/>
        <v>0</v>
      </c>
      <c r="V38" t="s">
        <v>150</v>
      </c>
      <c r="W38" t="s">
        <v>151</v>
      </c>
      <c r="X38" t="s">
        <v>150</v>
      </c>
      <c r="Y38" t="s">
        <v>150</v>
      </c>
    </row>
    <row r="39" spans="1:25" x14ac:dyDescent="0.25">
      <c r="A39" s="31" t="s">
        <v>160</v>
      </c>
      <c r="B39" s="32">
        <v>2002</v>
      </c>
      <c r="D39" t="str">
        <f>IF(ISNA(VLOOKUP(B39,Sheet1!$M$2:$Q$146,2,FALSE)),"",VLOOKUP(B39,Sheet1!$M$2:$Q$146,2,FALSE))</f>
        <v>Day 11</v>
      </c>
      <c r="E39" t="str">
        <f>IF(ISNA(VLOOKUP($B39,Sheet1!$M$2:$R$146,3,FALSE)),"",VLOOKUP($B39,Sheet1!$M$2:$R$146,3,FALSE))</f>
        <v>Day 11</v>
      </c>
      <c r="F39" t="str">
        <f>IF(ISNA(VLOOKUP($B39,Sheet1!$M$2:$R$146,4,FALSE)),"",VLOOKUP($B39,Sheet1!$M$2:$R$146,4,FALSE))</f>
        <v>Day 1</v>
      </c>
      <c r="G39" t="str">
        <f>IF(ISNA(VLOOKUP($B39,Sheet1!$M$2:$R$146,5,FALSE)),"",VLOOKUP($B39,Sheet1!$M$2:$R$146,5,FALSE))</f>
        <v>Day 11</v>
      </c>
      <c r="I39">
        <f t="shared" si="10"/>
        <v>5</v>
      </c>
      <c r="J39">
        <f t="shared" si="1"/>
        <v>0</v>
      </c>
      <c r="L39" t="str">
        <f t="shared" si="2"/>
        <v>2002T</v>
      </c>
      <c r="M39" t="str">
        <f t="shared" si="3"/>
        <v>2002A</v>
      </c>
      <c r="N39" t="str">
        <f t="shared" si="4"/>
        <v>2002C</v>
      </c>
      <c r="O39" t="str">
        <f t="shared" si="5"/>
        <v>2002O</v>
      </c>
      <c r="P39">
        <f t="shared" si="6"/>
        <v>0</v>
      </c>
      <c r="Q39">
        <f t="shared" si="7"/>
        <v>0</v>
      </c>
      <c r="R39">
        <f t="shared" si="8"/>
        <v>0</v>
      </c>
      <c r="S39">
        <f t="shared" si="9"/>
        <v>0</v>
      </c>
      <c r="V39" t="s">
        <v>150</v>
      </c>
      <c r="W39" t="s">
        <v>151</v>
      </c>
      <c r="X39" t="s">
        <v>150</v>
      </c>
      <c r="Y39" t="s">
        <v>151</v>
      </c>
    </row>
    <row r="40" spans="1:25" x14ac:dyDescent="0.25">
      <c r="A40" s="31" t="s">
        <v>161</v>
      </c>
      <c r="B40" s="32">
        <v>2082</v>
      </c>
      <c r="D40" t="str">
        <f>IF(ISNA(VLOOKUP(B40,Sheet1!$M$2:$Q$146,2,FALSE)),"",VLOOKUP(B40,Sheet1!$M$2:$Q$146,2,FALSE))</f>
        <v>Day 11</v>
      </c>
      <c r="E40" t="str">
        <f>IF(ISNA(VLOOKUP($B40,Sheet1!$M$2:$R$146,3,FALSE)),"",VLOOKUP($B40,Sheet1!$M$2:$R$146,3,FALSE))</f>
        <v>Day 11</v>
      </c>
      <c r="F40" t="str">
        <f>IF(ISNA(VLOOKUP($B40,Sheet1!$M$2:$R$146,4,FALSE)),"",VLOOKUP($B40,Sheet1!$M$2:$R$146,4,FALSE))</f>
        <v/>
      </c>
      <c r="G40" t="str">
        <f>IF(ISNA(VLOOKUP($B40,Sheet1!$M$2:$R$146,5,FALSE)),"",VLOOKUP($B40,Sheet1!$M$2:$R$146,5,FALSE))</f>
        <v/>
      </c>
      <c r="I40">
        <f t="shared" si="10"/>
        <v>0</v>
      </c>
      <c r="J40" t="str">
        <f t="shared" si="1"/>
        <v/>
      </c>
      <c r="L40" t="str">
        <f t="shared" si="2"/>
        <v>2082T</v>
      </c>
      <c r="M40" t="str">
        <f t="shared" si="3"/>
        <v>2082A</v>
      </c>
      <c r="N40" t="str">
        <f t="shared" si="4"/>
        <v>2082C</v>
      </c>
      <c r="O40" t="str">
        <f t="shared" si="5"/>
        <v>2082O</v>
      </c>
      <c r="P40">
        <f t="shared" si="6"/>
        <v>0</v>
      </c>
      <c r="Q40">
        <f t="shared" si="7"/>
        <v>0</v>
      </c>
      <c r="R40">
        <f t="shared" si="8"/>
        <v>1</v>
      </c>
      <c r="S40">
        <f t="shared" si="9"/>
        <v>1</v>
      </c>
      <c r="V40" t="s">
        <v>150</v>
      </c>
      <c r="W40" t="s">
        <v>150</v>
      </c>
      <c r="X40" t="s">
        <v>153</v>
      </c>
      <c r="Y40" t="s">
        <v>150</v>
      </c>
    </row>
    <row r="41" spans="1:25" x14ac:dyDescent="0.25">
      <c r="A41" s="31" t="s">
        <v>162</v>
      </c>
      <c r="B41" s="32">
        <v>3943</v>
      </c>
      <c r="D41" t="str">
        <f>IF(ISNA(VLOOKUP(B41,Sheet1!$M$2:$Q$146,2,FALSE)),"",VLOOKUP(B41,Sheet1!$M$2:$Q$146,2,FALSE))</f>
        <v>Day 11</v>
      </c>
      <c r="E41" t="str">
        <f>IF(ISNA(VLOOKUP($B41,Sheet1!$M$2:$R$146,3,FALSE)),"",VLOOKUP($B41,Sheet1!$M$2:$R$146,3,FALSE))</f>
        <v>Day 11</v>
      </c>
      <c r="F41" t="str">
        <f>IF(ISNA(VLOOKUP($B41,Sheet1!$M$2:$R$146,4,FALSE)),"",VLOOKUP($B41,Sheet1!$M$2:$R$146,4,FALSE))</f>
        <v>Day 11</v>
      </c>
      <c r="G41" t="str">
        <f>IF(ISNA(VLOOKUP($B41,Sheet1!$M$2:$R$146,5,FALSE)),"",VLOOKUP($B41,Sheet1!$M$2:$R$146,5,FALSE))</f>
        <v>Day 11</v>
      </c>
      <c r="I41">
        <f t="shared" si="10"/>
        <v>6</v>
      </c>
      <c r="J41">
        <f t="shared" si="1"/>
        <v>10</v>
      </c>
      <c r="L41" t="str">
        <f t="shared" si="2"/>
        <v>3943T</v>
      </c>
      <c r="M41" t="str">
        <f t="shared" si="3"/>
        <v>3943A</v>
      </c>
      <c r="N41" t="str">
        <f t="shared" si="4"/>
        <v>3943C</v>
      </c>
      <c r="O41" t="str">
        <f t="shared" si="5"/>
        <v>3943O</v>
      </c>
      <c r="P41">
        <f t="shared" si="6"/>
        <v>0</v>
      </c>
      <c r="Q41">
        <f t="shared" si="7"/>
        <v>0</v>
      </c>
      <c r="R41">
        <f t="shared" si="8"/>
        <v>0</v>
      </c>
      <c r="S41">
        <f t="shared" si="9"/>
        <v>0</v>
      </c>
      <c r="V41" t="s">
        <v>150</v>
      </c>
      <c r="W41" t="s">
        <v>150</v>
      </c>
      <c r="X41" t="s">
        <v>150</v>
      </c>
      <c r="Y41" t="s">
        <v>150</v>
      </c>
    </row>
    <row r="42" spans="1:25" x14ac:dyDescent="0.25">
      <c r="A42" s="31" t="s">
        <v>163</v>
      </c>
      <c r="B42" s="32">
        <v>2060</v>
      </c>
      <c r="D42" t="str">
        <f>IF(ISNA(VLOOKUP(B42,Sheet1!$M$2:$Q$146,2,FALSE)),"",VLOOKUP(B42,Sheet1!$M$2:$Q$146,2,FALSE))</f>
        <v>Day 11</v>
      </c>
      <c r="E42" t="str">
        <f>IF(ISNA(VLOOKUP($B42,Sheet1!$M$2:$R$146,3,FALSE)),"",VLOOKUP($B42,Sheet1!$M$2:$R$146,3,FALSE))</f>
        <v>Day 11</v>
      </c>
      <c r="F42" t="str">
        <f>IF(ISNA(VLOOKUP($B42,Sheet1!$M$2:$R$146,4,FALSE)),"",VLOOKUP($B42,Sheet1!$M$2:$R$146,4,FALSE))</f>
        <v>Day 1</v>
      </c>
      <c r="G42" t="str">
        <f>IF(ISNA(VLOOKUP($B42,Sheet1!$M$2:$R$146,5,FALSE)),"",VLOOKUP($B42,Sheet1!$M$2:$R$146,5,FALSE))</f>
        <v>Day 11</v>
      </c>
      <c r="I42">
        <f t="shared" si="10"/>
        <v>5</v>
      </c>
      <c r="J42">
        <f t="shared" si="1"/>
        <v>0</v>
      </c>
      <c r="L42" t="str">
        <f t="shared" si="2"/>
        <v>2060T</v>
      </c>
      <c r="M42" t="str">
        <f t="shared" si="3"/>
        <v>2060A</v>
      </c>
      <c r="N42" t="str">
        <f t="shared" si="4"/>
        <v>2060C</v>
      </c>
      <c r="O42" t="str">
        <f t="shared" si="5"/>
        <v>2060O</v>
      </c>
      <c r="P42">
        <f t="shared" si="6"/>
        <v>0</v>
      </c>
      <c r="Q42">
        <f t="shared" si="7"/>
        <v>0</v>
      </c>
      <c r="R42">
        <f t="shared" si="8"/>
        <v>0</v>
      </c>
      <c r="S42">
        <f t="shared" si="9"/>
        <v>0</v>
      </c>
      <c r="V42" t="s">
        <v>150</v>
      </c>
      <c r="W42" t="s">
        <v>151</v>
      </c>
      <c r="X42" t="s">
        <v>153</v>
      </c>
      <c r="Y42" t="s">
        <v>151</v>
      </c>
    </row>
    <row r="43" spans="1:25" x14ac:dyDescent="0.25">
      <c r="A43" s="31" t="s">
        <v>164</v>
      </c>
      <c r="B43" s="32">
        <v>2312</v>
      </c>
      <c r="D43" t="str">
        <f>IF(ISNA(VLOOKUP(B43,Sheet1!$M$2:$Q$146,2,FALSE)),"",VLOOKUP(B43,Sheet1!$M$2:$Q$146,2,FALSE))</f>
        <v>Day 11</v>
      </c>
      <c r="E43" t="str">
        <f>IF(ISNA(VLOOKUP($B43,Sheet1!$M$2:$R$146,3,FALSE)),"",VLOOKUP($B43,Sheet1!$M$2:$R$146,3,FALSE))</f>
        <v/>
      </c>
      <c r="F43" t="str">
        <f>IF(ISNA(VLOOKUP($B43,Sheet1!$M$2:$R$146,4,FALSE)),"",VLOOKUP($B43,Sheet1!$M$2:$R$146,4,FALSE))</f>
        <v/>
      </c>
      <c r="G43" t="str">
        <f>IF(ISNA(VLOOKUP($B43,Sheet1!$M$2:$R$146,5,FALSE)),"",VLOOKUP($B43,Sheet1!$M$2:$R$146,5,FALSE))</f>
        <v/>
      </c>
      <c r="I43">
        <f t="shared" si="10"/>
        <v>0</v>
      </c>
      <c r="J43" t="str">
        <f t="shared" si="1"/>
        <v/>
      </c>
      <c r="L43" t="str">
        <f t="shared" si="2"/>
        <v>2312T</v>
      </c>
      <c r="M43" t="str">
        <f t="shared" si="3"/>
        <v>2312A</v>
      </c>
      <c r="N43" t="str">
        <f t="shared" si="4"/>
        <v>2312C</v>
      </c>
      <c r="O43" t="str">
        <f t="shared" si="5"/>
        <v>2312O</v>
      </c>
      <c r="P43">
        <f t="shared" si="6"/>
        <v>0</v>
      </c>
      <c r="Q43">
        <f t="shared" si="7"/>
        <v>1</v>
      </c>
      <c r="R43">
        <f t="shared" si="8"/>
        <v>1</v>
      </c>
      <c r="S43">
        <f t="shared" si="9"/>
        <v>1</v>
      </c>
      <c r="V43" t="s">
        <v>151</v>
      </c>
      <c r="W43" t="s">
        <v>151</v>
      </c>
      <c r="X43" t="s">
        <v>151</v>
      </c>
      <c r="Y43" t="s">
        <v>151</v>
      </c>
    </row>
    <row r="44" spans="1:25" x14ac:dyDescent="0.25">
      <c r="A44" s="31" t="s">
        <v>165</v>
      </c>
      <c r="B44" s="32">
        <v>3942</v>
      </c>
      <c r="D44" t="str">
        <f>IF(ISNA(VLOOKUP(B44,Sheet1!$M$2:$Q$146,2,FALSE)),"",VLOOKUP(B44,Sheet1!$M$2:$Q$146,2,FALSE))</f>
        <v>Day 11</v>
      </c>
      <c r="E44" t="str">
        <f>IF(ISNA(VLOOKUP($B44,Sheet1!$M$2:$R$146,3,FALSE)),"",VLOOKUP($B44,Sheet1!$M$2:$R$146,3,FALSE))</f>
        <v/>
      </c>
      <c r="F44" t="str">
        <f>IF(ISNA(VLOOKUP($B44,Sheet1!$M$2:$R$146,4,FALSE)),"",VLOOKUP($B44,Sheet1!$M$2:$R$146,4,FALSE))</f>
        <v>Day 11</v>
      </c>
      <c r="G44" t="str">
        <f>IF(ISNA(VLOOKUP($B44,Sheet1!$M$2:$R$146,5,FALSE)),"",VLOOKUP($B44,Sheet1!$M$2:$R$146,5,FALSE))</f>
        <v/>
      </c>
      <c r="I44">
        <f t="shared" si="10"/>
        <v>6</v>
      </c>
      <c r="J44">
        <f t="shared" si="1"/>
        <v>10</v>
      </c>
      <c r="L44" t="str">
        <f t="shared" si="2"/>
        <v>3942T</v>
      </c>
      <c r="M44" t="str">
        <f t="shared" si="3"/>
        <v>3942A</v>
      </c>
      <c r="N44" t="str">
        <f t="shared" si="4"/>
        <v>3942C</v>
      </c>
      <c r="O44" t="str">
        <f t="shared" si="5"/>
        <v>3942O</v>
      </c>
      <c r="P44">
        <f t="shared" si="6"/>
        <v>0</v>
      </c>
      <c r="Q44">
        <f t="shared" si="7"/>
        <v>1</v>
      </c>
      <c r="R44">
        <f t="shared" si="8"/>
        <v>0</v>
      </c>
      <c r="S44">
        <f t="shared" si="9"/>
        <v>1</v>
      </c>
      <c r="V44" t="s">
        <v>150</v>
      </c>
      <c r="W44" t="s">
        <v>151</v>
      </c>
      <c r="X44" t="s">
        <v>150</v>
      </c>
      <c r="Y44" t="s">
        <v>151</v>
      </c>
    </row>
    <row r="45" spans="1:25" x14ac:dyDescent="0.25">
      <c r="A45" s="31" t="s">
        <v>166</v>
      </c>
      <c r="B45" s="32">
        <v>3081</v>
      </c>
      <c r="D45" t="str">
        <f>IF(ISNA(VLOOKUP(B45,Sheet1!$M$2:$Q$146,2,FALSE)),"",VLOOKUP(B45,Sheet1!$M$2:$Q$146,2,FALSE))</f>
        <v/>
      </c>
      <c r="E45" t="str">
        <f>IF(ISNA(VLOOKUP($B45,Sheet1!$M$2:$R$146,3,FALSE)),"",VLOOKUP($B45,Sheet1!$M$2:$R$146,3,FALSE))</f>
        <v/>
      </c>
      <c r="F45" t="str">
        <f>IF(ISNA(VLOOKUP($B45,Sheet1!$M$2:$R$146,4,FALSE)),"",VLOOKUP($B45,Sheet1!$M$2:$R$146,4,FALSE))</f>
        <v/>
      </c>
      <c r="G45" t="str">
        <f>IF(ISNA(VLOOKUP($B45,Sheet1!$M$2:$R$146,5,FALSE)),"",VLOOKUP($B45,Sheet1!$M$2:$R$146,5,FALSE))</f>
        <v/>
      </c>
      <c r="I45">
        <f t="shared" si="10"/>
        <v>0</v>
      </c>
      <c r="J45" t="str">
        <f t="shared" si="1"/>
        <v/>
      </c>
      <c r="L45" t="str">
        <f t="shared" si="2"/>
        <v>3081T</v>
      </c>
      <c r="M45" t="str">
        <f t="shared" si="3"/>
        <v>3081A</v>
      </c>
      <c r="N45" t="str">
        <f t="shared" si="4"/>
        <v>3081C</v>
      </c>
      <c r="O45" t="str">
        <f t="shared" si="5"/>
        <v>3081O</v>
      </c>
      <c r="P45">
        <f t="shared" si="6"/>
        <v>1</v>
      </c>
      <c r="Q45">
        <f t="shared" si="7"/>
        <v>1</v>
      </c>
      <c r="R45">
        <f t="shared" si="8"/>
        <v>1</v>
      </c>
      <c r="S45">
        <f t="shared" si="9"/>
        <v>1</v>
      </c>
      <c r="V45" t="s">
        <v>150</v>
      </c>
      <c r="W45" t="s">
        <v>150</v>
      </c>
      <c r="X45" t="s">
        <v>150</v>
      </c>
      <c r="Y45" t="s">
        <v>150</v>
      </c>
    </row>
    <row r="46" spans="1:25" x14ac:dyDescent="0.25">
      <c r="A46" s="31" t="s">
        <v>167</v>
      </c>
      <c r="B46" s="32">
        <v>1005</v>
      </c>
      <c r="D46" t="str">
        <f>IF(ISNA(VLOOKUP(B46,Sheet1!$M$2:$Q$146,2,FALSE)),"",VLOOKUP(B46,Sheet1!$M$2:$Q$146,2,FALSE))</f>
        <v>Day 11</v>
      </c>
      <c r="E46" t="str">
        <f>IF(ISNA(VLOOKUP($B46,Sheet1!$M$2:$R$146,3,FALSE)),"",VLOOKUP($B46,Sheet1!$M$2:$R$146,3,FALSE))</f>
        <v/>
      </c>
      <c r="F46" t="str">
        <f>IF(ISNA(VLOOKUP($B46,Sheet1!$M$2:$R$146,4,FALSE)),"",VLOOKUP($B46,Sheet1!$M$2:$R$146,4,FALSE))</f>
        <v/>
      </c>
      <c r="G46" t="str">
        <f>IF(ISNA(VLOOKUP($B46,Sheet1!$M$2:$R$146,5,FALSE)),"",VLOOKUP($B46,Sheet1!$M$2:$R$146,5,FALSE))</f>
        <v/>
      </c>
      <c r="I46">
        <f t="shared" si="10"/>
        <v>0</v>
      </c>
      <c r="J46" t="str">
        <f t="shared" si="1"/>
        <v/>
      </c>
      <c r="L46" t="str">
        <f t="shared" si="2"/>
        <v>1005T</v>
      </c>
      <c r="M46" t="str">
        <f t="shared" si="3"/>
        <v>1005A</v>
      </c>
      <c r="N46" t="str">
        <f t="shared" si="4"/>
        <v>1005C</v>
      </c>
      <c r="O46" t="str">
        <f t="shared" si="5"/>
        <v>1005O</v>
      </c>
      <c r="P46">
        <f t="shared" si="6"/>
        <v>0</v>
      </c>
      <c r="Q46">
        <f t="shared" si="7"/>
        <v>1</v>
      </c>
      <c r="R46">
        <f t="shared" si="8"/>
        <v>1</v>
      </c>
      <c r="S46">
        <f t="shared" si="9"/>
        <v>1</v>
      </c>
      <c r="V46" t="s">
        <v>150</v>
      </c>
      <c r="W46" t="s">
        <v>151</v>
      </c>
      <c r="X46" t="s">
        <v>151</v>
      </c>
      <c r="Y46" t="s">
        <v>151</v>
      </c>
    </row>
    <row r="47" spans="1:25" x14ac:dyDescent="0.25">
      <c r="A47" s="31" t="s">
        <v>168</v>
      </c>
      <c r="B47" s="32">
        <v>3004</v>
      </c>
      <c r="D47" t="str">
        <f>IF(ISNA(VLOOKUP(B47,Sheet1!$M$2:$Q$146,2,FALSE)),"",VLOOKUP(B47,Sheet1!$M$2:$Q$146,2,FALSE))</f>
        <v/>
      </c>
      <c r="E47" t="str">
        <f>IF(ISNA(VLOOKUP($B47,Sheet1!$M$2:$R$146,3,FALSE)),"",VLOOKUP($B47,Sheet1!$M$2:$R$146,3,FALSE))</f>
        <v/>
      </c>
      <c r="F47" t="str">
        <f>IF(ISNA(VLOOKUP($B47,Sheet1!$M$2:$R$146,4,FALSE)),"",VLOOKUP($B47,Sheet1!$M$2:$R$146,4,FALSE))</f>
        <v/>
      </c>
      <c r="G47" t="str">
        <f>IF(ISNA(VLOOKUP($B47,Sheet1!$M$2:$R$146,5,FALSE)),"",VLOOKUP($B47,Sheet1!$M$2:$R$146,5,FALSE))</f>
        <v/>
      </c>
      <c r="I47">
        <f t="shared" si="10"/>
        <v>0</v>
      </c>
      <c r="J47" t="str">
        <f t="shared" si="1"/>
        <v/>
      </c>
      <c r="L47" t="str">
        <f t="shared" si="2"/>
        <v>3004T</v>
      </c>
      <c r="M47" t="str">
        <f t="shared" si="3"/>
        <v>3004A</v>
      </c>
      <c r="N47" t="str">
        <f t="shared" si="4"/>
        <v>3004C</v>
      </c>
      <c r="O47" t="str">
        <f t="shared" si="5"/>
        <v>3004O</v>
      </c>
      <c r="P47">
        <f t="shared" si="6"/>
        <v>1</v>
      </c>
      <c r="Q47">
        <f t="shared" si="7"/>
        <v>1</v>
      </c>
      <c r="R47">
        <f t="shared" si="8"/>
        <v>1</v>
      </c>
      <c r="S47">
        <f t="shared" si="9"/>
        <v>1</v>
      </c>
      <c r="V47" t="s">
        <v>150</v>
      </c>
      <c r="W47" t="s">
        <v>150</v>
      </c>
      <c r="X47" t="s">
        <v>151</v>
      </c>
      <c r="Y47" t="s">
        <v>150</v>
      </c>
    </row>
    <row r="48" spans="1:25" x14ac:dyDescent="0.25">
      <c r="A48" s="31" t="s">
        <v>169</v>
      </c>
      <c r="B48" s="32">
        <v>2452</v>
      </c>
      <c r="D48" t="str">
        <f>IF(ISNA(VLOOKUP(B48,Sheet1!$M$2:$Q$146,2,FALSE)),"",VLOOKUP(B48,Sheet1!$M$2:$Q$146,2,FALSE))</f>
        <v>Day 11</v>
      </c>
      <c r="E48" t="str">
        <f>IF(ISNA(VLOOKUP($B48,Sheet1!$M$2:$R$146,3,FALSE)),"",VLOOKUP($B48,Sheet1!$M$2:$R$146,3,FALSE))</f>
        <v/>
      </c>
      <c r="F48" t="str">
        <f>IF(ISNA(VLOOKUP($B48,Sheet1!$M$2:$R$146,4,FALSE)),"",VLOOKUP($B48,Sheet1!$M$2:$R$146,4,FALSE))</f>
        <v>Day 1</v>
      </c>
      <c r="G48" t="str">
        <f>IF(ISNA(VLOOKUP($B48,Sheet1!$M$2:$R$146,5,FALSE)),"",VLOOKUP($B48,Sheet1!$M$2:$R$146,5,FALSE))</f>
        <v/>
      </c>
      <c r="I48">
        <f t="shared" si="10"/>
        <v>5</v>
      </c>
      <c r="J48">
        <f t="shared" si="1"/>
        <v>0</v>
      </c>
      <c r="L48" t="str">
        <f t="shared" si="2"/>
        <v>2452T</v>
      </c>
      <c r="M48" t="str">
        <f t="shared" si="3"/>
        <v>2452A</v>
      </c>
      <c r="N48" t="str">
        <f t="shared" si="4"/>
        <v>2452C</v>
      </c>
      <c r="O48" t="str">
        <f t="shared" si="5"/>
        <v>2452O</v>
      </c>
      <c r="P48">
        <f t="shared" si="6"/>
        <v>0</v>
      </c>
      <c r="Q48">
        <f t="shared" si="7"/>
        <v>1</v>
      </c>
      <c r="R48">
        <f t="shared" si="8"/>
        <v>0</v>
      </c>
      <c r="S48">
        <f t="shared" si="9"/>
        <v>1</v>
      </c>
      <c r="V48" t="s">
        <v>150</v>
      </c>
      <c r="W48" t="s">
        <v>151</v>
      </c>
      <c r="X48" t="s">
        <v>153</v>
      </c>
      <c r="Y48" t="s">
        <v>151</v>
      </c>
    </row>
    <row r="49" spans="1:25" x14ac:dyDescent="0.25">
      <c r="A49" s="31" t="s">
        <v>170</v>
      </c>
      <c r="B49" s="32">
        <v>2004</v>
      </c>
      <c r="D49" t="str">
        <f>IF(ISNA(VLOOKUP(B49,Sheet1!$M$2:$Q$146,2,FALSE)),"",VLOOKUP(B49,Sheet1!$M$2:$Q$146,2,FALSE))</f>
        <v>Day 11</v>
      </c>
      <c r="E49" t="str">
        <f>IF(ISNA(VLOOKUP($B49,Sheet1!$M$2:$R$146,3,FALSE)),"",VLOOKUP($B49,Sheet1!$M$2:$R$146,3,FALSE))</f>
        <v/>
      </c>
      <c r="F49" t="str">
        <f>IF(ISNA(VLOOKUP($B49,Sheet1!$M$2:$R$146,4,FALSE)),"",VLOOKUP($B49,Sheet1!$M$2:$R$146,4,FALSE))</f>
        <v/>
      </c>
      <c r="G49" t="str">
        <f>IF(ISNA(VLOOKUP($B49,Sheet1!$M$2:$R$146,5,FALSE)),"",VLOOKUP($B49,Sheet1!$M$2:$R$146,5,FALSE))</f>
        <v>Day 11</v>
      </c>
      <c r="I49">
        <f t="shared" si="10"/>
        <v>0</v>
      </c>
      <c r="J49" t="str">
        <f t="shared" si="1"/>
        <v/>
      </c>
      <c r="L49" t="str">
        <f t="shared" si="2"/>
        <v>2004T</v>
      </c>
      <c r="M49" t="str">
        <f t="shared" si="3"/>
        <v>2004A</v>
      </c>
      <c r="N49" t="str">
        <f t="shared" si="4"/>
        <v>2004C</v>
      </c>
      <c r="O49" t="str">
        <f t="shared" si="5"/>
        <v>2004O</v>
      </c>
      <c r="P49">
        <f t="shared" si="6"/>
        <v>0</v>
      </c>
      <c r="Q49">
        <f t="shared" si="7"/>
        <v>1</v>
      </c>
      <c r="R49">
        <f t="shared" si="8"/>
        <v>1</v>
      </c>
      <c r="S49">
        <f t="shared" si="9"/>
        <v>0</v>
      </c>
      <c r="V49" t="s">
        <v>150</v>
      </c>
      <c r="W49" t="s">
        <v>151</v>
      </c>
      <c r="X49" t="s">
        <v>151</v>
      </c>
      <c r="Y49" t="s">
        <v>150</v>
      </c>
    </row>
    <row r="50" spans="1:25" x14ac:dyDescent="0.25">
      <c r="A50" s="31" t="s">
        <v>171</v>
      </c>
      <c r="B50" s="32">
        <v>3050</v>
      </c>
      <c r="D50" t="str">
        <f>IF(ISNA(VLOOKUP(B50,Sheet1!$M$2:$Q$146,2,FALSE)),"",VLOOKUP(B50,Sheet1!$M$2:$Q$146,2,FALSE))</f>
        <v>Day 11</v>
      </c>
      <c r="E50" t="str">
        <f>IF(ISNA(VLOOKUP($B50,Sheet1!$M$2:$R$146,3,FALSE)),"",VLOOKUP($B50,Sheet1!$M$2:$R$146,3,FALSE))</f>
        <v/>
      </c>
      <c r="F50" t="str">
        <f>IF(ISNA(VLOOKUP($B50,Sheet1!$M$2:$R$146,4,FALSE)),"",VLOOKUP($B50,Sheet1!$M$2:$R$146,4,FALSE))</f>
        <v/>
      </c>
      <c r="G50" t="str">
        <f>IF(ISNA(VLOOKUP($B50,Sheet1!$M$2:$R$146,5,FALSE)),"",VLOOKUP($B50,Sheet1!$M$2:$R$146,5,FALSE))</f>
        <v/>
      </c>
      <c r="I50">
        <f t="shared" si="10"/>
        <v>0</v>
      </c>
      <c r="J50" t="str">
        <f t="shared" si="1"/>
        <v/>
      </c>
      <c r="L50" t="str">
        <f t="shared" si="2"/>
        <v>3050T</v>
      </c>
      <c r="M50" t="str">
        <f t="shared" si="3"/>
        <v>3050A</v>
      </c>
      <c r="N50" t="str">
        <f t="shared" si="4"/>
        <v>3050C</v>
      </c>
      <c r="O50" t="str">
        <f t="shared" si="5"/>
        <v>3050O</v>
      </c>
      <c r="P50">
        <f t="shared" si="6"/>
        <v>0</v>
      </c>
      <c r="Q50">
        <f t="shared" si="7"/>
        <v>1</v>
      </c>
      <c r="R50">
        <f t="shared" si="8"/>
        <v>1</v>
      </c>
      <c r="S50">
        <f t="shared" si="9"/>
        <v>1</v>
      </c>
      <c r="V50" t="s">
        <v>150</v>
      </c>
      <c r="W50" t="s">
        <v>151</v>
      </c>
      <c r="X50" t="s">
        <v>153</v>
      </c>
      <c r="Y50" t="s">
        <v>150</v>
      </c>
    </row>
    <row r="51" spans="1:25" x14ac:dyDescent="0.25">
      <c r="A51" s="31" t="s">
        <v>172</v>
      </c>
      <c r="B51" s="32">
        <v>3009</v>
      </c>
      <c r="D51" t="str">
        <f>IF(ISNA(VLOOKUP(B51,Sheet1!$M$2:$Q$146,2,FALSE)),"",VLOOKUP(B51,Sheet1!$M$2:$Q$146,2,FALSE))</f>
        <v>Day 11</v>
      </c>
      <c r="E51" t="str">
        <f>IF(ISNA(VLOOKUP($B51,Sheet1!$M$2:$R$146,3,FALSE)),"",VLOOKUP($B51,Sheet1!$M$2:$R$146,3,FALSE))</f>
        <v>Day 11</v>
      </c>
      <c r="F51" t="str">
        <f>IF(ISNA(VLOOKUP($B51,Sheet1!$M$2:$R$146,4,FALSE)),"",VLOOKUP($B51,Sheet1!$M$2:$R$146,4,FALSE))</f>
        <v/>
      </c>
      <c r="G51" t="str">
        <f>IF(ISNA(VLOOKUP($B51,Sheet1!$M$2:$R$146,5,FALSE)),"",VLOOKUP($B51,Sheet1!$M$2:$R$146,5,FALSE))</f>
        <v>Day 11</v>
      </c>
      <c r="I51">
        <f t="shared" si="10"/>
        <v>0</v>
      </c>
      <c r="J51" t="str">
        <f t="shared" si="1"/>
        <v/>
      </c>
      <c r="L51" t="str">
        <f t="shared" si="2"/>
        <v>3009T</v>
      </c>
      <c r="M51" t="str">
        <f t="shared" si="3"/>
        <v>3009A</v>
      </c>
      <c r="N51" t="str">
        <f t="shared" si="4"/>
        <v>3009C</v>
      </c>
      <c r="O51" t="str">
        <f t="shared" si="5"/>
        <v>3009O</v>
      </c>
      <c r="P51">
        <f t="shared" si="6"/>
        <v>0</v>
      </c>
      <c r="Q51">
        <f t="shared" si="7"/>
        <v>0</v>
      </c>
      <c r="R51">
        <f t="shared" si="8"/>
        <v>1</v>
      </c>
      <c r="S51">
        <f t="shared" si="9"/>
        <v>0</v>
      </c>
      <c r="V51" t="s">
        <v>150</v>
      </c>
      <c r="W51" t="s">
        <v>150</v>
      </c>
      <c r="X51" t="s">
        <v>151</v>
      </c>
      <c r="Y51" t="s">
        <v>150</v>
      </c>
    </row>
    <row r="52" spans="1:25" x14ac:dyDescent="0.25">
      <c r="A52" s="31" t="s">
        <v>173</v>
      </c>
      <c r="B52" s="32">
        <v>2091</v>
      </c>
      <c r="D52" t="str">
        <f>IF(ISNA(VLOOKUP(B52,Sheet1!$M$2:$Q$146,2,FALSE)),"",VLOOKUP(B52,Sheet1!$M$2:$Q$146,2,FALSE))</f>
        <v>Day 11</v>
      </c>
      <c r="E52" t="str">
        <f>IF(ISNA(VLOOKUP($B52,Sheet1!$M$2:$R$146,3,FALSE)),"",VLOOKUP($B52,Sheet1!$M$2:$R$146,3,FALSE))</f>
        <v>Day 11</v>
      </c>
      <c r="F52" t="str">
        <f>IF(ISNA(VLOOKUP($B52,Sheet1!$M$2:$R$146,4,FALSE)),"",VLOOKUP($B52,Sheet1!$M$2:$R$146,4,FALSE))</f>
        <v>Day 1</v>
      </c>
      <c r="G52" t="str">
        <f>IF(ISNA(VLOOKUP($B52,Sheet1!$M$2:$R$146,5,FALSE)),"",VLOOKUP($B52,Sheet1!$M$2:$R$146,5,FALSE))</f>
        <v>Day 11</v>
      </c>
      <c r="I52">
        <f t="shared" si="10"/>
        <v>5</v>
      </c>
      <c r="J52">
        <f t="shared" si="1"/>
        <v>0</v>
      </c>
      <c r="L52" t="str">
        <f t="shared" si="2"/>
        <v>2091T</v>
      </c>
      <c r="M52" t="str">
        <f t="shared" si="3"/>
        <v>2091A</v>
      </c>
      <c r="N52" t="str">
        <f t="shared" si="4"/>
        <v>2091C</v>
      </c>
      <c r="O52" t="str">
        <f t="shared" si="5"/>
        <v>2091O</v>
      </c>
      <c r="P52">
        <f t="shared" si="6"/>
        <v>0</v>
      </c>
      <c r="Q52">
        <f t="shared" si="7"/>
        <v>0</v>
      </c>
      <c r="R52">
        <f t="shared" si="8"/>
        <v>0</v>
      </c>
      <c r="S52">
        <f t="shared" si="9"/>
        <v>0</v>
      </c>
      <c r="V52" t="s">
        <v>150</v>
      </c>
      <c r="W52" t="s">
        <v>150</v>
      </c>
      <c r="X52" t="s">
        <v>153</v>
      </c>
      <c r="Y52" t="s">
        <v>150</v>
      </c>
    </row>
    <row r="53" spans="1:25" x14ac:dyDescent="0.25">
      <c r="A53" s="31" t="s">
        <v>174</v>
      </c>
      <c r="B53" s="32">
        <v>2065</v>
      </c>
      <c r="D53" t="str">
        <f>IF(ISNA(VLOOKUP(B53,Sheet1!$M$2:$Q$146,2,FALSE)),"",VLOOKUP(B53,Sheet1!$M$2:$Q$146,2,FALSE))</f>
        <v/>
      </c>
      <c r="E53" t="str">
        <f>IF(ISNA(VLOOKUP($B53,Sheet1!$M$2:$R$146,3,FALSE)),"",VLOOKUP($B53,Sheet1!$M$2:$R$146,3,FALSE))</f>
        <v/>
      </c>
      <c r="F53" t="str">
        <f>IF(ISNA(VLOOKUP($B53,Sheet1!$M$2:$R$146,4,FALSE)),"",VLOOKUP($B53,Sheet1!$M$2:$R$146,4,FALSE))</f>
        <v/>
      </c>
      <c r="G53" t="str">
        <f>IF(ISNA(VLOOKUP($B53,Sheet1!$M$2:$R$146,5,FALSE)),"",VLOOKUP($B53,Sheet1!$M$2:$R$146,5,FALSE))</f>
        <v/>
      </c>
      <c r="I53">
        <f t="shared" si="10"/>
        <v>0</v>
      </c>
      <c r="J53" t="str">
        <f t="shared" si="1"/>
        <v/>
      </c>
      <c r="L53" t="str">
        <f t="shared" si="2"/>
        <v>2065T</v>
      </c>
      <c r="M53" t="str">
        <f t="shared" si="3"/>
        <v>2065A</v>
      </c>
      <c r="N53" t="str">
        <f t="shared" si="4"/>
        <v>2065C</v>
      </c>
      <c r="O53" t="str">
        <f t="shared" si="5"/>
        <v>2065O</v>
      </c>
      <c r="P53">
        <f t="shared" si="6"/>
        <v>1</v>
      </c>
      <c r="Q53">
        <f t="shared" si="7"/>
        <v>1</v>
      </c>
      <c r="R53">
        <f t="shared" si="8"/>
        <v>1</v>
      </c>
      <c r="S53">
        <f t="shared" si="9"/>
        <v>1</v>
      </c>
      <c r="V53" t="s">
        <v>151</v>
      </c>
      <c r="W53" t="s">
        <v>151</v>
      </c>
      <c r="X53" t="s">
        <v>151</v>
      </c>
      <c r="Y53" t="s">
        <v>151</v>
      </c>
    </row>
    <row r="54" spans="1:25" x14ac:dyDescent="0.25">
      <c r="A54" s="31" t="s">
        <v>175</v>
      </c>
      <c r="B54" s="32">
        <v>1006</v>
      </c>
      <c r="D54" t="str">
        <f>IF(ISNA(VLOOKUP(B54,Sheet1!$M$2:$Q$146,2,FALSE)),"",VLOOKUP(B54,Sheet1!$M$2:$Q$146,2,FALSE))</f>
        <v>Day 11</v>
      </c>
      <c r="E54" t="str">
        <f>IF(ISNA(VLOOKUP($B54,Sheet1!$M$2:$R$146,3,FALSE)),"",VLOOKUP($B54,Sheet1!$M$2:$R$146,3,FALSE))</f>
        <v/>
      </c>
      <c r="F54" t="str">
        <f>IF(ISNA(VLOOKUP($B54,Sheet1!$M$2:$R$146,4,FALSE)),"",VLOOKUP($B54,Sheet1!$M$2:$R$146,4,FALSE))</f>
        <v/>
      </c>
      <c r="G54" t="str">
        <f>IF(ISNA(VLOOKUP($B54,Sheet1!$M$2:$R$146,5,FALSE)),"",VLOOKUP($B54,Sheet1!$M$2:$R$146,5,FALSE))</f>
        <v/>
      </c>
      <c r="I54">
        <f t="shared" si="10"/>
        <v>0</v>
      </c>
      <c r="J54" t="str">
        <f t="shared" si="1"/>
        <v/>
      </c>
      <c r="L54" t="str">
        <f t="shared" si="2"/>
        <v>1006T</v>
      </c>
      <c r="M54" t="str">
        <f t="shared" si="3"/>
        <v>1006A</v>
      </c>
      <c r="N54" t="str">
        <f t="shared" si="4"/>
        <v>1006C</v>
      </c>
      <c r="O54" t="str">
        <f t="shared" si="5"/>
        <v>1006O</v>
      </c>
      <c r="P54">
        <f t="shared" si="6"/>
        <v>0</v>
      </c>
      <c r="Q54">
        <f t="shared" si="7"/>
        <v>1</v>
      </c>
      <c r="R54">
        <f t="shared" si="8"/>
        <v>1</v>
      </c>
      <c r="S54">
        <f t="shared" si="9"/>
        <v>1</v>
      </c>
      <c r="V54" t="s">
        <v>150</v>
      </c>
      <c r="W54" t="s">
        <v>151</v>
      </c>
      <c r="X54" t="s">
        <v>151</v>
      </c>
      <c r="Y54" t="s">
        <v>151</v>
      </c>
    </row>
    <row r="55" spans="1:25" x14ac:dyDescent="0.25">
      <c r="A55" s="31" t="s">
        <v>176</v>
      </c>
      <c r="B55" s="32">
        <v>2119</v>
      </c>
      <c r="D55" t="str">
        <f>IF(ISNA(VLOOKUP(B55,Sheet1!$M$2:$Q$146,2,FALSE)),"",VLOOKUP(B55,Sheet1!$M$2:$Q$146,2,FALSE))</f>
        <v>Day 11</v>
      </c>
      <c r="E55" t="str">
        <f>IF(ISNA(VLOOKUP($B55,Sheet1!$M$2:$R$146,3,FALSE)),"",VLOOKUP($B55,Sheet1!$M$2:$R$146,3,FALSE))</f>
        <v/>
      </c>
      <c r="F55" t="str">
        <f>IF(ISNA(VLOOKUP($B55,Sheet1!$M$2:$R$146,4,FALSE)),"",VLOOKUP($B55,Sheet1!$M$2:$R$146,4,FALSE))</f>
        <v>Day 1</v>
      </c>
      <c r="G55" t="str">
        <f>IF(ISNA(VLOOKUP($B55,Sheet1!$M$2:$R$146,5,FALSE)),"",VLOOKUP($B55,Sheet1!$M$2:$R$146,5,FALSE))</f>
        <v/>
      </c>
      <c r="I55">
        <f t="shared" si="10"/>
        <v>5</v>
      </c>
      <c r="J55">
        <f t="shared" si="1"/>
        <v>0</v>
      </c>
      <c r="L55" t="str">
        <f t="shared" si="2"/>
        <v>2119T</v>
      </c>
      <c r="M55" t="str">
        <f t="shared" si="3"/>
        <v>2119A</v>
      </c>
      <c r="N55" t="str">
        <f t="shared" si="4"/>
        <v>2119C</v>
      </c>
      <c r="O55" t="str">
        <f t="shared" si="5"/>
        <v>2119O</v>
      </c>
      <c r="P55">
        <f t="shared" si="6"/>
        <v>0</v>
      </c>
      <c r="Q55">
        <f t="shared" si="7"/>
        <v>1</v>
      </c>
      <c r="R55">
        <f t="shared" si="8"/>
        <v>0</v>
      </c>
      <c r="S55">
        <f t="shared" si="9"/>
        <v>1</v>
      </c>
      <c r="V55" t="s">
        <v>150</v>
      </c>
      <c r="W55" t="s">
        <v>151</v>
      </c>
      <c r="X55" t="s">
        <v>153</v>
      </c>
      <c r="Y55" t="s">
        <v>150</v>
      </c>
    </row>
    <row r="56" spans="1:25" x14ac:dyDescent="0.25">
      <c r="A56" s="31" t="s">
        <v>177</v>
      </c>
      <c r="B56" s="32">
        <v>3011</v>
      </c>
      <c r="D56" t="str">
        <f>IF(ISNA(VLOOKUP(B56,Sheet1!$M$2:$Q$146,2,FALSE)),"",VLOOKUP(B56,Sheet1!$M$2:$Q$146,2,FALSE))</f>
        <v>Day 11</v>
      </c>
      <c r="E56" t="str">
        <f>IF(ISNA(VLOOKUP($B56,Sheet1!$M$2:$R$146,3,FALSE)),"",VLOOKUP($B56,Sheet1!$M$2:$R$146,3,FALSE))</f>
        <v>Day 11</v>
      </c>
      <c r="F56" t="str">
        <f>IF(ISNA(VLOOKUP($B56,Sheet1!$M$2:$R$146,4,FALSE)),"",VLOOKUP($B56,Sheet1!$M$2:$R$146,4,FALSE))</f>
        <v/>
      </c>
      <c r="G56" t="str">
        <f>IF(ISNA(VLOOKUP($B56,Sheet1!$M$2:$R$146,5,FALSE)),"",VLOOKUP($B56,Sheet1!$M$2:$R$146,5,FALSE))</f>
        <v>Day 11</v>
      </c>
      <c r="I56">
        <f t="shared" si="10"/>
        <v>0</v>
      </c>
      <c r="J56" t="str">
        <f t="shared" si="1"/>
        <v/>
      </c>
      <c r="L56" t="str">
        <f t="shared" si="2"/>
        <v>3011T</v>
      </c>
      <c r="M56" t="str">
        <f t="shared" si="3"/>
        <v>3011A</v>
      </c>
      <c r="N56" t="str">
        <f t="shared" si="4"/>
        <v>3011C</v>
      </c>
      <c r="O56" t="str">
        <f t="shared" si="5"/>
        <v>3011O</v>
      </c>
      <c r="P56">
        <f t="shared" si="6"/>
        <v>0</v>
      </c>
      <c r="Q56">
        <f t="shared" si="7"/>
        <v>0</v>
      </c>
      <c r="R56">
        <f t="shared" si="8"/>
        <v>1</v>
      </c>
      <c r="S56">
        <f t="shared" si="9"/>
        <v>0</v>
      </c>
      <c r="V56" t="s">
        <v>150</v>
      </c>
      <c r="W56" t="s">
        <v>150</v>
      </c>
      <c r="X56" t="s">
        <v>151</v>
      </c>
      <c r="Y56" t="s">
        <v>150</v>
      </c>
    </row>
    <row r="57" spans="1:25" x14ac:dyDescent="0.25">
      <c r="A57" s="31" t="s">
        <v>178</v>
      </c>
      <c r="B57" s="32">
        <v>2006</v>
      </c>
      <c r="D57" s="45" t="str">
        <f>IF(ISNA(VLOOKUP(B57,Sheet1!$M$2:$Q$146,2,FALSE)),"",VLOOKUP(B57,Sheet1!$M$2:$Q$146,2,FALSE))</f>
        <v>Day 11</v>
      </c>
      <c r="E57" s="45" t="str">
        <f>IF(ISNA(VLOOKUP($B57,Sheet1!$M$2:$R$146,3,FALSE)),"",VLOOKUP($B57,Sheet1!$M$2:$R$146,3,FALSE))</f>
        <v/>
      </c>
      <c r="F57" s="45" t="str">
        <f>IF(ISNA(VLOOKUP($B57,Sheet1!$M$2:$R$146,4,FALSE)),"",VLOOKUP($B57,Sheet1!$M$2:$R$146,4,FALSE))</f>
        <v/>
      </c>
      <c r="G57" s="45" t="str">
        <f>IF(ISNA(VLOOKUP($B57,Sheet1!$M$2:$R$146,5,FALSE)),"",VLOOKUP($B57,Sheet1!$M$2:$R$146,5,FALSE))</f>
        <v/>
      </c>
      <c r="I57">
        <f t="shared" si="10"/>
        <v>0</v>
      </c>
      <c r="J57" t="str">
        <f t="shared" si="1"/>
        <v/>
      </c>
      <c r="L57" t="str">
        <f t="shared" si="2"/>
        <v>2006T</v>
      </c>
      <c r="M57" t="str">
        <f t="shared" si="3"/>
        <v>2006A</v>
      </c>
      <c r="N57" t="str">
        <f t="shared" si="4"/>
        <v>2006C</v>
      </c>
      <c r="O57" t="str">
        <f t="shared" si="5"/>
        <v>2006O</v>
      </c>
      <c r="P57">
        <f t="shared" si="6"/>
        <v>0</v>
      </c>
      <c r="Q57">
        <f t="shared" si="7"/>
        <v>1</v>
      </c>
      <c r="R57">
        <f t="shared" si="8"/>
        <v>1</v>
      </c>
      <c r="S57">
        <f t="shared" si="9"/>
        <v>1</v>
      </c>
      <c r="V57" t="s">
        <v>150</v>
      </c>
      <c r="W57" t="s">
        <v>150</v>
      </c>
      <c r="X57" t="s">
        <v>153</v>
      </c>
      <c r="Y57" t="s">
        <v>150</v>
      </c>
    </row>
    <row r="58" spans="1:25" x14ac:dyDescent="0.25">
      <c r="A58" s="31" t="s">
        <v>179</v>
      </c>
      <c r="B58" s="32">
        <v>3012</v>
      </c>
      <c r="D58" s="45" t="str">
        <f>IF(ISNA(VLOOKUP(B58,Sheet1!$M$2:$Q$146,2,FALSE)),"",VLOOKUP(B58,Sheet1!$M$2:$Q$146,2,FALSE))</f>
        <v>Day 11</v>
      </c>
      <c r="E58" s="45" t="str">
        <f>IF(ISNA(VLOOKUP($B58,Sheet1!$M$2:$R$146,3,FALSE)),"",VLOOKUP($B58,Sheet1!$M$2:$R$146,3,FALSE))</f>
        <v/>
      </c>
      <c r="F58" s="45" t="str">
        <f>IF(ISNA(VLOOKUP($B58,Sheet1!$M$2:$R$146,4,FALSE)),"",VLOOKUP($B58,Sheet1!$M$2:$R$146,4,FALSE))</f>
        <v/>
      </c>
      <c r="G58" s="45" t="str">
        <f>IF(ISNA(VLOOKUP($B58,Sheet1!$M$2:$R$146,5,FALSE)),"",VLOOKUP($B58,Sheet1!$M$2:$R$146,5,FALSE))</f>
        <v/>
      </c>
      <c r="I58">
        <f t="shared" si="10"/>
        <v>0</v>
      </c>
      <c r="J58" t="str">
        <f t="shared" si="1"/>
        <v/>
      </c>
      <c r="L58" t="str">
        <f t="shared" si="2"/>
        <v>3012T</v>
      </c>
      <c r="M58" t="str">
        <f t="shared" si="3"/>
        <v>3012A</v>
      </c>
      <c r="N58" t="str">
        <f t="shared" si="4"/>
        <v>3012C</v>
      </c>
      <c r="O58" t="str">
        <f t="shared" si="5"/>
        <v>3012O</v>
      </c>
      <c r="P58">
        <f t="shared" si="6"/>
        <v>0</v>
      </c>
      <c r="Q58">
        <f t="shared" si="7"/>
        <v>1</v>
      </c>
      <c r="R58">
        <f t="shared" si="8"/>
        <v>1</v>
      </c>
      <c r="S58">
        <f t="shared" si="9"/>
        <v>1</v>
      </c>
      <c r="V58" t="s">
        <v>150</v>
      </c>
      <c r="W58" t="s">
        <v>150</v>
      </c>
      <c r="X58" t="s">
        <v>151</v>
      </c>
      <c r="Y58" t="s">
        <v>150</v>
      </c>
    </row>
    <row r="59" spans="1:25" x14ac:dyDescent="0.25">
      <c r="A59" s="31" t="s">
        <v>180</v>
      </c>
      <c r="B59" s="32">
        <v>3041</v>
      </c>
      <c r="D59" t="str">
        <f>IF(ISNA(VLOOKUP(B59,Sheet1!$M$2:$Q$146,2,FALSE)),"",VLOOKUP(B59,Sheet1!$M$2:$Q$146,2,FALSE))</f>
        <v/>
      </c>
      <c r="E59" t="str">
        <f>IF(ISNA(VLOOKUP($B59,Sheet1!$M$2:$R$146,3,FALSE)),"",VLOOKUP($B59,Sheet1!$M$2:$R$146,3,FALSE))</f>
        <v/>
      </c>
      <c r="F59" t="str">
        <f>IF(ISNA(VLOOKUP($B59,Sheet1!$M$2:$R$146,4,FALSE)),"",VLOOKUP($B59,Sheet1!$M$2:$R$146,4,FALSE))</f>
        <v/>
      </c>
      <c r="G59" t="str">
        <f>IF(ISNA(VLOOKUP($B59,Sheet1!$M$2:$R$146,5,FALSE)),"",VLOOKUP($B59,Sheet1!$M$2:$R$146,5,FALSE))</f>
        <v/>
      </c>
      <c r="I59">
        <f t="shared" si="10"/>
        <v>0</v>
      </c>
      <c r="J59" t="str">
        <f t="shared" si="1"/>
        <v/>
      </c>
      <c r="L59" t="str">
        <f t="shared" si="2"/>
        <v>3041T</v>
      </c>
      <c r="M59" t="str">
        <f t="shared" si="3"/>
        <v>3041A</v>
      </c>
      <c r="N59" t="str">
        <f t="shared" si="4"/>
        <v>3041C</v>
      </c>
      <c r="O59" t="str">
        <f t="shared" si="5"/>
        <v>3041O</v>
      </c>
      <c r="P59">
        <f t="shared" si="6"/>
        <v>1</v>
      </c>
      <c r="Q59">
        <f t="shared" si="7"/>
        <v>1</v>
      </c>
      <c r="R59">
        <f t="shared" si="8"/>
        <v>1</v>
      </c>
      <c r="S59">
        <f t="shared" si="9"/>
        <v>1</v>
      </c>
      <c r="V59" t="s">
        <v>150</v>
      </c>
      <c r="W59" t="s">
        <v>151</v>
      </c>
      <c r="X59" t="s">
        <v>150</v>
      </c>
      <c r="Y59" t="s">
        <v>151</v>
      </c>
    </row>
    <row r="60" spans="1:25" x14ac:dyDescent="0.25">
      <c r="A60" s="31" t="s">
        <v>181</v>
      </c>
      <c r="B60" s="32">
        <v>2246</v>
      </c>
      <c r="D60" t="str">
        <f>IF(ISNA(VLOOKUP(B60,Sheet1!$M$2:$Q$146,2,FALSE)),"",VLOOKUP(B60,Sheet1!$M$2:$Q$146,2,FALSE))</f>
        <v/>
      </c>
      <c r="E60" t="str">
        <f>IF(ISNA(VLOOKUP($B60,Sheet1!$M$2:$R$146,3,FALSE)),"",VLOOKUP($B60,Sheet1!$M$2:$R$146,3,FALSE))</f>
        <v/>
      </c>
      <c r="F60" t="str">
        <f>IF(ISNA(VLOOKUP($B60,Sheet1!$M$2:$R$146,4,FALSE)),"",VLOOKUP($B60,Sheet1!$M$2:$R$146,4,FALSE))</f>
        <v/>
      </c>
      <c r="G60" t="str">
        <f>IF(ISNA(VLOOKUP($B60,Sheet1!$M$2:$R$146,5,FALSE)),"",VLOOKUP($B60,Sheet1!$M$2:$R$146,5,FALSE))</f>
        <v/>
      </c>
      <c r="I60">
        <f t="shared" si="10"/>
        <v>0</v>
      </c>
      <c r="J60" t="str">
        <f t="shared" si="1"/>
        <v/>
      </c>
      <c r="L60" t="str">
        <f t="shared" si="2"/>
        <v>2246T</v>
      </c>
      <c r="M60" t="str">
        <f t="shared" si="3"/>
        <v>2246A</v>
      </c>
      <c r="N60" t="str">
        <f t="shared" si="4"/>
        <v>2246C</v>
      </c>
      <c r="O60" t="str">
        <f t="shared" si="5"/>
        <v>2246O</v>
      </c>
      <c r="P60">
        <f t="shared" si="6"/>
        <v>1</v>
      </c>
      <c r="Q60">
        <f t="shared" si="7"/>
        <v>1</v>
      </c>
      <c r="R60">
        <f t="shared" si="8"/>
        <v>1</v>
      </c>
      <c r="S60">
        <f t="shared" si="9"/>
        <v>1</v>
      </c>
      <c r="V60" t="s">
        <v>150</v>
      </c>
      <c r="W60" t="s">
        <v>151</v>
      </c>
      <c r="X60" t="s">
        <v>151</v>
      </c>
      <c r="Y60" t="s">
        <v>151</v>
      </c>
    </row>
    <row r="61" spans="1:25" x14ac:dyDescent="0.25">
      <c r="A61" s="31" t="s">
        <v>182</v>
      </c>
      <c r="B61" s="32">
        <v>3308</v>
      </c>
      <c r="D61" t="str">
        <f>IF(ISNA(VLOOKUP(B61,Sheet1!$M$2:$Q$146,2,FALSE)),"",VLOOKUP(B61,Sheet1!$M$2:$Q$146,2,FALSE))</f>
        <v>Day 11</v>
      </c>
      <c r="E61" t="str">
        <f>IF(ISNA(VLOOKUP($B61,Sheet1!$M$2:$R$146,3,FALSE)),"",VLOOKUP($B61,Sheet1!$M$2:$R$146,3,FALSE))</f>
        <v/>
      </c>
      <c r="F61" t="str">
        <f>IF(ISNA(VLOOKUP($B61,Sheet1!$M$2:$R$146,4,FALSE)),"",VLOOKUP($B61,Sheet1!$M$2:$R$146,4,FALSE))</f>
        <v/>
      </c>
      <c r="G61" t="str">
        <f>IF(ISNA(VLOOKUP($B61,Sheet1!$M$2:$R$146,5,FALSE)),"",VLOOKUP($B61,Sheet1!$M$2:$R$146,5,FALSE))</f>
        <v>Day 11</v>
      </c>
      <c r="I61">
        <f t="shared" si="10"/>
        <v>0</v>
      </c>
      <c r="J61" t="str">
        <f t="shared" si="1"/>
        <v/>
      </c>
      <c r="L61" t="str">
        <f t="shared" si="2"/>
        <v>3308T</v>
      </c>
      <c r="M61" t="str">
        <f t="shared" si="3"/>
        <v>3308A</v>
      </c>
      <c r="N61" t="str">
        <f t="shared" si="4"/>
        <v>3308C</v>
      </c>
      <c r="O61" t="str">
        <f t="shared" si="5"/>
        <v>3308O</v>
      </c>
      <c r="P61">
        <f t="shared" si="6"/>
        <v>0</v>
      </c>
      <c r="Q61">
        <f t="shared" si="7"/>
        <v>1</v>
      </c>
      <c r="R61">
        <f t="shared" si="8"/>
        <v>1</v>
      </c>
      <c r="S61">
        <f t="shared" si="9"/>
        <v>0</v>
      </c>
      <c r="V61" t="s">
        <v>150</v>
      </c>
      <c r="W61" t="s">
        <v>151</v>
      </c>
      <c r="X61" t="s">
        <v>151</v>
      </c>
      <c r="Y61" t="s">
        <v>150</v>
      </c>
    </row>
    <row r="62" spans="1:25" x14ac:dyDescent="0.25">
      <c r="A62" s="31" t="s">
        <v>183</v>
      </c>
      <c r="B62" s="32">
        <v>3368</v>
      </c>
      <c r="D62" t="str">
        <f>IF(ISNA(VLOOKUP(B62,Sheet1!$M$2:$Q$146,2,FALSE)),"",VLOOKUP(B62,Sheet1!$M$2:$Q$146,2,FALSE))</f>
        <v/>
      </c>
      <c r="E62" t="str">
        <f>IF(ISNA(VLOOKUP($B62,Sheet1!$M$2:$R$146,3,FALSE)),"",VLOOKUP($B62,Sheet1!$M$2:$R$146,3,FALSE))</f>
        <v/>
      </c>
      <c r="F62" t="str">
        <f>IF(ISNA(VLOOKUP($B62,Sheet1!$M$2:$R$146,4,FALSE)),"",VLOOKUP($B62,Sheet1!$M$2:$R$146,4,FALSE))</f>
        <v/>
      </c>
      <c r="G62" t="str">
        <f>IF(ISNA(VLOOKUP($B62,Sheet1!$M$2:$R$146,5,FALSE)),"",VLOOKUP($B62,Sheet1!$M$2:$R$146,5,FALSE))</f>
        <v/>
      </c>
      <c r="I62">
        <f t="shared" si="10"/>
        <v>0</v>
      </c>
      <c r="J62" t="str">
        <f t="shared" si="1"/>
        <v/>
      </c>
      <c r="L62" t="str">
        <f t="shared" si="2"/>
        <v>3368T</v>
      </c>
      <c r="M62" t="str">
        <f t="shared" si="3"/>
        <v>3368A</v>
      </c>
      <c r="N62" t="str">
        <f t="shared" si="4"/>
        <v>3368C</v>
      </c>
      <c r="O62" t="str">
        <f t="shared" si="5"/>
        <v>3368O</v>
      </c>
      <c r="P62">
        <f t="shared" si="6"/>
        <v>1</v>
      </c>
      <c r="Q62">
        <f t="shared" si="7"/>
        <v>1</v>
      </c>
      <c r="R62">
        <f t="shared" si="8"/>
        <v>1</v>
      </c>
      <c r="S62">
        <f t="shared" si="9"/>
        <v>1</v>
      </c>
      <c r="V62" t="s">
        <v>150</v>
      </c>
      <c r="W62" t="s">
        <v>151</v>
      </c>
      <c r="X62" t="s">
        <v>151</v>
      </c>
      <c r="Y62" t="s">
        <v>151</v>
      </c>
    </row>
    <row r="63" spans="1:25" x14ac:dyDescent="0.25">
      <c r="A63" s="31" t="s">
        <v>184</v>
      </c>
      <c r="B63" s="32">
        <v>2444</v>
      </c>
      <c r="D63" t="str">
        <f>IF(ISNA(VLOOKUP(B63,Sheet1!$M$2:$Q$146,2,FALSE)),"",VLOOKUP(B63,Sheet1!$M$2:$Q$146,2,FALSE))</f>
        <v>Day 11</v>
      </c>
      <c r="E63" t="str">
        <f>IF(ISNA(VLOOKUP($B63,Sheet1!$M$2:$R$146,3,FALSE)),"",VLOOKUP($B63,Sheet1!$M$2:$R$146,3,FALSE))</f>
        <v/>
      </c>
      <c r="F63" t="str">
        <f>IF(ISNA(VLOOKUP($B63,Sheet1!$M$2:$R$146,4,FALSE)),"",VLOOKUP($B63,Sheet1!$M$2:$R$146,4,FALSE))</f>
        <v>Day 11</v>
      </c>
      <c r="G63" t="str">
        <f>IF(ISNA(VLOOKUP($B63,Sheet1!$M$2:$R$146,5,FALSE)),"",VLOOKUP($B63,Sheet1!$M$2:$R$146,5,FALSE))</f>
        <v>Day 11</v>
      </c>
      <c r="I63">
        <f t="shared" si="10"/>
        <v>6</v>
      </c>
      <c r="J63">
        <f t="shared" si="1"/>
        <v>10</v>
      </c>
      <c r="L63" t="str">
        <f t="shared" si="2"/>
        <v>2444T</v>
      </c>
      <c r="M63" t="str">
        <f t="shared" si="3"/>
        <v>2444A</v>
      </c>
      <c r="N63" t="str">
        <f t="shared" si="4"/>
        <v>2444C</v>
      </c>
      <c r="O63" t="str">
        <f t="shared" si="5"/>
        <v>2444O</v>
      </c>
      <c r="P63">
        <f t="shared" si="6"/>
        <v>0</v>
      </c>
      <c r="Q63">
        <f t="shared" si="7"/>
        <v>1</v>
      </c>
      <c r="R63">
        <f t="shared" si="8"/>
        <v>0</v>
      </c>
      <c r="S63">
        <f t="shared" si="9"/>
        <v>0</v>
      </c>
      <c r="V63" t="s">
        <v>150</v>
      </c>
      <c r="W63" t="s">
        <v>151</v>
      </c>
      <c r="X63" t="s">
        <v>150</v>
      </c>
      <c r="Y63" t="s">
        <v>150</v>
      </c>
    </row>
    <row r="64" spans="1:25" x14ac:dyDescent="0.25">
      <c r="A64" s="31" t="s">
        <v>185</v>
      </c>
      <c r="B64" s="32">
        <v>3074</v>
      </c>
      <c r="D64" t="str">
        <f>IF(ISNA(VLOOKUP(B64,Sheet1!$M$2:$Q$146,2,FALSE)),"",VLOOKUP(B64,Sheet1!$M$2:$Q$146,2,FALSE))</f>
        <v>Day 11</v>
      </c>
      <c r="E64" t="str">
        <f>IF(ISNA(VLOOKUP($B64,Sheet1!$M$2:$R$146,3,FALSE)),"",VLOOKUP($B64,Sheet1!$M$2:$R$146,3,FALSE))</f>
        <v>Day 11</v>
      </c>
      <c r="F64" t="str">
        <f>IF(ISNA(VLOOKUP($B64,Sheet1!$M$2:$R$146,4,FALSE)),"",VLOOKUP($B64,Sheet1!$M$2:$R$146,4,FALSE))</f>
        <v/>
      </c>
      <c r="G64" t="str">
        <f>IF(ISNA(VLOOKUP($B64,Sheet1!$M$2:$R$146,5,FALSE)),"",VLOOKUP($B64,Sheet1!$M$2:$R$146,5,FALSE))</f>
        <v>Day 11</v>
      </c>
      <c r="I64">
        <f t="shared" si="10"/>
        <v>0</v>
      </c>
      <c r="J64" t="str">
        <f t="shared" si="1"/>
        <v/>
      </c>
      <c r="L64" t="str">
        <f t="shared" si="2"/>
        <v>3074T</v>
      </c>
      <c r="M64" t="str">
        <f t="shared" si="3"/>
        <v>3074A</v>
      </c>
      <c r="N64" t="str">
        <f t="shared" si="4"/>
        <v>3074C</v>
      </c>
      <c r="O64" t="str">
        <f t="shared" si="5"/>
        <v>3074O</v>
      </c>
      <c r="P64">
        <f t="shared" si="6"/>
        <v>0</v>
      </c>
      <c r="Q64">
        <f t="shared" si="7"/>
        <v>0</v>
      </c>
      <c r="R64">
        <f t="shared" si="8"/>
        <v>1</v>
      </c>
      <c r="S64">
        <f t="shared" si="9"/>
        <v>0</v>
      </c>
      <c r="V64" t="s">
        <v>150</v>
      </c>
      <c r="W64" t="s">
        <v>151</v>
      </c>
      <c r="X64" t="s">
        <v>150</v>
      </c>
      <c r="Y64" t="s">
        <v>151</v>
      </c>
    </row>
    <row r="65" spans="1:25" x14ac:dyDescent="0.25">
      <c r="A65" s="31" t="s">
        <v>186</v>
      </c>
      <c r="B65" s="32">
        <v>2336</v>
      </c>
      <c r="D65" t="str">
        <f>IF(ISNA(VLOOKUP(B65,Sheet1!$M$2:$Q$146,2,FALSE)),"",VLOOKUP(B65,Sheet1!$M$2:$Q$146,2,FALSE))</f>
        <v>Day 11</v>
      </c>
      <c r="E65" t="str">
        <f>IF(ISNA(VLOOKUP($B65,Sheet1!$M$2:$R$146,3,FALSE)),"",VLOOKUP($B65,Sheet1!$M$2:$R$146,3,FALSE))</f>
        <v>Day 11</v>
      </c>
      <c r="F65" t="str">
        <f>IF(ISNA(VLOOKUP($B65,Sheet1!$M$2:$R$146,4,FALSE)),"",VLOOKUP($B65,Sheet1!$M$2:$R$146,4,FALSE))</f>
        <v>Day 1</v>
      </c>
      <c r="G65" t="str">
        <f>IF(ISNA(VLOOKUP($B65,Sheet1!$M$2:$R$146,5,FALSE)),"",VLOOKUP($B65,Sheet1!$M$2:$R$146,5,FALSE))</f>
        <v>Day 11</v>
      </c>
      <c r="I65">
        <f t="shared" si="10"/>
        <v>5</v>
      </c>
      <c r="J65">
        <f t="shared" si="1"/>
        <v>0</v>
      </c>
      <c r="L65" t="str">
        <f t="shared" si="2"/>
        <v>2336T</v>
      </c>
      <c r="M65" t="str">
        <f t="shared" si="3"/>
        <v>2336A</v>
      </c>
      <c r="N65" t="str">
        <f t="shared" si="4"/>
        <v>2336C</v>
      </c>
      <c r="O65" t="str">
        <f t="shared" si="5"/>
        <v>2336O</v>
      </c>
      <c r="P65">
        <f t="shared" si="6"/>
        <v>0</v>
      </c>
      <c r="Q65">
        <f t="shared" si="7"/>
        <v>0</v>
      </c>
      <c r="R65">
        <f t="shared" si="8"/>
        <v>0</v>
      </c>
      <c r="S65">
        <f t="shared" si="9"/>
        <v>0</v>
      </c>
      <c r="V65" t="s">
        <v>150</v>
      </c>
      <c r="W65" t="s">
        <v>150</v>
      </c>
      <c r="X65" t="s">
        <v>153</v>
      </c>
      <c r="Y65" t="s">
        <v>150</v>
      </c>
    </row>
    <row r="66" spans="1:25" x14ac:dyDescent="0.25">
      <c r="A66" s="31" t="s">
        <v>187</v>
      </c>
      <c r="B66" s="32">
        <v>2010</v>
      </c>
      <c r="D66" t="str">
        <f>IF(ISNA(VLOOKUP(B66,Sheet1!$M$2:$Q$146,2,FALSE)),"",VLOOKUP(B66,Sheet1!$M$2:$Q$146,2,FALSE))</f>
        <v>Day 11</v>
      </c>
      <c r="E66" t="str">
        <f>IF(ISNA(VLOOKUP($B66,Sheet1!$M$2:$R$146,3,FALSE)),"",VLOOKUP($B66,Sheet1!$M$2:$R$146,3,FALSE))</f>
        <v/>
      </c>
      <c r="F66" t="str">
        <f>IF(ISNA(VLOOKUP($B66,Sheet1!$M$2:$R$146,4,FALSE)),"",VLOOKUP($B66,Sheet1!$M$2:$R$146,4,FALSE))</f>
        <v/>
      </c>
      <c r="G66" t="str">
        <f>IF(ISNA(VLOOKUP($B66,Sheet1!$M$2:$R$146,5,FALSE)),"",VLOOKUP($B66,Sheet1!$M$2:$R$146,5,FALSE))</f>
        <v/>
      </c>
      <c r="I66">
        <f t="shared" si="10"/>
        <v>0</v>
      </c>
      <c r="J66" t="str">
        <f t="shared" si="1"/>
        <v/>
      </c>
      <c r="L66" t="str">
        <f t="shared" si="2"/>
        <v>2010T</v>
      </c>
      <c r="M66" t="str">
        <f t="shared" si="3"/>
        <v>2010A</v>
      </c>
      <c r="N66" t="str">
        <f t="shared" si="4"/>
        <v>2010C</v>
      </c>
      <c r="O66" t="str">
        <f t="shared" si="5"/>
        <v>2010O</v>
      </c>
      <c r="P66">
        <f t="shared" si="6"/>
        <v>0</v>
      </c>
      <c r="Q66">
        <f t="shared" si="7"/>
        <v>1</v>
      </c>
      <c r="R66">
        <f t="shared" si="8"/>
        <v>1</v>
      </c>
      <c r="S66">
        <f t="shared" si="9"/>
        <v>1</v>
      </c>
      <c r="V66" t="s">
        <v>150</v>
      </c>
      <c r="W66" t="s">
        <v>151</v>
      </c>
      <c r="X66" t="s">
        <v>151</v>
      </c>
      <c r="Y66" t="s">
        <v>151</v>
      </c>
    </row>
    <row r="67" spans="1:25" x14ac:dyDescent="0.25">
      <c r="A67" s="31" t="s">
        <v>188</v>
      </c>
      <c r="B67" s="32">
        <v>3065</v>
      </c>
      <c r="D67" t="str">
        <f>IF(ISNA(VLOOKUP(B67,Sheet1!$M$2:$Q$146,2,FALSE)),"",VLOOKUP(B67,Sheet1!$M$2:$Q$146,2,FALSE))</f>
        <v/>
      </c>
      <c r="E67" t="str">
        <f>IF(ISNA(VLOOKUP($B67,Sheet1!$M$2:$R$146,3,FALSE)),"",VLOOKUP($B67,Sheet1!$M$2:$R$146,3,FALSE))</f>
        <v/>
      </c>
      <c r="F67" t="str">
        <f>IF(ISNA(VLOOKUP($B67,Sheet1!$M$2:$R$146,4,FALSE)),"",VLOOKUP($B67,Sheet1!$M$2:$R$146,4,FALSE))</f>
        <v/>
      </c>
      <c r="G67" t="str">
        <f>IF(ISNA(VLOOKUP($B67,Sheet1!$M$2:$R$146,5,FALSE)),"",VLOOKUP($B67,Sheet1!$M$2:$R$146,5,FALSE))</f>
        <v/>
      </c>
      <c r="I67">
        <f t="shared" si="10"/>
        <v>0</v>
      </c>
      <c r="J67" t="str">
        <f t="shared" si="1"/>
        <v/>
      </c>
      <c r="L67" t="str">
        <f t="shared" si="2"/>
        <v>3065T</v>
      </c>
      <c r="M67" t="str">
        <f t="shared" si="3"/>
        <v>3065A</v>
      </c>
      <c r="N67" t="str">
        <f t="shared" si="4"/>
        <v>3065C</v>
      </c>
      <c r="O67" t="str">
        <f t="shared" si="5"/>
        <v>3065O</v>
      </c>
      <c r="P67">
        <f t="shared" si="6"/>
        <v>1</v>
      </c>
      <c r="Q67">
        <f t="shared" si="7"/>
        <v>1</v>
      </c>
      <c r="R67">
        <f t="shared" si="8"/>
        <v>1</v>
      </c>
      <c r="S67">
        <f t="shared" si="9"/>
        <v>1</v>
      </c>
      <c r="V67" t="s">
        <v>150</v>
      </c>
      <c r="W67" t="s">
        <v>151</v>
      </c>
      <c r="X67" t="s">
        <v>151</v>
      </c>
      <c r="Y67" t="s">
        <v>151</v>
      </c>
    </row>
    <row r="68" spans="1:25" x14ac:dyDescent="0.25">
      <c r="A68" s="31" t="s">
        <v>189</v>
      </c>
      <c r="B68" s="32">
        <v>2011</v>
      </c>
      <c r="D68" t="str">
        <f>IF(ISNA(VLOOKUP(B68,Sheet1!$M$2:$Q$146,2,FALSE)),"",VLOOKUP(B68,Sheet1!$M$2:$Q$146,2,FALSE))</f>
        <v/>
      </c>
      <c r="E68" t="str">
        <f>IF(ISNA(VLOOKUP($B68,Sheet1!$M$2:$R$146,3,FALSE)),"",VLOOKUP($B68,Sheet1!$M$2:$R$146,3,FALSE))</f>
        <v/>
      </c>
      <c r="F68" t="str">
        <f>IF(ISNA(VLOOKUP($B68,Sheet1!$M$2:$R$146,4,FALSE)),"",VLOOKUP($B68,Sheet1!$M$2:$R$146,4,FALSE))</f>
        <v/>
      </c>
      <c r="G68" t="str">
        <f>IF(ISNA(VLOOKUP($B68,Sheet1!$M$2:$R$146,5,FALSE)),"",VLOOKUP($B68,Sheet1!$M$2:$R$146,5,FALSE))</f>
        <v/>
      </c>
      <c r="I68">
        <f t="shared" si="10"/>
        <v>0</v>
      </c>
      <c r="J68" t="str">
        <f t="shared" si="1"/>
        <v/>
      </c>
      <c r="L68" t="str">
        <f t="shared" si="2"/>
        <v>2011T</v>
      </c>
      <c r="M68" t="str">
        <f t="shared" si="3"/>
        <v>2011A</v>
      </c>
      <c r="N68" t="str">
        <f t="shared" si="4"/>
        <v>2011C</v>
      </c>
      <c r="O68" t="str">
        <f t="shared" si="5"/>
        <v>2011O</v>
      </c>
      <c r="P68">
        <f t="shared" si="6"/>
        <v>1</v>
      </c>
      <c r="Q68">
        <f t="shared" si="7"/>
        <v>1</v>
      </c>
      <c r="R68">
        <f t="shared" si="8"/>
        <v>1</v>
      </c>
      <c r="S68">
        <f t="shared" si="9"/>
        <v>1</v>
      </c>
      <c r="V68" t="s">
        <v>150</v>
      </c>
      <c r="W68" t="s">
        <v>151</v>
      </c>
      <c r="X68" t="s">
        <v>151</v>
      </c>
      <c r="Y68" t="s">
        <v>151</v>
      </c>
    </row>
    <row r="69" spans="1:25" x14ac:dyDescent="0.25">
      <c r="A69" s="31" t="s">
        <v>190</v>
      </c>
      <c r="B69" s="32">
        <v>2012</v>
      </c>
      <c r="D69" t="str">
        <f>IF(ISNA(VLOOKUP(B69,Sheet1!$M$2:$Q$146,2,FALSE)),"",VLOOKUP(B69,Sheet1!$M$2:$Q$146,2,FALSE))</f>
        <v>Day 11</v>
      </c>
      <c r="E69" t="str">
        <f>IF(ISNA(VLOOKUP($B69,Sheet1!$M$2:$R$146,3,FALSE)),"",VLOOKUP($B69,Sheet1!$M$2:$R$146,3,FALSE))</f>
        <v/>
      </c>
      <c r="F69" t="str">
        <f>IF(ISNA(VLOOKUP($B69,Sheet1!$M$2:$R$146,4,FALSE)),"",VLOOKUP($B69,Sheet1!$M$2:$R$146,4,FALSE))</f>
        <v/>
      </c>
      <c r="G69" t="str">
        <f>IF(ISNA(VLOOKUP($B69,Sheet1!$M$2:$R$146,5,FALSE)),"",VLOOKUP($B69,Sheet1!$M$2:$R$146,5,FALSE))</f>
        <v>Day 11</v>
      </c>
      <c r="I69">
        <f t="shared" si="10"/>
        <v>0</v>
      </c>
      <c r="J69" t="str">
        <f t="shared" si="1"/>
        <v/>
      </c>
      <c r="L69" t="str">
        <f t="shared" si="2"/>
        <v>2012T</v>
      </c>
      <c r="M69" t="str">
        <f t="shared" si="3"/>
        <v>2012A</v>
      </c>
      <c r="N69" t="str">
        <f t="shared" si="4"/>
        <v>2012C</v>
      </c>
      <c r="O69" t="str">
        <f t="shared" si="5"/>
        <v>2012O</v>
      </c>
      <c r="P69">
        <f t="shared" si="6"/>
        <v>0</v>
      </c>
      <c r="Q69">
        <f t="shared" si="7"/>
        <v>1</v>
      </c>
      <c r="R69">
        <f t="shared" si="8"/>
        <v>1</v>
      </c>
      <c r="S69">
        <f t="shared" si="9"/>
        <v>0</v>
      </c>
      <c r="V69" t="s">
        <v>150</v>
      </c>
      <c r="W69" t="s">
        <v>151</v>
      </c>
      <c r="X69" t="s">
        <v>151</v>
      </c>
      <c r="Y69" t="s">
        <v>150</v>
      </c>
    </row>
    <row r="70" spans="1:25" x14ac:dyDescent="0.25">
      <c r="A70" s="31" t="s">
        <v>191</v>
      </c>
      <c r="B70" s="32">
        <v>2068</v>
      </c>
      <c r="D70" t="str">
        <f>IF(ISNA(VLOOKUP(B70,Sheet1!$M$2:$Q$146,2,FALSE)),"",VLOOKUP(B70,Sheet1!$M$2:$Q$146,2,FALSE))</f>
        <v>Day 11</v>
      </c>
      <c r="E70" t="str">
        <f>IF(ISNA(VLOOKUP($B70,Sheet1!$M$2:$R$146,3,FALSE)),"",VLOOKUP($B70,Sheet1!$M$2:$R$146,3,FALSE))</f>
        <v/>
      </c>
      <c r="F70" t="str">
        <f>IF(ISNA(VLOOKUP($B70,Sheet1!$M$2:$R$146,4,FALSE)),"",VLOOKUP($B70,Sheet1!$M$2:$R$146,4,FALSE))</f>
        <v>Day 1</v>
      </c>
      <c r="G70" t="str">
        <f>IF(ISNA(VLOOKUP($B70,Sheet1!$M$2:$R$146,5,FALSE)),"",VLOOKUP($B70,Sheet1!$M$2:$R$146,5,FALSE))</f>
        <v/>
      </c>
      <c r="I70">
        <f t="shared" si="10"/>
        <v>5</v>
      </c>
      <c r="J70">
        <f t="shared" si="1"/>
        <v>0</v>
      </c>
      <c r="L70" t="str">
        <f t="shared" si="2"/>
        <v>2068T</v>
      </c>
      <c r="M70" t="str">
        <f t="shared" si="3"/>
        <v>2068A</v>
      </c>
      <c r="N70" t="str">
        <f t="shared" si="4"/>
        <v>2068C</v>
      </c>
      <c r="O70" t="str">
        <f t="shared" si="5"/>
        <v>2068O</v>
      </c>
      <c r="P70">
        <f t="shared" si="6"/>
        <v>0</v>
      </c>
      <c r="Q70">
        <f t="shared" si="7"/>
        <v>1</v>
      </c>
      <c r="R70">
        <f t="shared" si="8"/>
        <v>0</v>
      </c>
      <c r="S70">
        <f t="shared" si="9"/>
        <v>1</v>
      </c>
      <c r="V70" t="s">
        <v>150</v>
      </c>
      <c r="W70" t="s">
        <v>150</v>
      </c>
      <c r="X70" t="s">
        <v>150</v>
      </c>
      <c r="Y70" t="s">
        <v>150</v>
      </c>
    </row>
    <row r="71" spans="1:25" x14ac:dyDescent="0.25">
      <c r="A71" s="31" t="s">
        <v>192</v>
      </c>
      <c r="B71" s="32">
        <v>2016</v>
      </c>
      <c r="D71" t="str">
        <f>IF(ISNA(VLOOKUP(B71,Sheet1!$M$2:$Q$146,2,FALSE)),"",VLOOKUP(B71,Sheet1!$M$2:$Q$146,2,FALSE))</f>
        <v/>
      </c>
      <c r="E71" t="str">
        <f>IF(ISNA(VLOOKUP($B71,Sheet1!$M$2:$R$146,3,FALSE)),"",VLOOKUP($B71,Sheet1!$M$2:$R$146,3,FALSE))</f>
        <v/>
      </c>
      <c r="F71" t="str">
        <f>IF(ISNA(VLOOKUP($B71,Sheet1!$M$2:$R$146,4,FALSE)),"",VLOOKUP($B71,Sheet1!$M$2:$R$146,4,FALSE))</f>
        <v/>
      </c>
      <c r="G71" t="str">
        <f>IF(ISNA(VLOOKUP($B71,Sheet1!$M$2:$R$146,5,FALSE)),"",VLOOKUP($B71,Sheet1!$M$2:$R$146,5,FALSE))</f>
        <v/>
      </c>
      <c r="I71">
        <f t="shared" si="10"/>
        <v>0</v>
      </c>
      <c r="J71" t="str">
        <f t="shared" si="1"/>
        <v/>
      </c>
      <c r="L71" t="str">
        <f t="shared" si="2"/>
        <v>2016T</v>
      </c>
      <c r="M71" t="str">
        <f t="shared" si="3"/>
        <v>2016A</v>
      </c>
      <c r="N71" t="str">
        <f t="shared" si="4"/>
        <v>2016C</v>
      </c>
      <c r="O71" t="str">
        <f t="shared" si="5"/>
        <v>2016O</v>
      </c>
      <c r="P71">
        <f t="shared" si="6"/>
        <v>1</v>
      </c>
      <c r="Q71">
        <f t="shared" si="7"/>
        <v>1</v>
      </c>
      <c r="R71">
        <f t="shared" si="8"/>
        <v>1</v>
      </c>
      <c r="S71">
        <f t="shared" si="9"/>
        <v>1</v>
      </c>
      <c r="V71" t="s">
        <v>150</v>
      </c>
      <c r="W71" t="s">
        <v>150</v>
      </c>
      <c r="X71" t="s">
        <v>151</v>
      </c>
      <c r="Y71" t="s">
        <v>150</v>
      </c>
    </row>
    <row r="72" spans="1:25" x14ac:dyDescent="0.25">
      <c r="A72" s="31" t="s">
        <v>193</v>
      </c>
      <c r="B72" s="32">
        <v>3068</v>
      </c>
      <c r="D72" t="str">
        <f>IF(ISNA(VLOOKUP(B72,Sheet1!$M$2:$Q$146,2,FALSE)),"",VLOOKUP(B72,Sheet1!$M$2:$Q$146,2,FALSE))</f>
        <v>Day 11</v>
      </c>
      <c r="E72" t="str">
        <f>IF(ISNA(VLOOKUP($B72,Sheet1!$M$2:$R$146,3,FALSE)),"",VLOOKUP($B72,Sheet1!$M$2:$R$146,3,FALSE))</f>
        <v>Day 11</v>
      </c>
      <c r="F72" t="str">
        <f>IF(ISNA(VLOOKUP($B72,Sheet1!$M$2:$R$146,4,FALSE)),"",VLOOKUP($B72,Sheet1!$M$2:$R$146,4,FALSE))</f>
        <v>Day 11</v>
      </c>
      <c r="G72" t="str">
        <f>IF(ISNA(VLOOKUP($B72,Sheet1!$M$2:$R$146,5,FALSE)),"",VLOOKUP($B72,Sheet1!$M$2:$R$146,5,FALSE))</f>
        <v/>
      </c>
      <c r="I72">
        <f t="shared" si="10"/>
        <v>6</v>
      </c>
      <c r="J72">
        <f t="shared" si="1"/>
        <v>10</v>
      </c>
      <c r="L72" t="str">
        <f t="shared" si="2"/>
        <v>3068T</v>
      </c>
      <c r="M72" t="str">
        <f t="shared" si="3"/>
        <v>3068A</v>
      </c>
      <c r="N72" t="str">
        <f t="shared" si="4"/>
        <v>3068C</v>
      </c>
      <c r="O72" t="str">
        <f t="shared" si="5"/>
        <v>3068O</v>
      </c>
      <c r="P72">
        <f t="shared" si="6"/>
        <v>0</v>
      </c>
      <c r="Q72">
        <f t="shared" si="7"/>
        <v>0</v>
      </c>
      <c r="R72">
        <f t="shared" si="8"/>
        <v>0</v>
      </c>
      <c r="S72">
        <f t="shared" si="9"/>
        <v>1</v>
      </c>
      <c r="V72" t="s">
        <v>150</v>
      </c>
      <c r="W72" t="s">
        <v>150</v>
      </c>
      <c r="X72" t="s">
        <v>150</v>
      </c>
      <c r="Y72" t="s">
        <v>151</v>
      </c>
    </row>
    <row r="73" spans="1:25" x14ac:dyDescent="0.25">
      <c r="A73" s="31" t="s">
        <v>194</v>
      </c>
      <c r="B73" s="32">
        <v>2123</v>
      </c>
      <c r="D73" t="str">
        <f>IF(ISNA(VLOOKUP(B73,Sheet1!$M$2:$Q$146,2,FALSE)),"",VLOOKUP(B73,Sheet1!$M$2:$Q$146,2,FALSE))</f>
        <v>Day 11</v>
      </c>
      <c r="E73" t="str">
        <f>IF(ISNA(VLOOKUP($B73,Sheet1!$M$2:$R$146,3,FALSE)),"",VLOOKUP($B73,Sheet1!$M$2:$R$146,3,FALSE))</f>
        <v/>
      </c>
      <c r="F73" t="str">
        <f>IF(ISNA(VLOOKUP($B73,Sheet1!$M$2:$R$146,4,FALSE)),"",VLOOKUP($B73,Sheet1!$M$2:$R$146,4,FALSE))</f>
        <v>Day 11</v>
      </c>
      <c r="G73" t="str">
        <f>IF(ISNA(VLOOKUP($B73,Sheet1!$M$2:$R$146,5,FALSE)),"",VLOOKUP($B73,Sheet1!$M$2:$R$146,5,FALSE))</f>
        <v/>
      </c>
      <c r="I73">
        <f t="shared" si="10"/>
        <v>6</v>
      </c>
      <c r="J73">
        <f t="shared" si="1"/>
        <v>10</v>
      </c>
      <c r="L73" t="str">
        <f t="shared" si="2"/>
        <v>2123T</v>
      </c>
      <c r="M73" t="str">
        <f t="shared" si="3"/>
        <v>2123A</v>
      </c>
      <c r="N73" t="str">
        <f t="shared" si="4"/>
        <v>2123C</v>
      </c>
      <c r="O73" t="str">
        <f t="shared" si="5"/>
        <v>2123O</v>
      </c>
      <c r="P73">
        <f t="shared" si="6"/>
        <v>0</v>
      </c>
      <c r="Q73">
        <f t="shared" si="7"/>
        <v>1</v>
      </c>
      <c r="R73">
        <f t="shared" si="8"/>
        <v>0</v>
      </c>
      <c r="S73">
        <f t="shared" si="9"/>
        <v>1</v>
      </c>
      <c r="V73" t="s">
        <v>150</v>
      </c>
      <c r="W73" t="s">
        <v>150</v>
      </c>
      <c r="X73" t="s">
        <v>150</v>
      </c>
      <c r="Y73" t="s">
        <v>150</v>
      </c>
    </row>
    <row r="74" spans="1:25" x14ac:dyDescent="0.25">
      <c r="A74" s="31" t="s">
        <v>195</v>
      </c>
      <c r="B74" s="32">
        <v>3310</v>
      </c>
      <c r="D74" t="str">
        <f>IF(ISNA(VLOOKUP(B74,Sheet1!$M$2:$Q$146,2,FALSE)),"",VLOOKUP(B74,Sheet1!$M$2:$Q$146,2,FALSE))</f>
        <v>Day 11</v>
      </c>
      <c r="E74" t="str">
        <f>IF(ISNA(VLOOKUP($B74,Sheet1!$M$2:$R$146,3,FALSE)),"",VLOOKUP($B74,Sheet1!$M$2:$R$146,3,FALSE))</f>
        <v/>
      </c>
      <c r="F74" t="str">
        <f>IF(ISNA(VLOOKUP($B74,Sheet1!$M$2:$R$146,4,FALSE)),"",VLOOKUP($B74,Sheet1!$M$2:$R$146,4,FALSE))</f>
        <v/>
      </c>
      <c r="G74" t="str">
        <f>IF(ISNA(VLOOKUP($B74,Sheet1!$M$2:$R$146,5,FALSE)),"",VLOOKUP($B74,Sheet1!$M$2:$R$146,5,FALSE))</f>
        <v/>
      </c>
      <c r="I74">
        <f t="shared" si="10"/>
        <v>0</v>
      </c>
      <c r="J74" t="str">
        <f t="shared" si="1"/>
        <v/>
      </c>
      <c r="L74" t="str">
        <f t="shared" si="2"/>
        <v>3310T</v>
      </c>
      <c r="M74" t="str">
        <f t="shared" si="3"/>
        <v>3310A</v>
      </c>
      <c r="N74" t="str">
        <f t="shared" si="4"/>
        <v>3310C</v>
      </c>
      <c r="O74" t="str">
        <f t="shared" si="5"/>
        <v>3310O</v>
      </c>
      <c r="P74">
        <f t="shared" si="6"/>
        <v>0</v>
      </c>
      <c r="Q74">
        <f t="shared" si="7"/>
        <v>1</v>
      </c>
      <c r="R74">
        <f t="shared" si="8"/>
        <v>1</v>
      </c>
      <c r="S74">
        <f t="shared" si="9"/>
        <v>1</v>
      </c>
      <c r="V74" t="s">
        <v>150</v>
      </c>
      <c r="W74" t="s">
        <v>151</v>
      </c>
      <c r="X74" t="s">
        <v>153</v>
      </c>
      <c r="Y74" t="s">
        <v>151</v>
      </c>
    </row>
    <row r="75" spans="1:25" x14ac:dyDescent="0.25">
      <c r="A75" s="31" t="s">
        <v>196</v>
      </c>
      <c r="B75" s="32">
        <v>2315</v>
      </c>
      <c r="D75" t="str">
        <f>IF(ISNA(VLOOKUP(B75,Sheet1!$M$2:$Q$146,2,FALSE)),"",VLOOKUP(B75,Sheet1!$M$2:$Q$146,2,FALSE))</f>
        <v>Day 11</v>
      </c>
      <c r="E75" t="str">
        <f>IF(ISNA(VLOOKUP($B75,Sheet1!$M$2:$R$146,3,FALSE)),"",VLOOKUP($B75,Sheet1!$M$2:$R$146,3,FALSE))</f>
        <v/>
      </c>
      <c r="F75" t="str">
        <f>IF(ISNA(VLOOKUP($B75,Sheet1!$M$2:$R$146,4,FALSE)),"",VLOOKUP($B75,Sheet1!$M$2:$R$146,4,FALSE))</f>
        <v>Day 11</v>
      </c>
      <c r="G75" t="str">
        <f>IF(ISNA(VLOOKUP($B75,Sheet1!$M$2:$R$146,5,FALSE)),"",VLOOKUP($B75,Sheet1!$M$2:$R$146,5,FALSE))</f>
        <v/>
      </c>
      <c r="I75">
        <f t="shared" si="10"/>
        <v>6</v>
      </c>
      <c r="J75">
        <f t="shared" si="1"/>
        <v>10</v>
      </c>
      <c r="L75" t="str">
        <f t="shared" si="2"/>
        <v>2315T</v>
      </c>
      <c r="M75" t="str">
        <f t="shared" si="3"/>
        <v>2315A</v>
      </c>
      <c r="N75" t="str">
        <f t="shared" si="4"/>
        <v>2315C</v>
      </c>
      <c r="O75" t="str">
        <f t="shared" si="5"/>
        <v>2315O</v>
      </c>
      <c r="P75">
        <f t="shared" si="6"/>
        <v>0</v>
      </c>
      <c r="Q75">
        <f t="shared" si="7"/>
        <v>1</v>
      </c>
      <c r="R75">
        <f t="shared" si="8"/>
        <v>0</v>
      </c>
      <c r="S75">
        <f t="shared" si="9"/>
        <v>1</v>
      </c>
      <c r="V75" t="s">
        <v>150</v>
      </c>
      <c r="W75" t="s">
        <v>151</v>
      </c>
      <c r="X75" t="s">
        <v>150</v>
      </c>
      <c r="Y75" t="s">
        <v>151</v>
      </c>
    </row>
    <row r="76" spans="1:25" x14ac:dyDescent="0.25">
      <c r="A76" s="31" t="s">
        <v>197</v>
      </c>
      <c r="B76" s="32">
        <v>2018</v>
      </c>
      <c r="D76" t="str">
        <f>IF(ISNA(VLOOKUP(B76,Sheet1!$M$2:$Q$146,2,FALSE)),"",VLOOKUP(B76,Sheet1!$M$2:$Q$146,2,FALSE))</f>
        <v/>
      </c>
      <c r="E76" t="str">
        <f>IF(ISNA(VLOOKUP($B76,Sheet1!$M$2:$R$146,3,FALSE)),"",VLOOKUP($B76,Sheet1!$M$2:$R$146,3,FALSE))</f>
        <v/>
      </c>
      <c r="F76" t="str">
        <f>IF(ISNA(VLOOKUP($B76,Sheet1!$M$2:$R$146,4,FALSE)),"",VLOOKUP($B76,Sheet1!$M$2:$R$146,4,FALSE))</f>
        <v/>
      </c>
      <c r="G76" t="str">
        <f>IF(ISNA(VLOOKUP($B76,Sheet1!$M$2:$R$146,5,FALSE)),"",VLOOKUP($B76,Sheet1!$M$2:$R$146,5,FALSE))</f>
        <v/>
      </c>
      <c r="I76">
        <f t="shared" si="10"/>
        <v>0</v>
      </c>
      <c r="J76" t="str">
        <f t="shared" si="1"/>
        <v/>
      </c>
      <c r="L76" t="str">
        <f t="shared" si="2"/>
        <v>2018T</v>
      </c>
      <c r="M76" t="str">
        <f t="shared" si="3"/>
        <v>2018A</v>
      </c>
      <c r="N76" t="str">
        <f t="shared" si="4"/>
        <v>2018C</v>
      </c>
      <c r="O76" t="str">
        <f t="shared" si="5"/>
        <v>2018O</v>
      </c>
      <c r="P76">
        <f t="shared" si="6"/>
        <v>1</v>
      </c>
      <c r="Q76">
        <f t="shared" si="7"/>
        <v>1</v>
      </c>
      <c r="R76">
        <f t="shared" si="8"/>
        <v>1</v>
      </c>
      <c r="S76">
        <f t="shared" si="9"/>
        <v>1</v>
      </c>
      <c r="V76" t="s">
        <v>150</v>
      </c>
      <c r="W76" t="s">
        <v>150</v>
      </c>
      <c r="X76" t="s">
        <v>150</v>
      </c>
      <c r="Y76" t="s">
        <v>150</v>
      </c>
    </row>
    <row r="77" spans="1:25" x14ac:dyDescent="0.25">
      <c r="A77" s="31" t="s">
        <v>198</v>
      </c>
      <c r="B77" s="32">
        <v>3035</v>
      </c>
      <c r="D77" t="str">
        <f>IF(ISNA(VLOOKUP(B77,Sheet1!$M$2:$Q$146,2,FALSE)),"",VLOOKUP(B77,Sheet1!$M$2:$Q$146,2,FALSE))</f>
        <v/>
      </c>
      <c r="E77" t="str">
        <f>IF(ISNA(VLOOKUP($B77,Sheet1!$M$2:$R$146,3,FALSE)),"",VLOOKUP($B77,Sheet1!$M$2:$R$146,3,FALSE))</f>
        <v/>
      </c>
      <c r="F77" t="str">
        <f>IF(ISNA(VLOOKUP($B77,Sheet1!$M$2:$R$146,4,FALSE)),"",VLOOKUP($B77,Sheet1!$M$2:$R$146,4,FALSE))</f>
        <v/>
      </c>
      <c r="L77" t="str">
        <f t="shared" si="2"/>
        <v>3035T</v>
      </c>
      <c r="M77" t="str">
        <f t="shared" si="3"/>
        <v>3035A</v>
      </c>
      <c r="N77" t="str">
        <f t="shared" si="4"/>
        <v>3035C</v>
      </c>
      <c r="O77" t="str">
        <f t="shared" si="5"/>
        <v>3035O</v>
      </c>
      <c r="P77">
        <f t="shared" ref="P77" si="11">IF(D77&lt;&gt;"",0,1)</f>
        <v>1</v>
      </c>
      <c r="Q77">
        <f t="shared" ref="Q77" si="12">IF(E77&lt;&gt;"",0,1)</f>
        <v>1</v>
      </c>
      <c r="R77">
        <f t="shared" ref="R77" si="13">IF(F77&lt;&gt;"",0,1)</f>
        <v>1</v>
      </c>
      <c r="S77">
        <f t="shared" ref="S77" si="14">IF(G77&lt;&gt;"",0,1)</f>
        <v>1</v>
      </c>
    </row>
    <row r="78" spans="1:25" x14ac:dyDescent="0.25">
      <c r="A78" s="31" t="s">
        <v>199</v>
      </c>
      <c r="B78" s="32">
        <v>2205</v>
      </c>
      <c r="D78" t="str">
        <f>IF(ISNA(VLOOKUP(B78,Sheet1!$M$2:$Q$146,2,FALSE)),"",VLOOKUP(B78,Sheet1!$M$2:$Q$146,2,FALSE))</f>
        <v/>
      </c>
      <c r="E78" t="str">
        <f>IF(ISNA(VLOOKUP($B78,Sheet1!$M$2:$R$146,3,FALSE)),"",VLOOKUP($B78,Sheet1!$M$2:$R$146,3,FALSE))</f>
        <v/>
      </c>
      <c r="F78" t="str">
        <f>IF(ISNA(VLOOKUP($B78,Sheet1!$M$2:$R$146,4,FALSE)),"",VLOOKUP($B78,Sheet1!$M$2:$R$146,4,FALSE))</f>
        <v/>
      </c>
      <c r="G78" t="str">
        <f>IF(ISNA(VLOOKUP($B78,Sheet1!$M$2:$R$146,5,FALSE)),"",VLOOKUP($B78,Sheet1!$M$2:$R$146,5,FALSE))</f>
        <v/>
      </c>
      <c r="I78">
        <f t="shared" si="10"/>
        <v>0</v>
      </c>
      <c r="J78" t="str">
        <f t="shared" si="1"/>
        <v/>
      </c>
      <c r="L78" t="str">
        <f t="shared" si="2"/>
        <v>2205T</v>
      </c>
      <c r="M78" t="str">
        <f t="shared" si="3"/>
        <v>2205A</v>
      </c>
      <c r="N78" t="str">
        <f t="shared" si="4"/>
        <v>2205C</v>
      </c>
      <c r="O78" t="str">
        <f t="shared" si="5"/>
        <v>2205O</v>
      </c>
      <c r="P78">
        <f t="shared" si="6"/>
        <v>1</v>
      </c>
      <c r="Q78">
        <f t="shared" si="7"/>
        <v>1</v>
      </c>
      <c r="R78">
        <f t="shared" si="8"/>
        <v>1</v>
      </c>
      <c r="S78">
        <f t="shared" si="9"/>
        <v>1</v>
      </c>
      <c r="V78" t="s">
        <v>151</v>
      </c>
      <c r="W78" t="s">
        <v>151</v>
      </c>
      <c r="X78" t="s">
        <v>151</v>
      </c>
      <c r="Y78" t="s">
        <v>151</v>
      </c>
    </row>
    <row r="79" spans="1:25" x14ac:dyDescent="0.25">
      <c r="A79" s="31" t="s">
        <v>200</v>
      </c>
      <c r="B79" s="32">
        <v>2211</v>
      </c>
      <c r="D79" t="str">
        <f>IF(ISNA(VLOOKUP(B79,Sheet1!$M$2:$Q$146,2,FALSE)),"",VLOOKUP(B79,Sheet1!$M$2:$Q$146,2,FALSE))</f>
        <v>Day 11</v>
      </c>
      <c r="E79" t="str">
        <f>IF(ISNA(VLOOKUP($B79,Sheet1!$M$2:$R$146,3,FALSE)),"",VLOOKUP($B79,Sheet1!$M$2:$R$146,3,FALSE))</f>
        <v>Day 11</v>
      </c>
      <c r="F79" t="str">
        <f>IF(ISNA(VLOOKUP($B79,Sheet1!$M$2:$R$146,4,FALSE)),"",VLOOKUP($B79,Sheet1!$M$2:$R$146,4,FALSE))</f>
        <v>Day 1</v>
      </c>
      <c r="G79" t="str">
        <f>IF(ISNA(VLOOKUP($B79,Sheet1!$M$2:$R$146,5,FALSE)),"",VLOOKUP($B79,Sheet1!$M$2:$R$146,5,FALSE))</f>
        <v>Day 11</v>
      </c>
      <c r="I79">
        <f t="shared" si="10"/>
        <v>5</v>
      </c>
      <c r="J79">
        <f t="shared" si="1"/>
        <v>0</v>
      </c>
      <c r="L79" t="str">
        <f t="shared" si="2"/>
        <v>2211T</v>
      </c>
      <c r="M79" t="str">
        <f t="shared" si="3"/>
        <v>2211A</v>
      </c>
      <c r="N79" t="str">
        <f t="shared" si="4"/>
        <v>2211C</v>
      </c>
      <c r="O79" t="str">
        <f t="shared" si="5"/>
        <v>2211O</v>
      </c>
      <c r="P79">
        <f t="shared" si="6"/>
        <v>0</v>
      </c>
      <c r="Q79">
        <f t="shared" si="7"/>
        <v>0</v>
      </c>
      <c r="R79">
        <f t="shared" si="8"/>
        <v>0</v>
      </c>
      <c r="S79">
        <f t="shared" si="9"/>
        <v>0</v>
      </c>
      <c r="V79" t="s">
        <v>150</v>
      </c>
      <c r="W79" t="s">
        <v>150</v>
      </c>
      <c r="X79" t="s">
        <v>153</v>
      </c>
      <c r="Y79" t="s">
        <v>150</v>
      </c>
    </row>
    <row r="80" spans="1:25" x14ac:dyDescent="0.25">
      <c r="A80" s="31" t="s">
        <v>201</v>
      </c>
      <c r="B80" s="32">
        <v>3071</v>
      </c>
      <c r="D80" t="str">
        <f>IF(ISNA(VLOOKUP(B80,Sheet1!$M$2:$Q$146,2,FALSE)),"",VLOOKUP(B80,Sheet1!$M$2:$Q$146,2,FALSE))</f>
        <v>Day 11</v>
      </c>
      <c r="E80" t="str">
        <f>IF(ISNA(VLOOKUP($B80,Sheet1!$M$2:$R$146,3,FALSE)),"",VLOOKUP($B80,Sheet1!$M$2:$R$146,3,FALSE))</f>
        <v/>
      </c>
      <c r="F80" t="str">
        <f>IF(ISNA(VLOOKUP($B80,Sheet1!$M$2:$R$146,4,FALSE)),"",VLOOKUP($B80,Sheet1!$M$2:$R$146,4,FALSE))</f>
        <v/>
      </c>
      <c r="G80" t="str">
        <f>IF(ISNA(VLOOKUP($B80,Sheet1!$M$2:$R$146,5,FALSE)),"",VLOOKUP($B80,Sheet1!$M$2:$R$146,5,FALSE))</f>
        <v/>
      </c>
      <c r="I80">
        <f t="shared" si="10"/>
        <v>0</v>
      </c>
      <c r="J80" t="str">
        <f t="shared" si="1"/>
        <v/>
      </c>
      <c r="L80" t="str">
        <f t="shared" si="2"/>
        <v>3071T</v>
      </c>
      <c r="M80" t="str">
        <f t="shared" si="3"/>
        <v>3071A</v>
      </c>
      <c r="N80" t="str">
        <f t="shared" si="4"/>
        <v>3071C</v>
      </c>
      <c r="O80" t="str">
        <f t="shared" si="5"/>
        <v>3071O</v>
      </c>
      <c r="P80">
        <f t="shared" si="6"/>
        <v>0</v>
      </c>
      <c r="Q80">
        <f t="shared" si="7"/>
        <v>1</v>
      </c>
      <c r="R80">
        <f t="shared" si="8"/>
        <v>1</v>
      </c>
      <c r="S80">
        <f t="shared" si="9"/>
        <v>1</v>
      </c>
      <c r="V80" t="s">
        <v>150</v>
      </c>
      <c r="W80" t="s">
        <v>151</v>
      </c>
      <c r="X80" t="s">
        <v>151</v>
      </c>
      <c r="Y80" t="s">
        <v>151</v>
      </c>
    </row>
    <row r="81" spans="1:25" x14ac:dyDescent="0.25">
      <c r="A81" s="31" t="s">
        <v>202</v>
      </c>
      <c r="B81" s="32">
        <v>1002</v>
      </c>
      <c r="D81" t="str">
        <f>IF(ISNA(VLOOKUP(B81,Sheet1!$M$2:$Q$146,2,FALSE)),"",VLOOKUP(B81,Sheet1!$M$2:$Q$146,2,FALSE))</f>
        <v/>
      </c>
      <c r="E81" t="str">
        <f>IF(ISNA(VLOOKUP($B81,Sheet1!$M$2:$R$146,3,FALSE)),"",VLOOKUP($B81,Sheet1!$M$2:$R$146,3,FALSE))</f>
        <v/>
      </c>
      <c r="F81" t="str">
        <f>IF(ISNA(VLOOKUP($B81,Sheet1!$M$2:$R$146,4,FALSE)),"",VLOOKUP($B81,Sheet1!$M$2:$R$146,4,FALSE))</f>
        <v/>
      </c>
      <c r="G81" t="str">
        <f>IF(ISNA(VLOOKUP($B81,Sheet1!$M$2:$R$146,5,FALSE)),"",VLOOKUP($B81,Sheet1!$M$2:$R$146,5,FALSE))</f>
        <v/>
      </c>
      <c r="I81">
        <f t="shared" si="10"/>
        <v>0</v>
      </c>
      <c r="J81" t="str">
        <f t="shared" si="1"/>
        <v/>
      </c>
      <c r="L81" t="str">
        <f t="shared" si="2"/>
        <v>1002T</v>
      </c>
      <c r="M81" t="str">
        <f t="shared" si="3"/>
        <v>1002A</v>
      </c>
      <c r="N81" t="str">
        <f t="shared" si="4"/>
        <v>1002C</v>
      </c>
      <c r="O81" t="str">
        <f t="shared" si="5"/>
        <v>1002O</v>
      </c>
      <c r="P81">
        <f t="shared" si="6"/>
        <v>1</v>
      </c>
      <c r="Q81">
        <f t="shared" si="7"/>
        <v>1</v>
      </c>
      <c r="R81">
        <f t="shared" si="8"/>
        <v>1</v>
      </c>
      <c r="S81">
        <f t="shared" si="9"/>
        <v>1</v>
      </c>
      <c r="V81" t="s">
        <v>151</v>
      </c>
      <c r="W81" t="s">
        <v>151</v>
      </c>
      <c r="X81" t="s">
        <v>151</v>
      </c>
      <c r="Y81" t="s">
        <v>151</v>
      </c>
    </row>
    <row r="82" spans="1:25" x14ac:dyDescent="0.25">
      <c r="A82" s="31" t="s">
        <v>203</v>
      </c>
      <c r="B82" s="32">
        <v>2212</v>
      </c>
      <c r="D82" t="str">
        <f>IF(ISNA(VLOOKUP(B82,Sheet1!$M$2:$Q$146,2,FALSE)),"",VLOOKUP(B82,Sheet1!$M$2:$Q$146,2,FALSE))</f>
        <v>Day 11</v>
      </c>
      <c r="E82" t="str">
        <f>IF(ISNA(VLOOKUP($B82,Sheet1!$M$2:$R$146,3,FALSE)),"",VLOOKUP($B82,Sheet1!$M$2:$R$146,3,FALSE))</f>
        <v/>
      </c>
      <c r="F82" t="str">
        <f>IF(ISNA(VLOOKUP($B82,Sheet1!$M$2:$R$146,4,FALSE)),"",VLOOKUP($B82,Sheet1!$M$2:$R$146,4,FALSE))</f>
        <v/>
      </c>
      <c r="G82" t="str">
        <f>IF(ISNA(VLOOKUP($B82,Sheet1!$M$2:$R$146,5,FALSE)),"",VLOOKUP($B82,Sheet1!$M$2:$R$146,5,FALSE))</f>
        <v/>
      </c>
      <c r="I82">
        <f t="shared" si="10"/>
        <v>0</v>
      </c>
      <c r="J82" t="str">
        <f t="shared" si="1"/>
        <v/>
      </c>
      <c r="L82" t="str">
        <f t="shared" si="2"/>
        <v>2212T</v>
      </c>
      <c r="M82" t="str">
        <f t="shared" si="3"/>
        <v>2212A</v>
      </c>
      <c r="N82" t="str">
        <f t="shared" si="4"/>
        <v>2212C</v>
      </c>
      <c r="O82" t="str">
        <f t="shared" si="5"/>
        <v>2212O</v>
      </c>
      <c r="P82">
        <f t="shared" si="6"/>
        <v>0</v>
      </c>
      <c r="Q82">
        <f t="shared" si="7"/>
        <v>1</v>
      </c>
      <c r="R82">
        <f t="shared" si="8"/>
        <v>1</v>
      </c>
      <c r="S82">
        <f t="shared" si="9"/>
        <v>1</v>
      </c>
      <c r="V82" t="s">
        <v>151</v>
      </c>
      <c r="W82" t="s">
        <v>151</v>
      </c>
      <c r="X82" t="s">
        <v>151</v>
      </c>
      <c r="Y82" t="s">
        <v>151</v>
      </c>
    </row>
    <row r="83" spans="1:25" x14ac:dyDescent="0.25">
      <c r="A83" s="31" t="s">
        <v>204</v>
      </c>
      <c r="B83" s="32">
        <v>1007</v>
      </c>
      <c r="D83" t="str">
        <f>IF(ISNA(VLOOKUP(B83,Sheet1!$M$2:$Q$146,2,FALSE)),"",VLOOKUP(B83,Sheet1!$M$2:$Q$146,2,FALSE))</f>
        <v/>
      </c>
      <c r="E83" t="str">
        <f>IF(ISNA(VLOOKUP($B83,Sheet1!$M$2:$R$146,3,FALSE)),"",VLOOKUP($B83,Sheet1!$M$2:$R$146,3,FALSE))</f>
        <v/>
      </c>
      <c r="F83" t="str">
        <f>IF(ISNA(VLOOKUP($B83,Sheet1!$M$2:$R$146,4,FALSE)),"",VLOOKUP($B83,Sheet1!$M$2:$R$146,4,FALSE))</f>
        <v/>
      </c>
      <c r="G83" t="str">
        <f>IF(ISNA(VLOOKUP($B83,Sheet1!$M$2:$R$146,5,FALSE)),"",VLOOKUP($B83,Sheet1!$M$2:$R$146,5,FALSE))</f>
        <v/>
      </c>
      <c r="I83">
        <f t="shared" si="10"/>
        <v>0</v>
      </c>
      <c r="J83" t="str">
        <f t="shared" si="1"/>
        <v/>
      </c>
      <c r="L83" t="str">
        <f t="shared" si="2"/>
        <v>1007T</v>
      </c>
      <c r="M83" t="str">
        <f t="shared" si="3"/>
        <v>1007A</v>
      </c>
      <c r="N83" t="str">
        <f t="shared" si="4"/>
        <v>1007C</v>
      </c>
      <c r="O83" t="str">
        <f t="shared" si="5"/>
        <v>1007O</v>
      </c>
      <c r="P83">
        <f t="shared" si="6"/>
        <v>1</v>
      </c>
      <c r="Q83">
        <f t="shared" si="7"/>
        <v>1</v>
      </c>
      <c r="R83">
        <f t="shared" si="8"/>
        <v>1</v>
      </c>
      <c r="S83">
        <f t="shared" si="9"/>
        <v>1</v>
      </c>
      <c r="V83" t="s">
        <v>150</v>
      </c>
      <c r="W83" t="s">
        <v>151</v>
      </c>
      <c r="X83" t="s">
        <v>151</v>
      </c>
      <c r="Y83" t="s">
        <v>151</v>
      </c>
    </row>
    <row r="84" spans="1:25" x14ac:dyDescent="0.25">
      <c r="A84" s="31" t="s">
        <v>205</v>
      </c>
      <c r="B84" s="32">
        <v>3945</v>
      </c>
      <c r="D84" t="str">
        <f>IF(ISNA(VLOOKUP(B84,Sheet1!$M$2:$Q$146,2,FALSE)),"",VLOOKUP(B84,Sheet1!$M$2:$Q$146,2,FALSE))</f>
        <v>Day 11</v>
      </c>
      <c r="E84" t="str">
        <f>IF(ISNA(VLOOKUP($B84,Sheet1!$M$2:$R$146,3,FALSE)),"",VLOOKUP($B84,Sheet1!$M$2:$R$146,3,FALSE))</f>
        <v/>
      </c>
      <c r="F84" t="str">
        <f>IF(ISNA(VLOOKUP($B84,Sheet1!$M$2:$R$146,4,FALSE)),"",VLOOKUP($B84,Sheet1!$M$2:$R$146,4,FALSE))</f>
        <v>Day 1</v>
      </c>
      <c r="G84" t="str">
        <f>IF(ISNA(VLOOKUP($B84,Sheet1!$M$2:$R$146,5,FALSE)),"",VLOOKUP($B84,Sheet1!$M$2:$R$146,5,FALSE))</f>
        <v/>
      </c>
      <c r="I84">
        <f t="shared" si="10"/>
        <v>5</v>
      </c>
      <c r="J84">
        <f t="shared" si="1"/>
        <v>0</v>
      </c>
      <c r="L84" t="str">
        <f t="shared" si="2"/>
        <v>3945T</v>
      </c>
      <c r="M84" t="str">
        <f t="shared" si="3"/>
        <v>3945A</v>
      </c>
      <c r="N84" t="str">
        <f t="shared" si="4"/>
        <v>3945C</v>
      </c>
      <c r="O84" t="str">
        <f t="shared" si="5"/>
        <v>3945O</v>
      </c>
      <c r="P84">
        <f t="shared" si="6"/>
        <v>0</v>
      </c>
      <c r="Q84">
        <f t="shared" si="7"/>
        <v>1</v>
      </c>
      <c r="R84">
        <f t="shared" si="8"/>
        <v>0</v>
      </c>
      <c r="S84">
        <f t="shared" si="9"/>
        <v>1</v>
      </c>
      <c r="V84" t="s">
        <v>150</v>
      </c>
      <c r="W84" t="s">
        <v>151</v>
      </c>
      <c r="X84" t="s">
        <v>153</v>
      </c>
      <c r="Y84" t="s">
        <v>151</v>
      </c>
    </row>
    <row r="85" spans="1:25" x14ac:dyDescent="0.25">
      <c r="A85" s="31" t="s">
        <v>206</v>
      </c>
      <c r="B85" s="32">
        <v>3022</v>
      </c>
      <c r="D85" t="str">
        <f>IF(ISNA(VLOOKUP(B85,Sheet1!$M$2:$Q$146,2,FALSE)),"",VLOOKUP(B85,Sheet1!$M$2:$Q$146,2,FALSE))</f>
        <v>Day 11</v>
      </c>
      <c r="E85" t="str">
        <f>IF(ISNA(VLOOKUP($B85,Sheet1!$M$2:$R$146,3,FALSE)),"",VLOOKUP($B85,Sheet1!$M$2:$R$146,3,FALSE))</f>
        <v/>
      </c>
      <c r="F85" t="str">
        <f>IF(ISNA(VLOOKUP($B85,Sheet1!$M$2:$R$146,4,FALSE)),"",VLOOKUP($B85,Sheet1!$M$2:$R$146,4,FALSE))</f>
        <v/>
      </c>
      <c r="G85" t="str">
        <f>IF(ISNA(VLOOKUP($B85,Sheet1!$M$2:$R$146,5,FALSE)),"",VLOOKUP($B85,Sheet1!$M$2:$R$146,5,FALSE))</f>
        <v/>
      </c>
      <c r="I85">
        <f t="shared" si="10"/>
        <v>0</v>
      </c>
      <c r="J85" t="str">
        <f t="shared" si="1"/>
        <v/>
      </c>
      <c r="L85" t="str">
        <f t="shared" si="2"/>
        <v>3022T</v>
      </c>
      <c r="M85" t="str">
        <f t="shared" si="3"/>
        <v>3022A</v>
      </c>
      <c r="N85" t="str">
        <f t="shared" si="4"/>
        <v>3022C</v>
      </c>
      <c r="O85" t="str">
        <f t="shared" si="5"/>
        <v>3022O</v>
      </c>
      <c r="P85">
        <f t="shared" si="6"/>
        <v>0</v>
      </c>
      <c r="Q85">
        <f t="shared" si="7"/>
        <v>1</v>
      </c>
      <c r="R85">
        <f t="shared" si="8"/>
        <v>1</v>
      </c>
      <c r="S85">
        <f t="shared" si="9"/>
        <v>1</v>
      </c>
      <c r="V85" t="s">
        <v>150</v>
      </c>
      <c r="W85" t="s">
        <v>151</v>
      </c>
      <c r="X85" t="s">
        <v>151</v>
      </c>
      <c r="Y85" t="s">
        <v>151</v>
      </c>
    </row>
    <row r="86" spans="1:25" x14ac:dyDescent="0.25">
      <c r="A86" s="31" t="s">
        <v>207</v>
      </c>
      <c r="B86" s="32">
        <v>2331</v>
      </c>
      <c r="D86" t="str">
        <f>IF(ISNA(VLOOKUP(B86,Sheet1!$M$2:$Q$146,2,FALSE)),"",VLOOKUP(B86,Sheet1!$M$2:$Q$146,2,FALSE))</f>
        <v/>
      </c>
      <c r="E86" t="str">
        <f>IF(ISNA(VLOOKUP($B86,Sheet1!$M$2:$R$146,3,FALSE)),"",VLOOKUP($B86,Sheet1!$M$2:$R$146,3,FALSE))</f>
        <v/>
      </c>
      <c r="F86" t="str">
        <f>IF(ISNA(VLOOKUP($B86,Sheet1!$M$2:$R$146,4,FALSE)),"",VLOOKUP($B86,Sheet1!$M$2:$R$146,4,FALSE))</f>
        <v/>
      </c>
      <c r="G86" t="str">
        <f>IF(ISNA(VLOOKUP($B86,Sheet1!$M$2:$R$146,5,FALSE)),"",VLOOKUP($B86,Sheet1!$M$2:$R$146,5,FALSE))</f>
        <v/>
      </c>
      <c r="I86">
        <f t="shared" si="10"/>
        <v>0</v>
      </c>
      <c r="J86" t="str">
        <f t="shared" si="1"/>
        <v/>
      </c>
      <c r="L86" t="str">
        <f t="shared" si="2"/>
        <v>2331T</v>
      </c>
      <c r="M86" t="str">
        <f t="shared" si="3"/>
        <v>2331A</v>
      </c>
      <c r="N86" t="str">
        <f t="shared" si="4"/>
        <v>2331C</v>
      </c>
      <c r="O86" t="str">
        <f t="shared" si="5"/>
        <v>2331O</v>
      </c>
      <c r="P86">
        <f t="shared" si="6"/>
        <v>1</v>
      </c>
      <c r="Q86">
        <f t="shared" si="7"/>
        <v>1</v>
      </c>
      <c r="R86">
        <f t="shared" si="8"/>
        <v>1</v>
      </c>
      <c r="S86">
        <f t="shared" si="9"/>
        <v>1</v>
      </c>
      <c r="V86" t="s">
        <v>150</v>
      </c>
      <c r="W86" t="s">
        <v>150</v>
      </c>
      <c r="X86" t="s">
        <v>151</v>
      </c>
      <c r="Y86" t="s">
        <v>150</v>
      </c>
    </row>
    <row r="87" spans="1:25" x14ac:dyDescent="0.25">
      <c r="A87" s="31" t="s">
        <v>208</v>
      </c>
      <c r="B87" s="32">
        <v>1000</v>
      </c>
      <c r="D87" t="str">
        <f>IF(ISNA(VLOOKUP(B87,Sheet1!$M$2:$Q$146,2,FALSE)),"",VLOOKUP(B87,Sheet1!$M$2:$Q$146,2,FALSE))</f>
        <v>Day 11</v>
      </c>
      <c r="E87" t="str">
        <f>IF(ISNA(VLOOKUP($B87,Sheet1!$M$2:$R$146,3,FALSE)),"",VLOOKUP($B87,Sheet1!$M$2:$R$146,3,FALSE))</f>
        <v/>
      </c>
      <c r="F87" t="str">
        <f>IF(ISNA(VLOOKUP($B87,Sheet1!$M$2:$R$146,4,FALSE)),"",VLOOKUP($B87,Sheet1!$M$2:$R$146,4,FALSE))</f>
        <v/>
      </c>
      <c r="G87" t="str">
        <f>IF(ISNA(VLOOKUP($B87,Sheet1!$M$2:$R$146,5,FALSE)),"",VLOOKUP($B87,Sheet1!$M$2:$R$146,5,FALSE))</f>
        <v/>
      </c>
      <c r="I87">
        <f t="shared" si="10"/>
        <v>0</v>
      </c>
      <c r="J87" t="str">
        <f t="shared" si="1"/>
        <v/>
      </c>
      <c r="L87" t="str">
        <f t="shared" si="2"/>
        <v>1000T</v>
      </c>
      <c r="M87" t="str">
        <f t="shared" si="3"/>
        <v>1000A</v>
      </c>
      <c r="N87" t="str">
        <f t="shared" si="4"/>
        <v>1000C</v>
      </c>
      <c r="O87" t="str">
        <f t="shared" si="5"/>
        <v>1000O</v>
      </c>
      <c r="P87">
        <f t="shared" si="6"/>
        <v>0</v>
      </c>
      <c r="Q87">
        <f t="shared" si="7"/>
        <v>1</v>
      </c>
      <c r="R87">
        <f t="shared" si="8"/>
        <v>1</v>
      </c>
      <c r="S87">
        <f t="shared" si="9"/>
        <v>1</v>
      </c>
      <c r="V87" t="s">
        <v>150</v>
      </c>
      <c r="W87" t="s">
        <v>151</v>
      </c>
      <c r="X87" t="s">
        <v>151</v>
      </c>
      <c r="Y87" t="s">
        <v>151</v>
      </c>
    </row>
    <row r="88" spans="1:25" x14ac:dyDescent="0.25">
      <c r="A88" s="31" t="s">
        <v>209</v>
      </c>
      <c r="B88" s="32">
        <v>2446</v>
      </c>
      <c r="D88" t="str">
        <f>IF(ISNA(VLOOKUP(B88,Sheet1!$M$2:$Q$146,2,FALSE)),"",VLOOKUP(B88,Sheet1!$M$2:$Q$146,2,FALSE))</f>
        <v>Day 11</v>
      </c>
      <c r="E88" t="str">
        <f>IF(ISNA(VLOOKUP($B88,Sheet1!$M$2:$R$146,3,FALSE)),"",VLOOKUP($B88,Sheet1!$M$2:$R$146,3,FALSE))</f>
        <v>Day 11</v>
      </c>
      <c r="F88" t="str">
        <f>IF(ISNA(VLOOKUP($B88,Sheet1!$M$2:$R$146,4,FALSE)),"",VLOOKUP($B88,Sheet1!$M$2:$R$146,4,FALSE))</f>
        <v>Day 11</v>
      </c>
      <c r="G88" t="str">
        <f>IF(ISNA(VLOOKUP($B88,Sheet1!$M$2:$R$146,5,FALSE)),"",VLOOKUP($B88,Sheet1!$M$2:$R$146,5,FALSE))</f>
        <v/>
      </c>
      <c r="I88">
        <f t="shared" si="10"/>
        <v>6</v>
      </c>
      <c r="J88">
        <f t="shared" si="1"/>
        <v>10</v>
      </c>
      <c r="L88" t="str">
        <f t="shared" si="2"/>
        <v>2446T</v>
      </c>
      <c r="M88" t="str">
        <f t="shared" si="3"/>
        <v>2446A</v>
      </c>
      <c r="N88" t="str">
        <f t="shared" si="4"/>
        <v>2446C</v>
      </c>
      <c r="O88" t="str">
        <f t="shared" si="5"/>
        <v>2446O</v>
      </c>
      <c r="P88">
        <f t="shared" si="6"/>
        <v>0</v>
      </c>
      <c r="Q88">
        <f t="shared" si="7"/>
        <v>0</v>
      </c>
      <c r="R88">
        <f t="shared" si="8"/>
        <v>0</v>
      </c>
      <c r="S88">
        <f t="shared" si="9"/>
        <v>1</v>
      </c>
      <c r="V88" t="s">
        <v>150</v>
      </c>
      <c r="W88" t="s">
        <v>151</v>
      </c>
      <c r="X88" t="s">
        <v>150</v>
      </c>
      <c r="Y88" t="s">
        <v>151</v>
      </c>
    </row>
    <row r="89" spans="1:25" x14ac:dyDescent="0.25">
      <c r="A89" s="31" t="s">
        <v>210</v>
      </c>
      <c r="B89" s="32">
        <v>3317</v>
      </c>
      <c r="D89" t="str">
        <f>IF(ISNA(VLOOKUP(B89,Sheet1!$M$2:$Q$146,2,FALSE)),"",VLOOKUP(B89,Sheet1!$M$2:$Q$146,2,FALSE))</f>
        <v>Day 11</v>
      </c>
      <c r="E89" t="str">
        <f>IF(ISNA(VLOOKUP($B89,Sheet1!$M$2:$R$146,3,FALSE)),"",VLOOKUP($B89,Sheet1!$M$2:$R$146,3,FALSE))</f>
        <v/>
      </c>
      <c r="F89" t="str">
        <f>IF(ISNA(VLOOKUP($B89,Sheet1!$M$2:$R$146,4,FALSE)),"",VLOOKUP($B89,Sheet1!$M$2:$R$146,4,FALSE))</f>
        <v>Day 11</v>
      </c>
      <c r="G89" t="str">
        <f>IF(ISNA(VLOOKUP($B89,Sheet1!$M$2:$R$146,5,FALSE)),"",VLOOKUP($B89,Sheet1!$M$2:$R$146,5,FALSE))</f>
        <v/>
      </c>
      <c r="I89">
        <f t="shared" si="10"/>
        <v>6</v>
      </c>
      <c r="J89">
        <f t="shared" si="1"/>
        <v>10</v>
      </c>
      <c r="L89" t="str">
        <f t="shared" si="2"/>
        <v>3317T</v>
      </c>
      <c r="M89" t="str">
        <f t="shared" si="3"/>
        <v>3317A</v>
      </c>
      <c r="N89" t="str">
        <f t="shared" si="4"/>
        <v>3317C</v>
      </c>
      <c r="O89" t="str">
        <f t="shared" si="5"/>
        <v>3317O</v>
      </c>
      <c r="P89">
        <f t="shared" si="6"/>
        <v>0</v>
      </c>
      <c r="Q89">
        <f t="shared" si="7"/>
        <v>1</v>
      </c>
      <c r="R89">
        <f t="shared" si="8"/>
        <v>0</v>
      </c>
      <c r="S89">
        <f t="shared" si="9"/>
        <v>1</v>
      </c>
      <c r="V89" t="s">
        <v>150</v>
      </c>
      <c r="W89" t="s">
        <v>151</v>
      </c>
      <c r="X89" t="s">
        <v>150</v>
      </c>
      <c r="Y89" t="s">
        <v>151</v>
      </c>
    </row>
    <row r="90" spans="1:25" x14ac:dyDescent="0.25">
      <c r="A90" s="31" t="s">
        <v>211</v>
      </c>
      <c r="B90" s="32">
        <v>2066</v>
      </c>
      <c r="D90" t="str">
        <f>IF(ISNA(VLOOKUP(B90,Sheet1!$M$2:$Q$146,2,FALSE)),"",VLOOKUP(B90,Sheet1!$M$2:$Q$146,2,FALSE))</f>
        <v>Day 11</v>
      </c>
      <c r="E90" t="str">
        <f>IF(ISNA(VLOOKUP($B90,Sheet1!$M$2:$R$146,3,FALSE)),"",VLOOKUP($B90,Sheet1!$M$2:$R$146,3,FALSE))</f>
        <v>Day 11</v>
      </c>
      <c r="F90" t="str">
        <f>IF(ISNA(VLOOKUP($B90,Sheet1!$M$2:$R$146,4,FALSE)),"",VLOOKUP($B90,Sheet1!$M$2:$R$146,4,FALSE))</f>
        <v>Day 1</v>
      </c>
      <c r="G90" t="str">
        <f>IF(ISNA(VLOOKUP($B90,Sheet1!$M$2:$R$146,5,FALSE)),"",VLOOKUP($B90,Sheet1!$M$2:$R$146,5,FALSE))</f>
        <v>Day 11</v>
      </c>
      <c r="I90">
        <f t="shared" si="10"/>
        <v>5</v>
      </c>
      <c r="J90">
        <f t="shared" si="1"/>
        <v>0</v>
      </c>
      <c r="L90" t="str">
        <f t="shared" si="2"/>
        <v>2066T</v>
      </c>
      <c r="M90" t="str">
        <f t="shared" si="3"/>
        <v>2066A</v>
      </c>
      <c r="N90" t="str">
        <f t="shared" si="4"/>
        <v>2066C</v>
      </c>
      <c r="O90" t="str">
        <f t="shared" si="5"/>
        <v>2066O</v>
      </c>
      <c r="P90">
        <f t="shared" si="6"/>
        <v>0</v>
      </c>
      <c r="Q90">
        <f t="shared" si="7"/>
        <v>0</v>
      </c>
      <c r="R90">
        <f t="shared" si="8"/>
        <v>0</v>
      </c>
      <c r="S90">
        <f t="shared" si="9"/>
        <v>0</v>
      </c>
      <c r="V90" t="s">
        <v>150</v>
      </c>
      <c r="W90" t="s">
        <v>150</v>
      </c>
      <c r="X90" t="s">
        <v>153</v>
      </c>
      <c r="Y90" t="s">
        <v>150</v>
      </c>
    </row>
    <row r="91" spans="1:25" x14ac:dyDescent="0.25">
      <c r="A91" s="31" t="s">
        <v>212</v>
      </c>
      <c r="B91" s="32">
        <v>2293</v>
      </c>
      <c r="D91" t="str">
        <f>IF(ISNA(VLOOKUP(B91,Sheet1!$M$2:$Q$146,2,FALSE)),"",VLOOKUP(B91,Sheet1!$M$2:$Q$146,2,FALSE))</f>
        <v>Day 11</v>
      </c>
      <c r="E91" t="str">
        <f>IF(ISNA(VLOOKUP($B91,Sheet1!$M$2:$R$146,3,FALSE)),"",VLOOKUP($B91,Sheet1!$M$2:$R$146,3,FALSE))</f>
        <v/>
      </c>
      <c r="F91" t="str">
        <f>IF(ISNA(VLOOKUP($B91,Sheet1!$M$2:$R$146,4,FALSE)),"",VLOOKUP($B91,Sheet1!$M$2:$R$146,4,FALSE))</f>
        <v>Day 11</v>
      </c>
      <c r="G91" t="str">
        <f>IF(ISNA(VLOOKUP($B91,Sheet1!$M$2:$R$146,5,FALSE)),"",VLOOKUP($B91,Sheet1!$M$2:$R$146,5,FALSE))</f>
        <v/>
      </c>
      <c r="I91">
        <f t="shared" si="10"/>
        <v>6</v>
      </c>
      <c r="J91">
        <f t="shared" si="1"/>
        <v>10</v>
      </c>
      <c r="L91" t="str">
        <f t="shared" si="2"/>
        <v>2293T</v>
      </c>
      <c r="M91" t="str">
        <f t="shared" si="3"/>
        <v>2293A</v>
      </c>
      <c r="N91" t="str">
        <f t="shared" si="4"/>
        <v>2293C</v>
      </c>
      <c r="O91" t="str">
        <f t="shared" si="5"/>
        <v>2293O</v>
      </c>
      <c r="P91">
        <f t="shared" si="6"/>
        <v>0</v>
      </c>
      <c r="Q91">
        <f t="shared" si="7"/>
        <v>1</v>
      </c>
      <c r="R91">
        <f t="shared" si="8"/>
        <v>0</v>
      </c>
      <c r="S91">
        <f t="shared" si="9"/>
        <v>1</v>
      </c>
      <c r="V91" t="s">
        <v>150</v>
      </c>
      <c r="W91" t="s">
        <v>151</v>
      </c>
      <c r="X91" t="s">
        <v>153</v>
      </c>
      <c r="Y91" t="s">
        <v>151</v>
      </c>
    </row>
    <row r="92" spans="1:25" x14ac:dyDescent="0.25">
      <c r="A92" s="31" t="s">
        <v>213</v>
      </c>
      <c r="B92" s="32">
        <v>2074</v>
      </c>
      <c r="D92" t="str">
        <f>IF(ISNA(VLOOKUP(B92,Sheet1!$M$2:$Q$146,2,FALSE)),"",VLOOKUP(B92,Sheet1!$M$2:$Q$146,2,FALSE))</f>
        <v>Day 11</v>
      </c>
      <c r="E92" t="str">
        <f>IF(ISNA(VLOOKUP($B92,Sheet1!$M$2:$R$146,3,FALSE)),"",VLOOKUP($B92,Sheet1!$M$2:$R$146,3,FALSE))</f>
        <v/>
      </c>
      <c r="F92" t="str">
        <f>IF(ISNA(VLOOKUP($B92,Sheet1!$M$2:$R$146,4,FALSE)),"",VLOOKUP($B92,Sheet1!$M$2:$R$146,4,FALSE))</f>
        <v>Day 1</v>
      </c>
      <c r="G92" t="str">
        <f>IF(ISNA(VLOOKUP($B92,Sheet1!$M$2:$R$146,5,FALSE)),"",VLOOKUP($B92,Sheet1!$M$2:$R$146,5,FALSE))</f>
        <v/>
      </c>
      <c r="I92">
        <f t="shared" si="10"/>
        <v>5</v>
      </c>
      <c r="J92">
        <f t="shared" si="1"/>
        <v>0</v>
      </c>
      <c r="L92" t="str">
        <f t="shared" si="2"/>
        <v>2074T</v>
      </c>
      <c r="M92" t="str">
        <f t="shared" si="3"/>
        <v>2074A</v>
      </c>
      <c r="N92" t="str">
        <f t="shared" si="4"/>
        <v>2074C</v>
      </c>
      <c r="O92" t="str">
        <f t="shared" si="5"/>
        <v>2074O</v>
      </c>
      <c r="P92">
        <f t="shared" si="6"/>
        <v>0</v>
      </c>
      <c r="Q92">
        <f t="shared" si="7"/>
        <v>1</v>
      </c>
      <c r="R92">
        <f t="shared" si="8"/>
        <v>0</v>
      </c>
      <c r="S92">
        <f t="shared" si="9"/>
        <v>1</v>
      </c>
      <c r="V92" t="s">
        <v>150</v>
      </c>
      <c r="W92" t="s">
        <v>151</v>
      </c>
      <c r="X92" t="s">
        <v>153</v>
      </c>
      <c r="Y92" t="s">
        <v>151</v>
      </c>
    </row>
    <row r="93" spans="1:25" x14ac:dyDescent="0.25">
      <c r="A93" s="31" t="s">
        <v>214</v>
      </c>
      <c r="B93" s="32">
        <v>2075</v>
      </c>
      <c r="D93" t="str">
        <f>IF(ISNA(VLOOKUP(B93,Sheet1!$M$2:$Q$146,2,FALSE)),"",VLOOKUP(B93,Sheet1!$M$2:$Q$146,2,FALSE))</f>
        <v>Day 11</v>
      </c>
      <c r="E93" t="str">
        <f>IF(ISNA(VLOOKUP($B93,Sheet1!$M$2:$R$146,3,FALSE)),"",VLOOKUP($B93,Sheet1!$M$2:$R$146,3,FALSE))</f>
        <v/>
      </c>
      <c r="F93" t="str">
        <f>IF(ISNA(VLOOKUP($B93,Sheet1!$M$2:$R$146,4,FALSE)),"",VLOOKUP($B93,Sheet1!$M$2:$R$146,4,FALSE))</f>
        <v>Day 1</v>
      </c>
      <c r="G93" t="str">
        <f>IF(ISNA(VLOOKUP($B93,Sheet1!$M$2:$R$146,5,FALSE)),"",VLOOKUP($B93,Sheet1!$M$2:$R$146,5,FALSE))</f>
        <v/>
      </c>
      <c r="I93">
        <f t="shared" si="10"/>
        <v>5</v>
      </c>
      <c r="J93">
        <f t="shared" si="1"/>
        <v>0</v>
      </c>
      <c r="L93" t="str">
        <f t="shared" si="2"/>
        <v>2075T</v>
      </c>
      <c r="M93" t="str">
        <f t="shared" si="3"/>
        <v>2075A</v>
      </c>
      <c r="N93" t="str">
        <f t="shared" si="4"/>
        <v>2075C</v>
      </c>
      <c r="O93" t="str">
        <f t="shared" si="5"/>
        <v>2075O</v>
      </c>
      <c r="P93">
        <f t="shared" si="6"/>
        <v>0</v>
      </c>
      <c r="Q93">
        <f t="shared" si="7"/>
        <v>1</v>
      </c>
      <c r="R93">
        <f t="shared" si="8"/>
        <v>0</v>
      </c>
      <c r="S93">
        <f t="shared" si="9"/>
        <v>1</v>
      </c>
      <c r="V93" t="s">
        <v>150</v>
      </c>
      <c r="W93" t="s">
        <v>151</v>
      </c>
      <c r="X93" t="s">
        <v>153</v>
      </c>
      <c r="Y93" t="s">
        <v>150</v>
      </c>
    </row>
    <row r="94" spans="1:25" x14ac:dyDescent="0.25">
      <c r="A94" s="31" t="s">
        <v>215</v>
      </c>
      <c r="B94" s="32">
        <v>2121</v>
      </c>
      <c r="D94" t="str">
        <f>IF(ISNA(VLOOKUP(B94,Sheet1!$M$2:$Q$146,2,FALSE)),"",VLOOKUP(B94,Sheet1!$M$2:$Q$146,2,FALSE))</f>
        <v>Day 11</v>
      </c>
      <c r="E94" t="str">
        <f>IF(ISNA(VLOOKUP($B94,Sheet1!$M$2:$R$146,3,FALSE)),"",VLOOKUP($B94,Sheet1!$M$2:$R$146,3,FALSE))</f>
        <v>Day 11</v>
      </c>
      <c r="F94" t="str">
        <f>IF(ISNA(VLOOKUP($B94,Sheet1!$M$2:$R$146,4,FALSE)),"",VLOOKUP($B94,Sheet1!$M$2:$R$146,4,FALSE))</f>
        <v>Day 1</v>
      </c>
      <c r="G94" t="str">
        <f>IF(ISNA(VLOOKUP($B94,Sheet1!$M$2:$R$146,5,FALSE)),"",VLOOKUP($B94,Sheet1!$M$2:$R$146,5,FALSE))</f>
        <v>Day 11</v>
      </c>
      <c r="I94">
        <f t="shared" si="10"/>
        <v>5</v>
      </c>
      <c r="J94">
        <f t="shared" si="1"/>
        <v>0</v>
      </c>
      <c r="L94" t="str">
        <f t="shared" si="2"/>
        <v>2121T</v>
      </c>
      <c r="M94" t="str">
        <f t="shared" si="3"/>
        <v>2121A</v>
      </c>
      <c r="N94" t="str">
        <f t="shared" si="4"/>
        <v>2121C</v>
      </c>
      <c r="O94" t="str">
        <f t="shared" si="5"/>
        <v>2121O</v>
      </c>
      <c r="P94">
        <f t="shared" si="6"/>
        <v>0</v>
      </c>
      <c r="Q94">
        <f t="shared" si="7"/>
        <v>0</v>
      </c>
      <c r="R94">
        <f t="shared" si="8"/>
        <v>0</v>
      </c>
      <c r="S94">
        <f t="shared" si="9"/>
        <v>0</v>
      </c>
      <c r="V94" t="s">
        <v>150</v>
      </c>
      <c r="W94" t="s">
        <v>150</v>
      </c>
      <c r="X94" t="s">
        <v>153</v>
      </c>
      <c r="Y94" t="s">
        <v>150</v>
      </c>
    </row>
    <row r="95" spans="1:25" x14ac:dyDescent="0.25">
      <c r="A95" s="31" t="s">
        <v>216</v>
      </c>
      <c r="B95" s="32">
        <v>2028</v>
      </c>
      <c r="D95" t="str">
        <f>IF(ISNA(VLOOKUP(B95,Sheet1!$M$2:$Q$146,2,FALSE)),"",VLOOKUP(B95,Sheet1!$M$2:$Q$146,2,FALSE))</f>
        <v>Day 11</v>
      </c>
      <c r="E95" t="str">
        <f>IF(ISNA(VLOOKUP($B95,Sheet1!$M$2:$R$146,3,FALSE)),"",VLOOKUP($B95,Sheet1!$M$2:$R$146,3,FALSE))</f>
        <v/>
      </c>
      <c r="F95" t="str">
        <f>IF(ISNA(VLOOKUP($B95,Sheet1!$M$2:$R$146,4,FALSE)),"",VLOOKUP($B95,Sheet1!$M$2:$R$146,4,FALSE))</f>
        <v>Day 11</v>
      </c>
      <c r="G95" t="str">
        <f>IF(ISNA(VLOOKUP($B95,Sheet1!$M$2:$R$146,5,FALSE)),"",VLOOKUP($B95,Sheet1!$M$2:$R$146,5,FALSE))</f>
        <v/>
      </c>
      <c r="I95">
        <f t="shared" si="10"/>
        <v>6</v>
      </c>
      <c r="J95">
        <f t="shared" si="1"/>
        <v>10</v>
      </c>
      <c r="L95" t="str">
        <f t="shared" si="2"/>
        <v>2028T</v>
      </c>
      <c r="M95" t="str">
        <f t="shared" si="3"/>
        <v>2028A</v>
      </c>
      <c r="N95" t="str">
        <f t="shared" si="4"/>
        <v>2028C</v>
      </c>
      <c r="O95" t="str">
        <f t="shared" si="5"/>
        <v>2028O</v>
      </c>
      <c r="P95">
        <f t="shared" si="6"/>
        <v>0</v>
      </c>
      <c r="Q95">
        <f t="shared" si="7"/>
        <v>1</v>
      </c>
      <c r="R95">
        <f t="shared" si="8"/>
        <v>0</v>
      </c>
      <c r="S95">
        <f t="shared" si="9"/>
        <v>1</v>
      </c>
      <c r="V95" t="s">
        <v>150</v>
      </c>
      <c r="W95" t="s">
        <v>151</v>
      </c>
      <c r="X95" t="s">
        <v>150</v>
      </c>
      <c r="Y95" t="s">
        <v>151</v>
      </c>
    </row>
    <row r="96" spans="1:25" x14ac:dyDescent="0.25">
      <c r="A96" s="31" t="s">
        <v>217</v>
      </c>
      <c r="B96" s="32">
        <v>2029</v>
      </c>
      <c r="D96" t="str">
        <f>IF(ISNA(VLOOKUP(B96,Sheet1!$M$2:$Q$146,2,FALSE)),"",VLOOKUP(B96,Sheet1!$M$2:$Q$146,2,FALSE))</f>
        <v>Day 11</v>
      </c>
      <c r="E96" t="str">
        <f>IF(ISNA(VLOOKUP($B96,Sheet1!$M$2:$R$146,3,FALSE)),"",VLOOKUP($B96,Sheet1!$M$2:$R$146,3,FALSE))</f>
        <v/>
      </c>
      <c r="F96" t="str">
        <f>IF(ISNA(VLOOKUP($B96,Sheet1!$M$2:$R$146,4,FALSE)),"",VLOOKUP($B96,Sheet1!$M$2:$R$146,4,FALSE))</f>
        <v>Day 1</v>
      </c>
      <c r="G96" t="str">
        <f>IF(ISNA(VLOOKUP($B96,Sheet1!$M$2:$R$146,5,FALSE)),"",VLOOKUP($B96,Sheet1!$M$2:$R$146,5,FALSE))</f>
        <v>Day 11</v>
      </c>
      <c r="I96">
        <f t="shared" si="10"/>
        <v>5</v>
      </c>
      <c r="J96">
        <f t="shared" si="1"/>
        <v>0</v>
      </c>
      <c r="L96" t="str">
        <f t="shared" si="2"/>
        <v>2029T</v>
      </c>
      <c r="M96" t="str">
        <f t="shared" si="3"/>
        <v>2029A</v>
      </c>
      <c r="N96" t="str">
        <f t="shared" si="4"/>
        <v>2029C</v>
      </c>
      <c r="O96" t="str">
        <f t="shared" si="5"/>
        <v>2029O</v>
      </c>
      <c r="P96">
        <f t="shared" si="6"/>
        <v>0</v>
      </c>
      <c r="Q96">
        <f t="shared" si="7"/>
        <v>1</v>
      </c>
      <c r="R96">
        <f t="shared" si="8"/>
        <v>0</v>
      </c>
      <c r="S96">
        <f t="shared" si="9"/>
        <v>0</v>
      </c>
      <c r="V96" t="s">
        <v>150</v>
      </c>
      <c r="W96" t="s">
        <v>151</v>
      </c>
      <c r="X96" t="s">
        <v>153</v>
      </c>
      <c r="Y96" t="s">
        <v>150</v>
      </c>
    </row>
    <row r="97" spans="1:25" x14ac:dyDescent="0.25">
      <c r="A97" s="31" t="s">
        <v>218</v>
      </c>
      <c r="B97" s="32">
        <v>2449</v>
      </c>
      <c r="D97" t="str">
        <f>IF(ISNA(VLOOKUP(B97,Sheet1!$M$2:$Q$146,2,FALSE)),"",VLOOKUP(B97,Sheet1!$M$2:$Q$146,2,FALSE))</f>
        <v>Day 11</v>
      </c>
      <c r="E97" t="str">
        <f>IF(ISNA(VLOOKUP($B97,Sheet1!$M$2:$R$146,3,FALSE)),"",VLOOKUP($B97,Sheet1!$M$2:$R$146,3,FALSE))</f>
        <v/>
      </c>
      <c r="F97" t="str">
        <f>IF(ISNA(VLOOKUP($B97,Sheet1!$M$2:$R$146,4,FALSE)),"",VLOOKUP($B97,Sheet1!$M$2:$R$146,4,FALSE))</f>
        <v/>
      </c>
      <c r="G97" t="str">
        <f>IF(ISNA(VLOOKUP($B97,Sheet1!$M$2:$R$146,5,FALSE)),"",VLOOKUP($B97,Sheet1!$M$2:$R$146,5,FALSE))</f>
        <v/>
      </c>
      <c r="I97">
        <f t="shared" si="10"/>
        <v>0</v>
      </c>
      <c r="J97" t="str">
        <f t="shared" ref="J97:J139" si="15">IF(I97=0,"",IF(I97=5,0,10))</f>
        <v/>
      </c>
      <c r="L97" t="str">
        <f t="shared" ref="L97:L139" si="16">CONCATENATE(B97,"T")</f>
        <v>2449T</v>
      </c>
      <c r="M97" t="str">
        <f t="shared" ref="M97:M139" si="17">CONCATENATE(B97,"A")</f>
        <v>2449A</v>
      </c>
      <c r="N97" t="str">
        <f t="shared" ref="N97:N139" si="18">CONCATENATE(B97,"C")</f>
        <v>2449C</v>
      </c>
      <c r="O97" t="str">
        <f t="shared" ref="O97:O139" si="19">CONCATENATE(B97,"O")</f>
        <v>2449O</v>
      </c>
      <c r="P97">
        <f t="shared" ref="P97:P139" si="20">IF(D97&lt;&gt;"",0,1)</f>
        <v>0</v>
      </c>
      <c r="Q97">
        <f t="shared" ref="Q97:Q139" si="21">IF(E97&lt;&gt;"",0,1)</f>
        <v>1</v>
      </c>
      <c r="R97">
        <f t="shared" ref="R97:R139" si="22">IF(F97&lt;&gt;"",0,1)</f>
        <v>1</v>
      </c>
      <c r="S97">
        <f t="shared" ref="S97:S139" si="23">IF(G97&lt;&gt;"",0,1)</f>
        <v>1</v>
      </c>
      <c r="V97" t="s">
        <v>150</v>
      </c>
      <c r="W97" t="s">
        <v>151</v>
      </c>
      <c r="X97" t="s">
        <v>151</v>
      </c>
      <c r="Y97" t="s">
        <v>151</v>
      </c>
    </row>
    <row r="98" spans="1:25" x14ac:dyDescent="0.25">
      <c r="A98" s="31" t="s">
        <v>219</v>
      </c>
      <c r="B98" s="32">
        <v>2107</v>
      </c>
      <c r="D98" t="str">
        <f>IF(ISNA(VLOOKUP(B98,Sheet1!$M$2:$Q$146,2,FALSE)),"",VLOOKUP(B98,Sheet1!$M$2:$Q$146,2,FALSE))</f>
        <v>Day 11</v>
      </c>
      <c r="E98" t="str">
        <f>IF(ISNA(VLOOKUP($B98,Sheet1!$M$2:$R$146,3,FALSE)),"",VLOOKUP($B98,Sheet1!$M$2:$R$146,3,FALSE))</f>
        <v>Day 11</v>
      </c>
      <c r="F98" t="str">
        <f>IF(ISNA(VLOOKUP($B98,Sheet1!$M$2:$R$146,4,FALSE)),"",VLOOKUP($B98,Sheet1!$M$2:$R$146,4,FALSE))</f>
        <v/>
      </c>
      <c r="G98" t="str">
        <f>IF(ISNA(VLOOKUP($B98,Sheet1!$M$2:$R$146,5,FALSE)),"",VLOOKUP($B98,Sheet1!$M$2:$R$146,5,FALSE))</f>
        <v>Day 11</v>
      </c>
      <c r="I98">
        <f t="shared" si="10"/>
        <v>0</v>
      </c>
      <c r="J98" t="str">
        <f t="shared" si="15"/>
        <v/>
      </c>
      <c r="L98" t="str">
        <f t="shared" si="16"/>
        <v>2107T</v>
      </c>
      <c r="M98" t="str">
        <f t="shared" si="17"/>
        <v>2107A</v>
      </c>
      <c r="N98" t="str">
        <f t="shared" si="18"/>
        <v>2107C</v>
      </c>
      <c r="O98" t="str">
        <f t="shared" si="19"/>
        <v>2107O</v>
      </c>
      <c r="P98">
        <f t="shared" si="20"/>
        <v>0</v>
      </c>
      <c r="Q98">
        <f t="shared" si="21"/>
        <v>0</v>
      </c>
      <c r="R98">
        <f t="shared" si="22"/>
        <v>1</v>
      </c>
      <c r="S98">
        <f t="shared" si="23"/>
        <v>0</v>
      </c>
      <c r="V98" t="s">
        <v>150</v>
      </c>
      <c r="W98" t="s">
        <v>151</v>
      </c>
      <c r="X98" t="s">
        <v>153</v>
      </c>
      <c r="Y98" t="s">
        <v>150</v>
      </c>
    </row>
    <row r="99" spans="1:25" x14ac:dyDescent="0.25">
      <c r="A99" s="31" t="s">
        <v>220</v>
      </c>
      <c r="B99" s="32">
        <v>2109</v>
      </c>
      <c r="D99" t="str">
        <f>IF(ISNA(VLOOKUP(B99,Sheet1!$M$2:$Q$146,2,FALSE)),"",VLOOKUP(B99,Sheet1!$M$2:$Q$146,2,FALSE))</f>
        <v>Day 11</v>
      </c>
      <c r="E99" t="str">
        <f>IF(ISNA(VLOOKUP($B99,Sheet1!$M$2:$R$146,3,FALSE)),"",VLOOKUP($B99,Sheet1!$M$2:$R$146,3,FALSE))</f>
        <v/>
      </c>
      <c r="F99" t="str">
        <f>IF(ISNA(VLOOKUP($B99,Sheet1!$M$2:$R$146,4,FALSE)),"",VLOOKUP($B99,Sheet1!$M$2:$R$146,4,FALSE))</f>
        <v>Day 11</v>
      </c>
      <c r="G99" t="str">
        <f>IF(ISNA(VLOOKUP($B99,Sheet1!$M$2:$R$146,5,FALSE)),"",VLOOKUP($B99,Sheet1!$M$2:$R$146,5,FALSE))</f>
        <v>Day 11</v>
      </c>
      <c r="I99">
        <f t="shared" ref="I99:I139" si="24">LEN(F99)</f>
        <v>6</v>
      </c>
      <c r="J99">
        <f t="shared" si="15"/>
        <v>10</v>
      </c>
      <c r="L99" t="str">
        <f t="shared" si="16"/>
        <v>2109T</v>
      </c>
      <c r="M99" t="str">
        <f t="shared" si="17"/>
        <v>2109A</v>
      </c>
      <c r="N99" t="str">
        <f t="shared" si="18"/>
        <v>2109C</v>
      </c>
      <c r="O99" t="str">
        <f t="shared" si="19"/>
        <v>2109O</v>
      </c>
      <c r="P99">
        <f t="shared" si="20"/>
        <v>0</v>
      </c>
      <c r="Q99">
        <f t="shared" si="21"/>
        <v>1</v>
      </c>
      <c r="R99">
        <f t="shared" si="22"/>
        <v>0</v>
      </c>
      <c r="S99">
        <f t="shared" si="23"/>
        <v>0</v>
      </c>
      <c r="V99" t="s">
        <v>150</v>
      </c>
      <c r="W99" t="s">
        <v>151</v>
      </c>
      <c r="X99" t="s">
        <v>150</v>
      </c>
      <c r="Y99" t="s">
        <v>150</v>
      </c>
    </row>
    <row r="100" spans="1:25" x14ac:dyDescent="0.25">
      <c r="A100" s="31" t="s">
        <v>221</v>
      </c>
      <c r="B100" s="32">
        <v>2260</v>
      </c>
      <c r="D100" t="str">
        <f>IF(ISNA(VLOOKUP(B100,Sheet1!$M$2:$Q$146,2,FALSE)),"",VLOOKUP(B100,Sheet1!$M$2:$Q$146,2,FALSE))</f>
        <v>Day 11</v>
      </c>
      <c r="E100" t="str">
        <f>IF(ISNA(VLOOKUP($B100,Sheet1!$M$2:$R$146,3,FALSE)),"",VLOOKUP($B100,Sheet1!$M$2:$R$146,3,FALSE))</f>
        <v/>
      </c>
      <c r="F100" t="str">
        <f>IF(ISNA(VLOOKUP($B100,Sheet1!$M$2:$R$146,4,FALSE)),"",VLOOKUP($B100,Sheet1!$M$2:$R$146,4,FALSE))</f>
        <v/>
      </c>
      <c r="G100" t="str">
        <f>IF(ISNA(VLOOKUP($B100,Sheet1!$M$2:$R$146,5,FALSE)),"",VLOOKUP($B100,Sheet1!$M$2:$R$146,5,FALSE))</f>
        <v/>
      </c>
      <c r="I100">
        <f t="shared" si="24"/>
        <v>0</v>
      </c>
      <c r="J100" t="str">
        <f t="shared" si="15"/>
        <v/>
      </c>
      <c r="L100" t="str">
        <f t="shared" si="16"/>
        <v>2260T</v>
      </c>
      <c r="M100" t="str">
        <f t="shared" si="17"/>
        <v>2260A</v>
      </c>
      <c r="N100" t="str">
        <f t="shared" si="18"/>
        <v>2260C</v>
      </c>
      <c r="O100" t="str">
        <f t="shared" si="19"/>
        <v>2260O</v>
      </c>
      <c r="P100">
        <f t="shared" si="20"/>
        <v>0</v>
      </c>
      <c r="Q100">
        <f t="shared" si="21"/>
        <v>1</v>
      </c>
      <c r="R100">
        <f t="shared" si="22"/>
        <v>1</v>
      </c>
      <c r="S100">
        <f t="shared" si="23"/>
        <v>1</v>
      </c>
      <c r="V100" t="s">
        <v>150</v>
      </c>
      <c r="W100" t="s">
        <v>151</v>
      </c>
      <c r="X100" t="s">
        <v>151</v>
      </c>
      <c r="Y100" t="s">
        <v>151</v>
      </c>
    </row>
    <row r="101" spans="1:25" x14ac:dyDescent="0.25">
      <c r="A101" s="31" t="s">
        <v>222</v>
      </c>
      <c r="B101" s="32">
        <v>2208</v>
      </c>
      <c r="D101" t="str">
        <f>IF(ISNA(VLOOKUP(B101,Sheet1!$M$2:$Q$146,2,FALSE)),"",VLOOKUP(B101,Sheet1!$M$2:$Q$146,2,FALSE))</f>
        <v>Day 11</v>
      </c>
      <c r="E101" t="str">
        <f>IF(ISNA(VLOOKUP($B101,Sheet1!$M$2:$R$146,3,FALSE)),"",VLOOKUP($B101,Sheet1!$M$2:$R$146,3,FALSE))</f>
        <v/>
      </c>
      <c r="F101" t="str">
        <f>IF(ISNA(VLOOKUP($B101,Sheet1!$M$2:$R$146,4,FALSE)),"",VLOOKUP($B101,Sheet1!$M$2:$R$146,4,FALSE))</f>
        <v/>
      </c>
      <c r="G101" t="str">
        <f>IF(ISNA(VLOOKUP($B101,Sheet1!$M$2:$R$146,5,FALSE)),"",VLOOKUP($B101,Sheet1!$M$2:$R$146,5,FALSE))</f>
        <v/>
      </c>
      <c r="I101">
        <f t="shared" si="24"/>
        <v>0</v>
      </c>
      <c r="J101" t="str">
        <f t="shared" si="15"/>
        <v/>
      </c>
      <c r="L101" t="str">
        <f t="shared" si="16"/>
        <v>2208T</v>
      </c>
      <c r="M101" t="str">
        <f t="shared" si="17"/>
        <v>2208A</v>
      </c>
      <c r="N101" t="str">
        <f t="shared" si="18"/>
        <v>2208C</v>
      </c>
      <c r="O101" t="str">
        <f t="shared" si="19"/>
        <v>2208O</v>
      </c>
      <c r="P101">
        <f t="shared" si="20"/>
        <v>0</v>
      </c>
      <c r="Q101">
        <f t="shared" si="21"/>
        <v>1</v>
      </c>
      <c r="R101">
        <f t="shared" si="22"/>
        <v>1</v>
      </c>
      <c r="S101">
        <f t="shared" si="23"/>
        <v>1</v>
      </c>
      <c r="V101" t="s">
        <v>150</v>
      </c>
      <c r="W101" t="s">
        <v>151</v>
      </c>
      <c r="X101" t="s">
        <v>151</v>
      </c>
      <c r="Y101" t="s">
        <v>151</v>
      </c>
    </row>
    <row r="102" spans="1:25" x14ac:dyDescent="0.25">
      <c r="A102" s="31" t="s">
        <v>223</v>
      </c>
      <c r="B102" s="32">
        <v>3390</v>
      </c>
      <c r="D102" t="str">
        <f>IF(ISNA(VLOOKUP(B102,Sheet1!$M$2:$Q$146,2,FALSE)),"",VLOOKUP(B102,Sheet1!$M$2:$Q$146,2,FALSE))</f>
        <v>Day 11</v>
      </c>
      <c r="E102" t="str">
        <f>IF(ISNA(VLOOKUP($B102,Sheet1!$M$2:$R$146,3,FALSE)),"",VLOOKUP($B102,Sheet1!$M$2:$R$146,3,FALSE))</f>
        <v>Day 11</v>
      </c>
      <c r="F102" t="str">
        <f>IF(ISNA(VLOOKUP($B102,Sheet1!$M$2:$R$146,4,FALSE)),"",VLOOKUP($B102,Sheet1!$M$2:$R$146,4,FALSE))</f>
        <v>Day 11</v>
      </c>
      <c r="G102" t="str">
        <f>IF(ISNA(VLOOKUP($B102,Sheet1!$M$2:$R$146,5,FALSE)),"",VLOOKUP($B102,Sheet1!$M$2:$R$146,5,FALSE))</f>
        <v>Day 11</v>
      </c>
      <c r="I102">
        <f t="shared" si="24"/>
        <v>6</v>
      </c>
      <c r="J102">
        <f t="shared" si="15"/>
        <v>10</v>
      </c>
      <c r="L102" t="str">
        <f t="shared" si="16"/>
        <v>3390T</v>
      </c>
      <c r="M102" t="str">
        <f t="shared" si="17"/>
        <v>3390A</v>
      </c>
      <c r="N102" t="str">
        <f t="shared" si="18"/>
        <v>3390C</v>
      </c>
      <c r="O102" t="str">
        <f t="shared" si="19"/>
        <v>3390O</v>
      </c>
      <c r="P102">
        <f t="shared" si="20"/>
        <v>0</v>
      </c>
      <c r="Q102">
        <f t="shared" si="21"/>
        <v>0</v>
      </c>
      <c r="R102">
        <f t="shared" si="22"/>
        <v>0</v>
      </c>
      <c r="S102">
        <f t="shared" si="23"/>
        <v>0</v>
      </c>
      <c r="V102" t="s">
        <v>150</v>
      </c>
      <c r="W102" t="s">
        <v>150</v>
      </c>
      <c r="X102" t="s">
        <v>150</v>
      </c>
      <c r="Y102" t="s">
        <v>150</v>
      </c>
    </row>
    <row r="103" spans="1:25" x14ac:dyDescent="0.25">
      <c r="A103" s="31" t="s">
        <v>224</v>
      </c>
      <c r="B103" s="32">
        <v>2031</v>
      </c>
      <c r="D103" t="str">
        <f>IF(ISNA(VLOOKUP(B103,Sheet1!$M$2:$Q$146,2,FALSE)),"",VLOOKUP(B103,Sheet1!$M$2:$Q$146,2,FALSE))</f>
        <v>Day 11</v>
      </c>
      <c r="E103" t="str">
        <f>IF(ISNA(VLOOKUP($B103,Sheet1!$M$2:$R$146,3,FALSE)),"",VLOOKUP($B103,Sheet1!$M$2:$R$146,3,FALSE))</f>
        <v/>
      </c>
      <c r="F103" t="str">
        <f>IF(ISNA(VLOOKUP($B103,Sheet1!$M$2:$R$146,4,FALSE)),"",VLOOKUP($B103,Sheet1!$M$2:$R$146,4,FALSE))</f>
        <v>Day 1</v>
      </c>
      <c r="G103" t="str">
        <f>IF(ISNA(VLOOKUP($B103,Sheet1!$M$2:$R$146,5,FALSE)),"",VLOOKUP($B103,Sheet1!$M$2:$R$146,5,FALSE))</f>
        <v>Day 11</v>
      </c>
      <c r="I103">
        <f t="shared" si="24"/>
        <v>5</v>
      </c>
      <c r="J103">
        <f t="shared" si="15"/>
        <v>0</v>
      </c>
      <c r="L103" t="str">
        <f t="shared" si="16"/>
        <v>2031T</v>
      </c>
      <c r="M103" t="str">
        <f t="shared" si="17"/>
        <v>2031A</v>
      </c>
      <c r="N103" t="str">
        <f t="shared" si="18"/>
        <v>2031C</v>
      </c>
      <c r="O103" t="str">
        <f t="shared" si="19"/>
        <v>2031O</v>
      </c>
      <c r="P103">
        <f t="shared" si="20"/>
        <v>0</v>
      </c>
      <c r="Q103">
        <f t="shared" si="21"/>
        <v>1</v>
      </c>
      <c r="R103">
        <f t="shared" si="22"/>
        <v>0</v>
      </c>
      <c r="S103">
        <f t="shared" si="23"/>
        <v>0</v>
      </c>
      <c r="V103" t="s">
        <v>150</v>
      </c>
      <c r="W103" t="s">
        <v>151</v>
      </c>
      <c r="X103" t="s">
        <v>153</v>
      </c>
      <c r="Y103" t="s">
        <v>150</v>
      </c>
    </row>
    <row r="104" spans="1:25" x14ac:dyDescent="0.25">
      <c r="A104" s="31" t="s">
        <v>225</v>
      </c>
      <c r="B104" s="32">
        <v>3350</v>
      </c>
      <c r="D104" t="str">
        <f>IF(ISNA(VLOOKUP(B104,Sheet1!$M$2:$Q$146,2,FALSE)),"",VLOOKUP(B104,Sheet1!$M$2:$Q$146,2,FALSE))</f>
        <v>Day 11</v>
      </c>
      <c r="E104" t="str">
        <f>IF(ISNA(VLOOKUP($B104,Sheet1!$M$2:$R$146,3,FALSE)),"",VLOOKUP($B104,Sheet1!$M$2:$R$146,3,FALSE))</f>
        <v>Day 11</v>
      </c>
      <c r="F104" t="str">
        <f>IF(ISNA(VLOOKUP($B104,Sheet1!$M$2:$R$146,4,FALSE)),"",VLOOKUP($B104,Sheet1!$M$2:$R$146,4,FALSE))</f>
        <v/>
      </c>
      <c r="G104" t="str">
        <f>IF(ISNA(VLOOKUP($B104,Sheet1!$M$2:$R$146,5,FALSE)),"",VLOOKUP($B104,Sheet1!$M$2:$R$146,5,FALSE))</f>
        <v/>
      </c>
      <c r="I104">
        <f t="shared" si="24"/>
        <v>0</v>
      </c>
      <c r="J104" t="str">
        <f t="shared" si="15"/>
        <v/>
      </c>
      <c r="L104" t="str">
        <f t="shared" si="16"/>
        <v>3350T</v>
      </c>
      <c r="M104" t="str">
        <f t="shared" si="17"/>
        <v>3350A</v>
      </c>
      <c r="N104" t="str">
        <f t="shared" si="18"/>
        <v>3350C</v>
      </c>
      <c r="O104" t="str">
        <f t="shared" si="19"/>
        <v>3350O</v>
      </c>
      <c r="P104">
        <f t="shared" si="20"/>
        <v>0</v>
      </c>
      <c r="Q104">
        <f t="shared" si="21"/>
        <v>0</v>
      </c>
      <c r="R104">
        <f t="shared" si="22"/>
        <v>1</v>
      </c>
      <c r="S104">
        <f t="shared" si="23"/>
        <v>1</v>
      </c>
      <c r="V104" t="s">
        <v>150</v>
      </c>
      <c r="W104" t="s">
        <v>151</v>
      </c>
      <c r="X104" t="s">
        <v>151</v>
      </c>
      <c r="Y104" t="s">
        <v>151</v>
      </c>
    </row>
    <row r="105" spans="1:25" x14ac:dyDescent="0.25">
      <c r="A105" s="31" t="s">
        <v>226</v>
      </c>
      <c r="B105" s="32">
        <v>2033</v>
      </c>
      <c r="D105" t="str">
        <f>IF(ISNA(VLOOKUP(B105,Sheet1!$M$2:$Q$146,2,FALSE)),"",VLOOKUP(B105,Sheet1!$M$2:$Q$146,2,FALSE))</f>
        <v>Day 11</v>
      </c>
      <c r="E105" t="str">
        <f>IF(ISNA(VLOOKUP($B105,Sheet1!$M$2:$R$146,3,FALSE)),"",VLOOKUP($B105,Sheet1!$M$2:$R$146,3,FALSE))</f>
        <v/>
      </c>
      <c r="F105" t="str">
        <f>IF(ISNA(VLOOKUP($B105,Sheet1!$M$2:$R$146,4,FALSE)),"",VLOOKUP($B105,Sheet1!$M$2:$R$146,4,FALSE))</f>
        <v>Day 1</v>
      </c>
      <c r="G105" t="str">
        <f>IF(ISNA(VLOOKUP($B105,Sheet1!$M$2:$R$146,5,FALSE)),"",VLOOKUP($B105,Sheet1!$M$2:$R$146,5,FALSE))</f>
        <v>Day 11</v>
      </c>
      <c r="I105">
        <f t="shared" si="24"/>
        <v>5</v>
      </c>
      <c r="J105">
        <f t="shared" si="15"/>
        <v>0</v>
      </c>
      <c r="L105" t="str">
        <f t="shared" si="16"/>
        <v>2033T</v>
      </c>
      <c r="M105" t="str">
        <f t="shared" si="17"/>
        <v>2033A</v>
      </c>
      <c r="N105" t="str">
        <f t="shared" si="18"/>
        <v>2033C</v>
      </c>
      <c r="O105" t="str">
        <f t="shared" si="19"/>
        <v>2033O</v>
      </c>
      <c r="P105">
        <f t="shared" si="20"/>
        <v>0</v>
      </c>
      <c r="Q105">
        <f t="shared" si="21"/>
        <v>1</v>
      </c>
      <c r="R105">
        <f t="shared" si="22"/>
        <v>0</v>
      </c>
      <c r="S105">
        <f t="shared" si="23"/>
        <v>0</v>
      </c>
      <c r="V105" t="s">
        <v>150</v>
      </c>
      <c r="W105" t="s">
        <v>151</v>
      </c>
      <c r="X105" t="s">
        <v>153</v>
      </c>
      <c r="Y105" t="s">
        <v>150</v>
      </c>
    </row>
    <row r="106" spans="1:25" x14ac:dyDescent="0.25">
      <c r="A106" s="31" t="s">
        <v>227</v>
      </c>
      <c r="B106" s="32">
        <v>3331</v>
      </c>
      <c r="D106" t="str">
        <f>IF(ISNA(VLOOKUP(B106,Sheet1!$M$2:$Q$146,2,FALSE)),"",VLOOKUP(B106,Sheet1!$M$2:$Q$146,2,FALSE))</f>
        <v>Day 11</v>
      </c>
      <c r="E106" t="str">
        <f>IF(ISNA(VLOOKUP($B106,Sheet1!$M$2:$R$146,3,FALSE)),"",VLOOKUP($B106,Sheet1!$M$2:$R$146,3,FALSE))</f>
        <v>Day 11</v>
      </c>
      <c r="F106" t="str">
        <f>IF(ISNA(VLOOKUP($B106,Sheet1!$M$2:$R$146,4,FALSE)),"",VLOOKUP($B106,Sheet1!$M$2:$R$146,4,FALSE))</f>
        <v/>
      </c>
      <c r="G106" t="str">
        <f>IF(ISNA(VLOOKUP($B106,Sheet1!$M$2:$R$146,5,FALSE)),"",VLOOKUP($B106,Sheet1!$M$2:$R$146,5,FALSE))</f>
        <v>Day 11</v>
      </c>
      <c r="I106">
        <f t="shared" si="24"/>
        <v>0</v>
      </c>
      <c r="J106" t="str">
        <f t="shared" si="15"/>
        <v/>
      </c>
      <c r="L106" t="str">
        <f t="shared" si="16"/>
        <v>3331T</v>
      </c>
      <c r="M106" t="str">
        <f t="shared" si="17"/>
        <v>3331A</v>
      </c>
      <c r="N106" t="str">
        <f t="shared" si="18"/>
        <v>3331C</v>
      </c>
      <c r="O106" t="str">
        <f t="shared" si="19"/>
        <v>3331O</v>
      </c>
      <c r="P106">
        <f t="shared" si="20"/>
        <v>0</v>
      </c>
      <c r="Q106">
        <f t="shared" si="21"/>
        <v>0</v>
      </c>
      <c r="R106">
        <f t="shared" si="22"/>
        <v>1</v>
      </c>
      <c r="S106">
        <f t="shared" si="23"/>
        <v>0</v>
      </c>
      <c r="V106" t="s">
        <v>150</v>
      </c>
      <c r="W106" t="s">
        <v>150</v>
      </c>
      <c r="X106" t="s">
        <v>151</v>
      </c>
      <c r="Y106" t="s">
        <v>150</v>
      </c>
    </row>
    <row r="107" spans="1:25" x14ac:dyDescent="0.25">
      <c r="A107" s="31" t="s">
        <v>228</v>
      </c>
      <c r="B107" s="32">
        <v>2239</v>
      </c>
      <c r="D107" t="str">
        <f>IF(ISNA(VLOOKUP(B107,Sheet1!$M$2:$Q$146,2,FALSE)),"",VLOOKUP(B107,Sheet1!$M$2:$Q$146,2,FALSE))</f>
        <v>Day 11</v>
      </c>
      <c r="E107" t="str">
        <f>IF(ISNA(VLOOKUP($B107,Sheet1!$M$2:$R$146,3,FALSE)),"",VLOOKUP($B107,Sheet1!$M$2:$R$146,3,FALSE))</f>
        <v>Day 11</v>
      </c>
      <c r="F107" t="str">
        <f>IF(ISNA(VLOOKUP($B107,Sheet1!$M$2:$R$146,4,FALSE)),"",VLOOKUP($B107,Sheet1!$M$2:$R$146,4,FALSE))</f>
        <v>Day 11</v>
      </c>
      <c r="G107" t="str">
        <f>IF(ISNA(VLOOKUP($B107,Sheet1!$M$2:$R$146,5,FALSE)),"",VLOOKUP($B107,Sheet1!$M$2:$R$146,5,FALSE))</f>
        <v>Day 11</v>
      </c>
      <c r="I107">
        <f t="shared" si="24"/>
        <v>6</v>
      </c>
      <c r="J107">
        <f t="shared" si="15"/>
        <v>10</v>
      </c>
      <c r="L107" t="str">
        <f t="shared" si="16"/>
        <v>2239T</v>
      </c>
      <c r="M107" t="str">
        <f t="shared" si="17"/>
        <v>2239A</v>
      </c>
      <c r="N107" t="str">
        <f t="shared" si="18"/>
        <v>2239C</v>
      </c>
      <c r="O107" t="str">
        <f t="shared" si="19"/>
        <v>2239O</v>
      </c>
      <c r="P107">
        <f t="shared" si="20"/>
        <v>0</v>
      </c>
      <c r="Q107">
        <f t="shared" si="21"/>
        <v>0</v>
      </c>
      <c r="R107">
        <f t="shared" si="22"/>
        <v>0</v>
      </c>
      <c r="S107">
        <f t="shared" si="23"/>
        <v>0</v>
      </c>
      <c r="V107" t="s">
        <v>150</v>
      </c>
      <c r="W107" t="s">
        <v>150</v>
      </c>
      <c r="X107" t="s">
        <v>150</v>
      </c>
      <c r="Y107" t="s">
        <v>150</v>
      </c>
    </row>
    <row r="108" spans="1:25" x14ac:dyDescent="0.25">
      <c r="A108" s="31" t="s">
        <v>229</v>
      </c>
      <c r="B108" s="32">
        <v>2219</v>
      </c>
      <c r="D108" t="str">
        <f>IF(ISNA(VLOOKUP(B108,Sheet1!$M$2:$Q$146,2,FALSE)),"",VLOOKUP(B108,Sheet1!$M$2:$Q$146,2,FALSE))</f>
        <v>Day 11</v>
      </c>
      <c r="E108" t="str">
        <f>IF(ISNA(VLOOKUP($B108,Sheet1!$M$2:$R$146,3,FALSE)),"",VLOOKUP($B108,Sheet1!$M$2:$R$146,3,FALSE))</f>
        <v/>
      </c>
      <c r="F108" t="str">
        <f>IF(ISNA(VLOOKUP($B108,Sheet1!$M$2:$R$146,4,FALSE)),"",VLOOKUP($B108,Sheet1!$M$2:$R$146,4,FALSE))</f>
        <v>Day 11</v>
      </c>
      <c r="G108" t="str">
        <f>IF(ISNA(VLOOKUP($B108,Sheet1!$M$2:$R$146,5,FALSE)),"",VLOOKUP($B108,Sheet1!$M$2:$R$146,5,FALSE))</f>
        <v/>
      </c>
      <c r="I108">
        <f t="shared" si="24"/>
        <v>6</v>
      </c>
      <c r="J108">
        <f t="shared" si="15"/>
        <v>10</v>
      </c>
      <c r="L108" t="str">
        <f t="shared" si="16"/>
        <v>2219T</v>
      </c>
      <c r="M108" t="str">
        <f t="shared" si="17"/>
        <v>2219A</v>
      </c>
      <c r="N108" t="str">
        <f t="shared" si="18"/>
        <v>2219C</v>
      </c>
      <c r="O108" t="str">
        <f t="shared" si="19"/>
        <v>2219O</v>
      </c>
      <c r="P108">
        <f t="shared" si="20"/>
        <v>0</v>
      </c>
      <c r="Q108">
        <f t="shared" si="21"/>
        <v>1</v>
      </c>
      <c r="R108">
        <f t="shared" si="22"/>
        <v>0</v>
      </c>
      <c r="S108">
        <f t="shared" si="23"/>
        <v>1</v>
      </c>
      <c r="V108" t="s">
        <v>150</v>
      </c>
      <c r="W108" t="s">
        <v>151</v>
      </c>
      <c r="X108" t="s">
        <v>150</v>
      </c>
      <c r="Y108" t="s">
        <v>151</v>
      </c>
    </row>
    <row r="109" spans="1:25" x14ac:dyDescent="0.25">
      <c r="A109" s="31" t="s">
        <v>230</v>
      </c>
      <c r="B109" s="32">
        <v>2333</v>
      </c>
      <c r="D109" t="str">
        <f>IF(ISNA(VLOOKUP(B109,Sheet1!$M$2:$Q$146,2,FALSE)),"",VLOOKUP(B109,Sheet1!$M$2:$Q$146,2,FALSE))</f>
        <v>Day 11</v>
      </c>
      <c r="E109" t="str">
        <f>IF(ISNA(VLOOKUP($B109,Sheet1!$M$2:$R$146,3,FALSE)),"",VLOOKUP($B109,Sheet1!$M$2:$R$146,3,FALSE))</f>
        <v>Day 11</v>
      </c>
      <c r="F109" t="str">
        <f>IF(ISNA(VLOOKUP($B109,Sheet1!$M$2:$R$146,4,FALSE)),"",VLOOKUP($B109,Sheet1!$M$2:$R$146,4,FALSE))</f>
        <v>Day 11</v>
      </c>
      <c r="G109" t="str">
        <f>IF(ISNA(VLOOKUP($B109,Sheet1!$M$2:$R$146,5,FALSE)),"",VLOOKUP($B109,Sheet1!$M$2:$R$146,5,FALSE))</f>
        <v>Day 11</v>
      </c>
      <c r="I109">
        <f t="shared" si="24"/>
        <v>6</v>
      </c>
      <c r="J109">
        <f t="shared" si="15"/>
        <v>10</v>
      </c>
      <c r="L109" t="str">
        <f t="shared" si="16"/>
        <v>2333T</v>
      </c>
      <c r="M109" t="str">
        <f t="shared" si="17"/>
        <v>2333A</v>
      </c>
      <c r="N109" t="str">
        <f t="shared" si="18"/>
        <v>2333C</v>
      </c>
      <c r="O109" t="str">
        <f t="shared" si="19"/>
        <v>2333O</v>
      </c>
      <c r="P109">
        <f t="shared" si="20"/>
        <v>0</v>
      </c>
      <c r="Q109">
        <f t="shared" si="21"/>
        <v>0</v>
      </c>
      <c r="R109">
        <f t="shared" si="22"/>
        <v>0</v>
      </c>
      <c r="S109">
        <f t="shared" si="23"/>
        <v>0</v>
      </c>
      <c r="V109" t="s">
        <v>150</v>
      </c>
      <c r="W109" t="s">
        <v>150</v>
      </c>
      <c r="X109" t="s">
        <v>153</v>
      </c>
      <c r="Y109" t="s">
        <v>150</v>
      </c>
    </row>
    <row r="110" spans="1:25" x14ac:dyDescent="0.25">
      <c r="A110" s="31" t="s">
        <v>231</v>
      </c>
      <c r="B110" s="32">
        <v>3946</v>
      </c>
      <c r="D110" t="str">
        <f>IF(ISNA(VLOOKUP(B110,Sheet1!$M$2:$Q$146,2,FALSE)),"",VLOOKUP(B110,Sheet1!$M$2:$Q$146,2,FALSE))</f>
        <v>Day 11</v>
      </c>
      <c r="E110" t="str">
        <f>IF(ISNA(VLOOKUP($B110,Sheet1!$M$2:$R$146,3,FALSE)),"",VLOOKUP($B110,Sheet1!$M$2:$R$146,3,FALSE))</f>
        <v>Day 11</v>
      </c>
      <c r="F110" t="str">
        <f>IF(ISNA(VLOOKUP($B110,Sheet1!$M$2:$R$146,4,FALSE)),"",VLOOKUP($B110,Sheet1!$M$2:$R$146,4,FALSE))</f>
        <v>Day 11</v>
      </c>
      <c r="G110" t="str">
        <f>IF(ISNA(VLOOKUP($B110,Sheet1!$M$2:$R$146,5,FALSE)),"",VLOOKUP($B110,Sheet1!$M$2:$R$146,5,FALSE))</f>
        <v>Day 11</v>
      </c>
      <c r="I110">
        <f t="shared" si="24"/>
        <v>6</v>
      </c>
      <c r="J110">
        <f t="shared" si="15"/>
        <v>10</v>
      </c>
      <c r="L110" t="str">
        <f t="shared" si="16"/>
        <v>3946T</v>
      </c>
      <c r="M110" t="str">
        <f t="shared" si="17"/>
        <v>3946A</v>
      </c>
      <c r="N110" t="str">
        <f t="shared" si="18"/>
        <v>3946C</v>
      </c>
      <c r="O110" t="str">
        <f t="shared" si="19"/>
        <v>3946O</v>
      </c>
      <c r="P110">
        <f t="shared" si="20"/>
        <v>0</v>
      </c>
      <c r="Q110">
        <f t="shared" si="21"/>
        <v>0</v>
      </c>
      <c r="R110">
        <f t="shared" si="22"/>
        <v>0</v>
      </c>
      <c r="S110">
        <f t="shared" si="23"/>
        <v>0</v>
      </c>
      <c r="V110" t="s">
        <v>150</v>
      </c>
      <c r="W110" t="s">
        <v>150</v>
      </c>
      <c r="X110" t="s">
        <v>153</v>
      </c>
      <c r="Y110" t="s">
        <v>150</v>
      </c>
    </row>
    <row r="111" spans="1:25" x14ac:dyDescent="0.25">
      <c r="A111" s="31" t="s">
        <v>232</v>
      </c>
      <c r="B111" s="32">
        <v>3058</v>
      </c>
      <c r="D111" t="str">
        <f>IF(ISNA(VLOOKUP(B111,Sheet1!$M$2:$Q$146,2,FALSE)),"",VLOOKUP(B111,Sheet1!$M$2:$Q$146,2,FALSE))</f>
        <v>Day 11</v>
      </c>
      <c r="E111" t="str">
        <f>IF(ISNA(VLOOKUP($B111,Sheet1!$M$2:$R$146,3,FALSE)),"",VLOOKUP($B111,Sheet1!$M$2:$R$146,3,FALSE))</f>
        <v>Day 11</v>
      </c>
      <c r="F111" t="str">
        <f>IF(ISNA(VLOOKUP($B111,Sheet1!$M$2:$R$146,4,FALSE)),"",VLOOKUP($B111,Sheet1!$M$2:$R$146,4,FALSE))</f>
        <v>Day 11</v>
      </c>
      <c r="G111" t="str">
        <f>IF(ISNA(VLOOKUP($B111,Sheet1!$M$2:$R$146,5,FALSE)),"",VLOOKUP($B111,Sheet1!$M$2:$R$146,5,FALSE))</f>
        <v/>
      </c>
      <c r="I111">
        <f t="shared" si="24"/>
        <v>6</v>
      </c>
      <c r="J111">
        <f t="shared" si="15"/>
        <v>10</v>
      </c>
      <c r="L111" t="str">
        <f t="shared" si="16"/>
        <v>3058T</v>
      </c>
      <c r="M111" t="str">
        <f t="shared" si="17"/>
        <v>3058A</v>
      </c>
      <c r="N111" t="str">
        <f t="shared" si="18"/>
        <v>3058C</v>
      </c>
      <c r="O111" t="str">
        <f t="shared" si="19"/>
        <v>3058O</v>
      </c>
      <c r="P111">
        <f t="shared" si="20"/>
        <v>0</v>
      </c>
      <c r="Q111">
        <f t="shared" si="21"/>
        <v>0</v>
      </c>
      <c r="R111">
        <f t="shared" si="22"/>
        <v>0</v>
      </c>
      <c r="S111">
        <f t="shared" si="23"/>
        <v>1</v>
      </c>
      <c r="V111" t="s">
        <v>150</v>
      </c>
      <c r="W111" t="s">
        <v>151</v>
      </c>
      <c r="X111" t="s">
        <v>153</v>
      </c>
      <c r="Y111" t="s">
        <v>151</v>
      </c>
    </row>
    <row r="112" spans="1:25" x14ac:dyDescent="0.25">
      <c r="A112" s="31" t="s">
        <v>233</v>
      </c>
      <c r="B112" s="32">
        <v>2453</v>
      </c>
      <c r="D112" t="str">
        <f>IF(ISNA(VLOOKUP(B112,Sheet1!$M$2:$Q$146,2,FALSE)),"",VLOOKUP(B112,Sheet1!$M$2:$Q$146,2,FALSE))</f>
        <v>Day 11</v>
      </c>
      <c r="E112" t="str">
        <f>IF(ISNA(VLOOKUP($B112,Sheet1!$M$2:$R$146,3,FALSE)),"",VLOOKUP($B112,Sheet1!$M$2:$R$146,3,FALSE))</f>
        <v>Day 11</v>
      </c>
      <c r="F112" t="str">
        <f>IF(ISNA(VLOOKUP($B112,Sheet1!$M$2:$R$146,4,FALSE)),"",VLOOKUP($B112,Sheet1!$M$2:$R$146,4,FALSE))</f>
        <v/>
      </c>
      <c r="G112" t="str">
        <f>IF(ISNA(VLOOKUP($B112,Sheet1!$M$2:$R$146,5,FALSE)),"",VLOOKUP($B112,Sheet1!$M$2:$R$146,5,FALSE))</f>
        <v>Day 11</v>
      </c>
      <c r="I112">
        <f t="shared" si="24"/>
        <v>0</v>
      </c>
      <c r="J112" t="str">
        <f t="shared" si="15"/>
        <v/>
      </c>
      <c r="L112" t="str">
        <f t="shared" si="16"/>
        <v>2453T</v>
      </c>
      <c r="M112" t="str">
        <f t="shared" si="17"/>
        <v>2453A</v>
      </c>
      <c r="N112" t="str">
        <f t="shared" si="18"/>
        <v>2453C</v>
      </c>
      <c r="O112" t="str">
        <f t="shared" si="19"/>
        <v>2453O</v>
      </c>
      <c r="P112">
        <f t="shared" si="20"/>
        <v>0</v>
      </c>
      <c r="Q112">
        <f t="shared" si="21"/>
        <v>0</v>
      </c>
      <c r="R112">
        <f t="shared" si="22"/>
        <v>1</v>
      </c>
      <c r="S112">
        <f t="shared" si="23"/>
        <v>0</v>
      </c>
      <c r="V112" t="s">
        <v>150</v>
      </c>
      <c r="W112" t="s">
        <v>150</v>
      </c>
      <c r="X112" t="s">
        <v>151</v>
      </c>
      <c r="Y112" t="s">
        <v>150</v>
      </c>
    </row>
    <row r="113" spans="1:25" x14ac:dyDescent="0.25">
      <c r="A113" s="31" t="s">
        <v>234</v>
      </c>
      <c r="B113" s="32">
        <v>2070</v>
      </c>
      <c r="D113" t="str">
        <f>IF(ISNA(VLOOKUP(B113,Sheet1!$M$2:$Q$146,2,FALSE)),"",VLOOKUP(B113,Sheet1!$M$2:$Q$146,2,FALSE))</f>
        <v>Day 11</v>
      </c>
      <c r="E113" t="str">
        <f>IF(ISNA(VLOOKUP($B113,Sheet1!$M$2:$R$146,3,FALSE)),"",VLOOKUP($B113,Sheet1!$M$2:$R$146,3,FALSE))</f>
        <v>Day 11</v>
      </c>
      <c r="F113" t="str">
        <f>IF(ISNA(VLOOKUP($B113,Sheet1!$M$2:$R$146,4,FALSE)),"",VLOOKUP($B113,Sheet1!$M$2:$R$146,4,FALSE))</f>
        <v>Day 1</v>
      </c>
      <c r="G113" t="str">
        <f>IF(ISNA(VLOOKUP($B113,Sheet1!$M$2:$R$146,5,FALSE)),"",VLOOKUP($B113,Sheet1!$M$2:$R$146,5,FALSE))</f>
        <v>Day 11</v>
      </c>
      <c r="I113">
        <f t="shared" si="24"/>
        <v>5</v>
      </c>
      <c r="J113">
        <f t="shared" si="15"/>
        <v>0</v>
      </c>
      <c r="L113" t="str">
        <f t="shared" si="16"/>
        <v>2070T</v>
      </c>
      <c r="M113" t="str">
        <f t="shared" si="17"/>
        <v>2070A</v>
      </c>
      <c r="N113" t="str">
        <f t="shared" si="18"/>
        <v>2070C</v>
      </c>
      <c r="O113" t="str">
        <f t="shared" si="19"/>
        <v>2070O</v>
      </c>
      <c r="P113">
        <f t="shared" si="20"/>
        <v>0</v>
      </c>
      <c r="Q113">
        <f t="shared" si="21"/>
        <v>0</v>
      </c>
      <c r="R113">
        <f t="shared" si="22"/>
        <v>0</v>
      </c>
      <c r="S113">
        <f t="shared" si="23"/>
        <v>0</v>
      </c>
      <c r="V113" t="s">
        <v>150</v>
      </c>
      <c r="W113" t="s">
        <v>150</v>
      </c>
      <c r="X113" t="s">
        <v>153</v>
      </c>
      <c r="Y113" t="s">
        <v>150</v>
      </c>
    </row>
    <row r="114" spans="1:25" x14ac:dyDescent="0.25">
      <c r="A114" s="31" t="s">
        <v>235</v>
      </c>
      <c r="B114" s="32">
        <v>2115</v>
      </c>
      <c r="D114" t="str">
        <f>IF(ISNA(VLOOKUP(B114,Sheet1!$M$2:$Q$146,2,FALSE)),"",VLOOKUP(B114,Sheet1!$M$2:$Q$146,2,FALSE))</f>
        <v/>
      </c>
      <c r="E114" t="str">
        <f>IF(ISNA(VLOOKUP($B114,Sheet1!$M$2:$R$146,3,FALSE)),"",VLOOKUP($B114,Sheet1!$M$2:$R$146,3,FALSE))</f>
        <v/>
      </c>
      <c r="F114" t="str">
        <f>IF(ISNA(VLOOKUP($B114,Sheet1!$M$2:$R$146,4,FALSE)),"",VLOOKUP($B114,Sheet1!$M$2:$R$146,4,FALSE))</f>
        <v/>
      </c>
      <c r="G114" t="str">
        <f>IF(ISNA(VLOOKUP($B114,Sheet1!$M$2:$R$146,5,FALSE)),"",VLOOKUP($B114,Sheet1!$M$2:$R$146,5,FALSE))</f>
        <v/>
      </c>
      <c r="I114">
        <f t="shared" si="24"/>
        <v>0</v>
      </c>
      <c r="J114" t="str">
        <f t="shared" si="15"/>
        <v/>
      </c>
      <c r="L114" t="str">
        <f t="shared" si="16"/>
        <v>2115T</v>
      </c>
      <c r="M114" t="str">
        <f t="shared" si="17"/>
        <v>2115A</v>
      </c>
      <c r="N114" t="str">
        <f t="shared" si="18"/>
        <v>2115C</v>
      </c>
      <c r="O114" t="str">
        <f t="shared" si="19"/>
        <v>2115O</v>
      </c>
      <c r="P114">
        <f t="shared" si="20"/>
        <v>1</v>
      </c>
      <c r="Q114">
        <f t="shared" si="21"/>
        <v>1</v>
      </c>
      <c r="R114">
        <f t="shared" si="22"/>
        <v>1</v>
      </c>
      <c r="S114">
        <f t="shared" si="23"/>
        <v>1</v>
      </c>
      <c r="V114" t="s">
        <v>151</v>
      </c>
      <c r="W114" t="s">
        <v>151</v>
      </c>
      <c r="X114" t="s">
        <v>151</v>
      </c>
      <c r="Y114" t="s">
        <v>151</v>
      </c>
    </row>
    <row r="115" spans="1:25" x14ac:dyDescent="0.25">
      <c r="A115" s="31" t="s">
        <v>236</v>
      </c>
      <c r="B115" s="32">
        <v>2335</v>
      </c>
      <c r="D115" t="str">
        <f>IF(ISNA(VLOOKUP(B115,Sheet1!$M$2:$Q$146,2,FALSE)),"",VLOOKUP(B115,Sheet1!$M$2:$Q$146,2,FALSE))</f>
        <v>Day 11</v>
      </c>
      <c r="E115" t="str">
        <f>IF(ISNA(VLOOKUP($B115,Sheet1!$M$2:$R$146,3,FALSE)),"",VLOOKUP($B115,Sheet1!$M$2:$R$146,3,FALSE))</f>
        <v>Day 11</v>
      </c>
      <c r="F115" t="str">
        <f>IF(ISNA(VLOOKUP($B115,Sheet1!$M$2:$R$146,4,FALSE)),"",VLOOKUP($B115,Sheet1!$M$2:$R$146,4,FALSE))</f>
        <v/>
      </c>
      <c r="G115" t="str">
        <f>IF(ISNA(VLOOKUP($B115,Sheet1!$M$2:$R$146,5,FALSE)),"",VLOOKUP($B115,Sheet1!$M$2:$R$146,5,FALSE))</f>
        <v>Day 11</v>
      </c>
      <c r="I115">
        <f t="shared" si="24"/>
        <v>0</v>
      </c>
      <c r="J115" t="str">
        <f t="shared" si="15"/>
        <v/>
      </c>
      <c r="L115" t="str">
        <f t="shared" si="16"/>
        <v>2335T</v>
      </c>
      <c r="M115" t="str">
        <f t="shared" si="17"/>
        <v>2335A</v>
      </c>
      <c r="N115" t="str">
        <f t="shared" si="18"/>
        <v>2335C</v>
      </c>
      <c r="O115" t="str">
        <f t="shared" si="19"/>
        <v>2335O</v>
      </c>
      <c r="P115">
        <f t="shared" si="20"/>
        <v>0</v>
      </c>
      <c r="Q115">
        <f t="shared" si="21"/>
        <v>0</v>
      </c>
      <c r="R115">
        <f t="shared" si="22"/>
        <v>1</v>
      </c>
      <c r="S115">
        <f t="shared" si="23"/>
        <v>0</v>
      </c>
      <c r="V115" t="s">
        <v>150</v>
      </c>
      <c r="W115" t="s">
        <v>150</v>
      </c>
      <c r="X115" t="s">
        <v>151</v>
      </c>
      <c r="Y115" t="s">
        <v>150</v>
      </c>
    </row>
    <row r="116" spans="1:25" x14ac:dyDescent="0.25">
      <c r="A116" s="31" t="s">
        <v>237</v>
      </c>
      <c r="B116" s="32">
        <v>3360</v>
      </c>
      <c r="D116" t="str">
        <f>IF(ISNA(VLOOKUP(B116,Sheet1!$M$2:$Q$146,2,FALSE)),"",VLOOKUP(B116,Sheet1!$M$2:$Q$146,2,FALSE))</f>
        <v/>
      </c>
      <c r="E116" t="str">
        <f>IF(ISNA(VLOOKUP($B116,Sheet1!$M$2:$R$146,3,FALSE)),"",VLOOKUP($B116,Sheet1!$M$2:$R$146,3,FALSE))</f>
        <v/>
      </c>
      <c r="F116" t="str">
        <f>IF(ISNA(VLOOKUP($B116,Sheet1!$M$2:$R$146,4,FALSE)),"",VLOOKUP($B116,Sheet1!$M$2:$R$146,4,FALSE))</f>
        <v/>
      </c>
      <c r="G116" t="str">
        <f>IF(ISNA(VLOOKUP($B116,Sheet1!$M$2:$R$146,5,FALSE)),"",VLOOKUP($B116,Sheet1!$M$2:$R$146,5,FALSE))</f>
        <v/>
      </c>
      <c r="I116">
        <f t="shared" si="24"/>
        <v>0</v>
      </c>
      <c r="J116" t="str">
        <f t="shared" si="15"/>
        <v/>
      </c>
      <c r="L116" t="str">
        <f t="shared" si="16"/>
        <v>3360T</v>
      </c>
      <c r="M116" t="str">
        <f t="shared" si="17"/>
        <v>3360A</v>
      </c>
      <c r="N116" t="str">
        <f t="shared" si="18"/>
        <v>3360C</v>
      </c>
      <c r="O116" t="str">
        <f t="shared" si="19"/>
        <v>3360O</v>
      </c>
      <c r="P116">
        <f t="shared" si="20"/>
        <v>1</v>
      </c>
      <c r="Q116">
        <f t="shared" si="21"/>
        <v>1</v>
      </c>
      <c r="R116">
        <f t="shared" si="22"/>
        <v>1</v>
      </c>
      <c r="S116">
        <f t="shared" si="23"/>
        <v>1</v>
      </c>
      <c r="V116" t="s">
        <v>151</v>
      </c>
      <c r="W116" t="s">
        <v>151</v>
      </c>
      <c r="X116" t="s">
        <v>151</v>
      </c>
      <c r="Y116" t="s">
        <v>151</v>
      </c>
    </row>
    <row r="117" spans="1:25" x14ac:dyDescent="0.25">
      <c r="A117" s="31" t="s">
        <v>238</v>
      </c>
      <c r="B117" s="32">
        <v>3384</v>
      </c>
      <c r="D117" t="str">
        <f>IF(ISNA(VLOOKUP(B117,Sheet1!$M$2:$Q$146,2,FALSE)),"",VLOOKUP(B117,Sheet1!$M$2:$Q$146,2,FALSE))</f>
        <v/>
      </c>
      <c r="E117" t="str">
        <f>IF(ISNA(VLOOKUP($B117,Sheet1!$M$2:$R$146,3,FALSE)),"",VLOOKUP($B117,Sheet1!$M$2:$R$146,3,FALSE))</f>
        <v/>
      </c>
      <c r="F117" t="str">
        <f>IF(ISNA(VLOOKUP($B117,Sheet1!$M$2:$R$146,4,FALSE)),"",VLOOKUP($B117,Sheet1!$M$2:$R$146,4,FALSE))</f>
        <v/>
      </c>
      <c r="G117" t="str">
        <f>IF(ISNA(VLOOKUP($B117,Sheet1!$M$2:$R$146,5,FALSE)),"",VLOOKUP($B117,Sheet1!$M$2:$R$146,5,FALSE))</f>
        <v/>
      </c>
      <c r="I117">
        <f t="shared" si="24"/>
        <v>0</v>
      </c>
      <c r="J117" t="str">
        <f t="shared" si="15"/>
        <v/>
      </c>
      <c r="L117" t="str">
        <f t="shared" si="16"/>
        <v>3384T</v>
      </c>
      <c r="M117" t="str">
        <f t="shared" si="17"/>
        <v>3384A</v>
      </c>
      <c r="N117" t="str">
        <f t="shared" si="18"/>
        <v>3384C</v>
      </c>
      <c r="O117" t="str">
        <f t="shared" si="19"/>
        <v>3384O</v>
      </c>
      <c r="P117">
        <f t="shared" si="20"/>
        <v>1</v>
      </c>
      <c r="Q117">
        <f t="shared" si="21"/>
        <v>1</v>
      </c>
      <c r="R117">
        <f t="shared" si="22"/>
        <v>1</v>
      </c>
      <c r="S117">
        <f t="shared" si="23"/>
        <v>1</v>
      </c>
      <c r="V117" t="s">
        <v>150</v>
      </c>
      <c r="W117" t="s">
        <v>151</v>
      </c>
      <c r="X117" t="s">
        <v>151</v>
      </c>
      <c r="Y117" t="s">
        <v>151</v>
      </c>
    </row>
    <row r="118" spans="1:25" x14ac:dyDescent="0.25">
      <c r="A118" s="31" t="s">
        <v>239</v>
      </c>
      <c r="B118" s="32">
        <v>5200</v>
      </c>
      <c r="D118" t="str">
        <f>IF(ISNA(VLOOKUP(B118,Sheet1!$M$2:$Q$146,2,FALSE)),"",VLOOKUP(B118,Sheet1!$M$2:$Q$146,2,FALSE))</f>
        <v/>
      </c>
      <c r="E118" t="str">
        <f>IF(ISNA(VLOOKUP($B118,Sheet1!$M$2:$R$146,3,FALSE)),"",VLOOKUP($B118,Sheet1!$M$2:$R$146,3,FALSE))</f>
        <v/>
      </c>
      <c r="F118" t="str">
        <f>IF(ISNA(VLOOKUP($B118,Sheet1!$M$2:$R$146,4,FALSE)),"",VLOOKUP($B118,Sheet1!$M$2:$R$146,4,FALSE))</f>
        <v/>
      </c>
      <c r="G118" t="str">
        <f>IF(ISNA(VLOOKUP($B118,Sheet1!$M$2:$R$146,5,FALSE)),"",VLOOKUP($B118,Sheet1!$M$2:$R$146,5,FALSE))</f>
        <v/>
      </c>
      <c r="I118">
        <f t="shared" si="24"/>
        <v>0</v>
      </c>
      <c r="J118" t="str">
        <f t="shared" si="15"/>
        <v/>
      </c>
      <c r="L118" t="str">
        <f t="shared" si="16"/>
        <v>5200T</v>
      </c>
      <c r="M118" t="str">
        <f t="shared" si="17"/>
        <v>5200A</v>
      </c>
      <c r="N118" t="str">
        <f t="shared" si="18"/>
        <v>5200C</v>
      </c>
      <c r="O118" t="str">
        <f t="shared" si="19"/>
        <v>5200O</v>
      </c>
      <c r="P118">
        <f t="shared" si="20"/>
        <v>1</v>
      </c>
      <c r="Q118">
        <f t="shared" si="21"/>
        <v>1</v>
      </c>
      <c r="R118">
        <f t="shared" si="22"/>
        <v>1</v>
      </c>
      <c r="S118">
        <f t="shared" si="23"/>
        <v>1</v>
      </c>
      <c r="V118" t="s">
        <v>150</v>
      </c>
      <c r="W118" t="s">
        <v>151</v>
      </c>
      <c r="X118" t="s">
        <v>151</v>
      </c>
      <c r="Y118" t="s">
        <v>151</v>
      </c>
    </row>
    <row r="119" spans="1:25" x14ac:dyDescent="0.25">
      <c r="A119" s="31" t="s">
        <v>240</v>
      </c>
      <c r="B119" s="32">
        <v>2317</v>
      </c>
      <c r="D119" t="str">
        <f>IF(ISNA(VLOOKUP(B119,Sheet1!$M$2:$Q$146,2,FALSE)),"",VLOOKUP(B119,Sheet1!$M$2:$Q$146,2,FALSE))</f>
        <v>Day 11</v>
      </c>
      <c r="E119" t="str">
        <f>IF(ISNA(VLOOKUP($B119,Sheet1!$M$2:$R$146,3,FALSE)),"",VLOOKUP($B119,Sheet1!$M$2:$R$146,3,FALSE))</f>
        <v>Day 11</v>
      </c>
      <c r="F119" t="str">
        <f>IF(ISNA(VLOOKUP($B119,Sheet1!$M$2:$R$146,4,FALSE)),"",VLOOKUP($B119,Sheet1!$M$2:$R$146,4,FALSE))</f>
        <v>Day 1</v>
      </c>
      <c r="G119" t="str">
        <f>IF(ISNA(VLOOKUP($B119,Sheet1!$M$2:$R$146,5,FALSE)),"",VLOOKUP($B119,Sheet1!$M$2:$R$146,5,FALSE))</f>
        <v>Day 11</v>
      </c>
      <c r="I119">
        <f t="shared" si="24"/>
        <v>5</v>
      </c>
      <c r="J119">
        <f t="shared" si="15"/>
        <v>0</v>
      </c>
      <c r="L119" t="str">
        <f t="shared" si="16"/>
        <v>2317T</v>
      </c>
      <c r="M119" t="str">
        <f t="shared" si="17"/>
        <v>2317A</v>
      </c>
      <c r="N119" t="str">
        <f t="shared" si="18"/>
        <v>2317C</v>
      </c>
      <c r="O119" t="str">
        <f t="shared" si="19"/>
        <v>2317O</v>
      </c>
      <c r="P119">
        <f t="shared" si="20"/>
        <v>0</v>
      </c>
      <c r="Q119">
        <f t="shared" si="21"/>
        <v>0</v>
      </c>
      <c r="R119">
        <f t="shared" si="22"/>
        <v>0</v>
      </c>
      <c r="S119">
        <f t="shared" si="23"/>
        <v>0</v>
      </c>
      <c r="V119" t="s">
        <v>150</v>
      </c>
      <c r="W119" t="s">
        <v>150</v>
      </c>
      <c r="X119" t="s">
        <v>153</v>
      </c>
      <c r="Y119" t="s">
        <v>150</v>
      </c>
    </row>
    <row r="120" spans="1:25" x14ac:dyDescent="0.25">
      <c r="A120" s="31" t="s">
        <v>241</v>
      </c>
      <c r="B120" s="32">
        <v>3356</v>
      </c>
      <c r="D120" t="str">
        <f>IF(ISNA(VLOOKUP(B120,Sheet1!$M$2:$Q$146,2,FALSE)),"",VLOOKUP(B120,Sheet1!$M$2:$Q$146,2,FALSE))</f>
        <v>Day 11</v>
      </c>
      <c r="E120" t="str">
        <f>IF(ISNA(VLOOKUP($B120,Sheet1!$M$2:$R$146,3,FALSE)),"",VLOOKUP($B120,Sheet1!$M$2:$R$146,3,FALSE))</f>
        <v/>
      </c>
      <c r="F120" t="str">
        <f>IF(ISNA(VLOOKUP($B120,Sheet1!$M$2:$R$146,4,FALSE)),"",VLOOKUP($B120,Sheet1!$M$2:$R$146,4,FALSE))</f>
        <v/>
      </c>
      <c r="G120" t="str">
        <f>IF(ISNA(VLOOKUP($B120,Sheet1!$M$2:$R$146,5,FALSE)),"",VLOOKUP($B120,Sheet1!$M$2:$R$146,5,FALSE))</f>
        <v/>
      </c>
      <c r="I120">
        <f t="shared" si="24"/>
        <v>0</v>
      </c>
      <c r="J120" t="str">
        <f t="shared" si="15"/>
        <v/>
      </c>
      <c r="L120" t="str">
        <f t="shared" si="16"/>
        <v>3356T</v>
      </c>
      <c r="M120" t="str">
        <f t="shared" si="17"/>
        <v>3356A</v>
      </c>
      <c r="N120" t="str">
        <f t="shared" si="18"/>
        <v>3356C</v>
      </c>
      <c r="O120" t="str">
        <f t="shared" si="19"/>
        <v>3356O</v>
      </c>
      <c r="P120">
        <f t="shared" si="20"/>
        <v>0</v>
      </c>
      <c r="Q120">
        <f t="shared" si="21"/>
        <v>1</v>
      </c>
      <c r="R120">
        <f t="shared" si="22"/>
        <v>1</v>
      </c>
      <c r="S120">
        <f t="shared" si="23"/>
        <v>1</v>
      </c>
      <c r="V120" t="s">
        <v>150</v>
      </c>
      <c r="W120" t="s">
        <v>151</v>
      </c>
      <c r="X120" t="s">
        <v>151</v>
      </c>
      <c r="Y120" t="s">
        <v>151</v>
      </c>
    </row>
    <row r="121" spans="1:25" x14ac:dyDescent="0.25">
      <c r="A121" s="31" t="s">
        <v>242</v>
      </c>
      <c r="B121" s="32">
        <v>3358</v>
      </c>
      <c r="D121" t="str">
        <f>IF(ISNA(VLOOKUP(B121,Sheet1!$M$2:$Q$146,2,FALSE)),"",VLOOKUP(B121,Sheet1!$M$2:$Q$146,2,FALSE))</f>
        <v>Day 11</v>
      </c>
      <c r="E121" t="str">
        <f>IF(ISNA(VLOOKUP($B121,Sheet1!$M$2:$R$146,3,FALSE)),"",VLOOKUP($B121,Sheet1!$M$2:$R$146,3,FALSE))</f>
        <v/>
      </c>
      <c r="F121" t="str">
        <f>IF(ISNA(VLOOKUP($B121,Sheet1!$M$2:$R$146,4,FALSE)),"",VLOOKUP($B121,Sheet1!$M$2:$R$146,4,FALSE))</f>
        <v/>
      </c>
      <c r="G121" t="str">
        <f>IF(ISNA(VLOOKUP($B121,Sheet1!$M$2:$R$146,5,FALSE)),"",VLOOKUP($B121,Sheet1!$M$2:$R$146,5,FALSE))</f>
        <v/>
      </c>
      <c r="I121">
        <f t="shared" si="24"/>
        <v>0</v>
      </c>
      <c r="J121" t="str">
        <f t="shared" si="15"/>
        <v/>
      </c>
      <c r="L121" t="str">
        <f t="shared" si="16"/>
        <v>3358T</v>
      </c>
      <c r="M121" t="str">
        <f t="shared" si="17"/>
        <v>3358A</v>
      </c>
      <c r="N121" t="str">
        <f t="shared" si="18"/>
        <v>3358C</v>
      </c>
      <c r="O121" t="str">
        <f t="shared" si="19"/>
        <v>3358O</v>
      </c>
      <c r="P121">
        <f t="shared" si="20"/>
        <v>0</v>
      </c>
      <c r="Q121">
        <f t="shared" si="21"/>
        <v>1</v>
      </c>
      <c r="R121">
        <f t="shared" si="22"/>
        <v>1</v>
      </c>
      <c r="S121">
        <f t="shared" si="23"/>
        <v>1</v>
      </c>
      <c r="V121" t="s">
        <v>150</v>
      </c>
      <c r="W121" t="s">
        <v>151</v>
      </c>
      <c r="X121" t="s">
        <v>151</v>
      </c>
      <c r="Y121" t="s">
        <v>151</v>
      </c>
    </row>
    <row r="122" spans="1:25" x14ac:dyDescent="0.25">
      <c r="A122" s="31" t="s">
        <v>243</v>
      </c>
      <c r="B122" s="32">
        <v>3029</v>
      </c>
      <c r="D122" t="str">
        <f>IF(ISNA(VLOOKUP(B122,Sheet1!$M$2:$Q$146,2,FALSE)),"",VLOOKUP(B122,Sheet1!$M$2:$Q$146,2,FALSE))</f>
        <v/>
      </c>
      <c r="E122" t="str">
        <f>IF(ISNA(VLOOKUP($B122,Sheet1!$M$2:$R$146,3,FALSE)),"",VLOOKUP($B122,Sheet1!$M$2:$R$146,3,FALSE))</f>
        <v/>
      </c>
      <c r="F122" t="str">
        <f>IF(ISNA(VLOOKUP($B122,Sheet1!$M$2:$R$146,4,FALSE)),"",VLOOKUP($B122,Sheet1!$M$2:$R$146,4,FALSE))</f>
        <v/>
      </c>
      <c r="G122" t="str">
        <f>IF(ISNA(VLOOKUP($B122,Sheet1!$M$2:$R$146,5,FALSE)),"",VLOOKUP($B122,Sheet1!$M$2:$R$146,5,FALSE))</f>
        <v/>
      </c>
      <c r="I122">
        <f t="shared" si="24"/>
        <v>0</v>
      </c>
      <c r="J122" t="str">
        <f t="shared" si="15"/>
        <v/>
      </c>
      <c r="L122" t="str">
        <f t="shared" si="16"/>
        <v>3029T</v>
      </c>
      <c r="M122" t="str">
        <f t="shared" si="17"/>
        <v>3029A</v>
      </c>
      <c r="N122" t="str">
        <f t="shared" si="18"/>
        <v>3029C</v>
      </c>
      <c r="O122" t="str">
        <f t="shared" si="19"/>
        <v>3029O</v>
      </c>
      <c r="P122">
        <f t="shared" si="20"/>
        <v>1</v>
      </c>
      <c r="Q122">
        <f t="shared" si="21"/>
        <v>1</v>
      </c>
      <c r="R122">
        <f t="shared" si="22"/>
        <v>1</v>
      </c>
      <c r="S122">
        <f t="shared" si="23"/>
        <v>1</v>
      </c>
      <c r="V122" t="s">
        <v>150</v>
      </c>
      <c r="W122" t="s">
        <v>151</v>
      </c>
      <c r="X122" t="s">
        <v>151</v>
      </c>
      <c r="Y122" t="s">
        <v>151</v>
      </c>
    </row>
    <row r="123" spans="1:25" x14ac:dyDescent="0.25">
      <c r="A123" s="31" t="s">
        <v>244</v>
      </c>
      <c r="B123" s="32">
        <v>2084</v>
      </c>
      <c r="D123" t="str">
        <f>IF(ISNA(VLOOKUP(B123,Sheet1!$M$2:$Q$146,2,FALSE)),"",VLOOKUP(B123,Sheet1!$M$2:$Q$146,2,FALSE))</f>
        <v>Day 11</v>
      </c>
      <c r="E123" t="str">
        <f>IF(ISNA(VLOOKUP($B123,Sheet1!$M$2:$R$146,3,FALSE)),"",VLOOKUP($B123,Sheet1!$M$2:$R$146,3,FALSE))</f>
        <v/>
      </c>
      <c r="F123" t="str">
        <f>IF(ISNA(VLOOKUP($B123,Sheet1!$M$2:$R$146,4,FALSE)),"",VLOOKUP($B123,Sheet1!$M$2:$R$146,4,FALSE))</f>
        <v>Day 11</v>
      </c>
      <c r="G123" t="str">
        <f>IF(ISNA(VLOOKUP($B123,Sheet1!$M$2:$R$146,5,FALSE)),"",VLOOKUP($B123,Sheet1!$M$2:$R$146,5,FALSE))</f>
        <v>Day 11</v>
      </c>
      <c r="I123">
        <f t="shared" si="24"/>
        <v>6</v>
      </c>
      <c r="J123">
        <f t="shared" si="15"/>
        <v>10</v>
      </c>
      <c r="L123" t="str">
        <f t="shared" si="16"/>
        <v>2084T</v>
      </c>
      <c r="M123" t="str">
        <f t="shared" si="17"/>
        <v>2084A</v>
      </c>
      <c r="N123" t="str">
        <f t="shared" si="18"/>
        <v>2084C</v>
      </c>
      <c r="O123" t="str">
        <f t="shared" si="19"/>
        <v>2084O</v>
      </c>
      <c r="P123">
        <f t="shared" si="20"/>
        <v>0</v>
      </c>
      <c r="Q123">
        <f t="shared" si="21"/>
        <v>1</v>
      </c>
      <c r="R123">
        <f t="shared" si="22"/>
        <v>0</v>
      </c>
      <c r="S123">
        <f t="shared" si="23"/>
        <v>0</v>
      </c>
      <c r="V123" t="s">
        <v>150</v>
      </c>
      <c r="W123" t="s">
        <v>151</v>
      </c>
      <c r="X123" t="s">
        <v>150</v>
      </c>
      <c r="Y123" t="s">
        <v>150</v>
      </c>
    </row>
    <row r="124" spans="1:25" x14ac:dyDescent="0.25">
      <c r="A124" s="31" t="s">
        <v>245</v>
      </c>
      <c r="B124" s="32">
        <v>3052</v>
      </c>
      <c r="D124" t="str">
        <f>IF(ISNA(VLOOKUP(B124,Sheet1!$M$2:$Q$146,2,FALSE)),"",VLOOKUP(B124,Sheet1!$M$2:$Q$146,2,FALSE))</f>
        <v>Day 11</v>
      </c>
      <c r="E124" t="str">
        <f>IF(ISNA(VLOOKUP($B124,Sheet1!$M$2:$R$146,3,FALSE)),"",VLOOKUP($B124,Sheet1!$M$2:$R$146,3,FALSE))</f>
        <v/>
      </c>
      <c r="F124" t="str">
        <f>IF(ISNA(VLOOKUP($B124,Sheet1!$M$2:$R$146,4,FALSE)),"",VLOOKUP($B124,Sheet1!$M$2:$R$146,4,FALSE))</f>
        <v>Day 1</v>
      </c>
      <c r="G124" t="str">
        <f>IF(ISNA(VLOOKUP($B124,Sheet1!$M$2:$R$146,5,FALSE)),"",VLOOKUP($B124,Sheet1!$M$2:$R$146,5,FALSE))</f>
        <v/>
      </c>
      <c r="I124">
        <f t="shared" si="24"/>
        <v>5</v>
      </c>
      <c r="J124">
        <f t="shared" si="15"/>
        <v>0</v>
      </c>
      <c r="L124" t="str">
        <f t="shared" si="16"/>
        <v>3052T</v>
      </c>
      <c r="M124" t="str">
        <f t="shared" si="17"/>
        <v>3052A</v>
      </c>
      <c r="N124" t="str">
        <f t="shared" si="18"/>
        <v>3052C</v>
      </c>
      <c r="O124" t="str">
        <f t="shared" si="19"/>
        <v>3052O</v>
      </c>
      <c r="P124">
        <f t="shared" si="20"/>
        <v>0</v>
      </c>
      <c r="Q124">
        <f t="shared" si="21"/>
        <v>1</v>
      </c>
      <c r="R124">
        <f t="shared" si="22"/>
        <v>0</v>
      </c>
      <c r="S124">
        <f t="shared" si="23"/>
        <v>1</v>
      </c>
      <c r="V124" t="s">
        <v>150</v>
      </c>
      <c r="W124" t="s">
        <v>151</v>
      </c>
      <c r="X124" t="s">
        <v>153</v>
      </c>
      <c r="Y124" t="s">
        <v>151</v>
      </c>
    </row>
    <row r="125" spans="1:25" x14ac:dyDescent="0.25">
      <c r="A125" s="31" t="s">
        <v>246</v>
      </c>
      <c r="B125" s="32">
        <v>2046</v>
      </c>
      <c r="D125" t="str">
        <f>IF(ISNA(VLOOKUP(B125,Sheet1!$M$2:$Q$146,2,FALSE)),"",VLOOKUP(B125,Sheet1!$M$2:$Q$146,2,FALSE))</f>
        <v>Day 11</v>
      </c>
      <c r="E125" t="str">
        <f>IF(ISNA(VLOOKUP($B125,Sheet1!$M$2:$R$146,3,FALSE)),"",VLOOKUP($B125,Sheet1!$M$2:$R$146,3,FALSE))</f>
        <v>Day 11</v>
      </c>
      <c r="F125" t="str">
        <f>IF(ISNA(VLOOKUP($B125,Sheet1!$M$2:$R$146,4,FALSE)),"",VLOOKUP($B125,Sheet1!$M$2:$R$146,4,FALSE))</f>
        <v>Day 11</v>
      </c>
      <c r="G125" t="str">
        <f>IF(ISNA(VLOOKUP($B125,Sheet1!$M$2:$R$146,5,FALSE)),"",VLOOKUP($B125,Sheet1!$M$2:$R$146,5,FALSE))</f>
        <v>Day 11</v>
      </c>
      <c r="I125">
        <f t="shared" si="24"/>
        <v>6</v>
      </c>
      <c r="J125">
        <f t="shared" si="15"/>
        <v>10</v>
      </c>
      <c r="L125" t="str">
        <f t="shared" si="16"/>
        <v>2046T</v>
      </c>
      <c r="M125" t="str">
        <f t="shared" si="17"/>
        <v>2046A</v>
      </c>
      <c r="N125" t="str">
        <f t="shared" si="18"/>
        <v>2046C</v>
      </c>
      <c r="O125" t="str">
        <f t="shared" si="19"/>
        <v>2046O</v>
      </c>
      <c r="P125">
        <f t="shared" si="20"/>
        <v>0</v>
      </c>
      <c r="Q125">
        <f t="shared" si="21"/>
        <v>0</v>
      </c>
      <c r="R125">
        <f t="shared" si="22"/>
        <v>0</v>
      </c>
      <c r="S125">
        <f t="shared" si="23"/>
        <v>0</v>
      </c>
      <c r="V125" t="s">
        <v>150</v>
      </c>
      <c r="W125" t="s">
        <v>150</v>
      </c>
      <c r="X125" t="s">
        <v>150</v>
      </c>
      <c r="Y125" t="s">
        <v>150</v>
      </c>
    </row>
    <row r="126" spans="1:25" x14ac:dyDescent="0.25">
      <c r="A126" s="31" t="s">
        <v>247</v>
      </c>
      <c r="B126" s="32">
        <v>3325</v>
      </c>
      <c r="D126" t="str">
        <f>IF(ISNA(VLOOKUP(B126,Sheet1!$M$2:$Q$146,2,FALSE)),"",VLOOKUP(B126,Sheet1!$M$2:$Q$146,2,FALSE))</f>
        <v>Day 11</v>
      </c>
      <c r="E126" t="str">
        <f>IF(ISNA(VLOOKUP($B126,Sheet1!$M$2:$R$146,3,FALSE)),"",VLOOKUP($B126,Sheet1!$M$2:$R$146,3,FALSE))</f>
        <v/>
      </c>
      <c r="F126" t="str">
        <f>IF(ISNA(VLOOKUP($B126,Sheet1!$M$2:$R$146,4,FALSE)),"",VLOOKUP($B126,Sheet1!$M$2:$R$146,4,FALSE))</f>
        <v/>
      </c>
      <c r="G126" t="str">
        <f>IF(ISNA(VLOOKUP($B126,Sheet1!$M$2:$R$146,5,FALSE)),"",VLOOKUP($B126,Sheet1!$M$2:$R$146,5,FALSE))</f>
        <v/>
      </c>
      <c r="I126">
        <f t="shared" si="24"/>
        <v>0</v>
      </c>
      <c r="J126" t="str">
        <f t="shared" si="15"/>
        <v/>
      </c>
      <c r="L126" t="str">
        <f t="shared" si="16"/>
        <v>3325T</v>
      </c>
      <c r="M126" t="str">
        <f t="shared" si="17"/>
        <v>3325A</v>
      </c>
      <c r="N126" t="str">
        <f t="shared" si="18"/>
        <v>3325C</v>
      </c>
      <c r="O126" t="str">
        <f t="shared" si="19"/>
        <v>3325O</v>
      </c>
      <c r="P126">
        <f t="shared" si="20"/>
        <v>0</v>
      </c>
      <c r="Q126">
        <f t="shared" si="21"/>
        <v>1</v>
      </c>
      <c r="R126">
        <f t="shared" si="22"/>
        <v>1</v>
      </c>
      <c r="S126">
        <f t="shared" si="23"/>
        <v>1</v>
      </c>
      <c r="V126" t="s">
        <v>150</v>
      </c>
      <c r="W126" t="s">
        <v>151</v>
      </c>
      <c r="X126" t="s">
        <v>151</v>
      </c>
      <c r="Y126" t="s">
        <v>151</v>
      </c>
    </row>
    <row r="127" spans="1:25" x14ac:dyDescent="0.25">
      <c r="A127" s="31" t="s">
        <v>248</v>
      </c>
      <c r="B127" s="32">
        <v>1001</v>
      </c>
      <c r="D127" t="str">
        <f>IF(ISNA(VLOOKUP(B127,Sheet1!$M$2:$Q$146,2,FALSE)),"",VLOOKUP(B127,Sheet1!$M$2:$Q$146,2,FALSE))</f>
        <v>Day 11</v>
      </c>
      <c r="E127" t="str">
        <f>IF(ISNA(VLOOKUP($B127,Sheet1!$M$2:$R$146,3,FALSE)),"",VLOOKUP($B127,Sheet1!$M$2:$R$146,3,FALSE))</f>
        <v/>
      </c>
      <c r="F127" t="str">
        <f>IF(ISNA(VLOOKUP($B127,Sheet1!$M$2:$R$146,4,FALSE)),"",VLOOKUP($B127,Sheet1!$M$2:$R$146,4,FALSE))</f>
        <v/>
      </c>
      <c r="G127" t="str">
        <f>IF(ISNA(VLOOKUP($B127,Sheet1!$M$2:$R$146,5,FALSE)),"",VLOOKUP($B127,Sheet1!$M$2:$R$146,5,FALSE))</f>
        <v/>
      </c>
      <c r="I127">
        <f t="shared" si="24"/>
        <v>0</v>
      </c>
      <c r="J127" t="str">
        <f t="shared" si="15"/>
        <v/>
      </c>
      <c r="L127" t="str">
        <f t="shared" si="16"/>
        <v>1001T</v>
      </c>
      <c r="M127" t="str">
        <f t="shared" si="17"/>
        <v>1001A</v>
      </c>
      <c r="N127" t="str">
        <f t="shared" si="18"/>
        <v>1001C</v>
      </c>
      <c r="O127" t="str">
        <f t="shared" si="19"/>
        <v>1001O</v>
      </c>
      <c r="P127">
        <f t="shared" si="20"/>
        <v>0</v>
      </c>
      <c r="Q127">
        <f t="shared" si="21"/>
        <v>1</v>
      </c>
      <c r="R127">
        <f t="shared" si="22"/>
        <v>1</v>
      </c>
      <c r="S127">
        <f t="shared" si="23"/>
        <v>1</v>
      </c>
      <c r="V127" t="s">
        <v>150</v>
      </c>
      <c r="W127" t="s">
        <v>151</v>
      </c>
      <c r="X127" t="s">
        <v>151</v>
      </c>
      <c r="Y127" t="s">
        <v>151</v>
      </c>
    </row>
    <row r="128" spans="1:25" x14ac:dyDescent="0.25">
      <c r="A128" s="31" t="s">
        <v>249</v>
      </c>
      <c r="B128" s="32">
        <v>3389</v>
      </c>
      <c r="D128" t="str">
        <f>IF(ISNA(VLOOKUP(B128,Sheet1!$M$2:$Q$146,2,FALSE)),"",VLOOKUP(B128,Sheet1!$M$2:$Q$146,2,FALSE))</f>
        <v/>
      </c>
      <c r="E128" t="str">
        <f>IF(ISNA(VLOOKUP($B128,Sheet1!$M$2:$R$146,3,FALSE)),"",VLOOKUP($B128,Sheet1!$M$2:$R$146,3,FALSE))</f>
        <v/>
      </c>
      <c r="F128" t="str">
        <f>IF(ISNA(VLOOKUP($B128,Sheet1!$M$2:$R$146,4,FALSE)),"",VLOOKUP($B128,Sheet1!$M$2:$R$146,4,FALSE))</f>
        <v/>
      </c>
      <c r="G128" t="str">
        <f>IF(ISNA(VLOOKUP($B128,Sheet1!$M$2:$R$146,5,FALSE)),"",VLOOKUP($B128,Sheet1!$M$2:$R$146,5,FALSE))</f>
        <v/>
      </c>
      <c r="I128">
        <f t="shared" si="24"/>
        <v>0</v>
      </c>
      <c r="J128" t="str">
        <f t="shared" si="15"/>
        <v/>
      </c>
      <c r="L128" t="str">
        <f t="shared" si="16"/>
        <v>3389T</v>
      </c>
      <c r="M128" t="str">
        <f t="shared" si="17"/>
        <v>3389A</v>
      </c>
      <c r="N128" t="str">
        <f t="shared" si="18"/>
        <v>3389C</v>
      </c>
      <c r="O128" t="str">
        <f t="shared" si="19"/>
        <v>3389O</v>
      </c>
      <c r="P128">
        <f t="shared" si="20"/>
        <v>1</v>
      </c>
      <c r="Q128">
        <f t="shared" si="21"/>
        <v>1</v>
      </c>
      <c r="R128">
        <f t="shared" si="22"/>
        <v>1</v>
      </c>
      <c r="S128">
        <f t="shared" si="23"/>
        <v>1</v>
      </c>
      <c r="V128" t="s">
        <v>151</v>
      </c>
      <c r="W128" t="s">
        <v>151</v>
      </c>
      <c r="X128" t="s">
        <v>151</v>
      </c>
      <c r="Y128" t="s">
        <v>151</v>
      </c>
    </row>
    <row r="129" spans="1:25" x14ac:dyDescent="0.25">
      <c r="A129" s="31" t="s">
        <v>250</v>
      </c>
      <c r="B129" s="32">
        <v>2001</v>
      </c>
      <c r="D129" t="str">
        <f>IF(ISNA(VLOOKUP(B129,Sheet1!$M$2:$Q$146,2,FALSE)),"",VLOOKUP(B129,Sheet1!$M$2:$Q$146,2,FALSE))</f>
        <v>Day 11</v>
      </c>
      <c r="E129" t="str">
        <f>IF(ISNA(VLOOKUP($B129,Sheet1!$M$2:$R$146,3,FALSE)),"",VLOOKUP($B129,Sheet1!$M$2:$R$146,3,FALSE))</f>
        <v/>
      </c>
      <c r="F129" t="str">
        <f>IF(ISNA(VLOOKUP($B129,Sheet1!$M$2:$R$146,4,FALSE)),"",VLOOKUP($B129,Sheet1!$M$2:$R$146,4,FALSE))</f>
        <v>Day 11</v>
      </c>
      <c r="G129" t="str">
        <f>IF(ISNA(VLOOKUP($B129,Sheet1!$M$2:$R$146,5,FALSE)),"",VLOOKUP($B129,Sheet1!$M$2:$R$146,5,FALSE))</f>
        <v>Day 11</v>
      </c>
      <c r="I129">
        <f t="shared" si="24"/>
        <v>6</v>
      </c>
      <c r="J129">
        <f t="shared" si="15"/>
        <v>10</v>
      </c>
      <c r="L129" t="str">
        <f t="shared" si="16"/>
        <v>2001T</v>
      </c>
      <c r="M129" t="str">
        <f t="shared" si="17"/>
        <v>2001A</v>
      </c>
      <c r="N129" t="str">
        <f t="shared" si="18"/>
        <v>2001C</v>
      </c>
      <c r="O129" t="str">
        <f t="shared" si="19"/>
        <v>2001O</v>
      </c>
      <c r="P129">
        <f t="shared" si="20"/>
        <v>0</v>
      </c>
      <c r="Q129">
        <f t="shared" si="21"/>
        <v>1</v>
      </c>
      <c r="R129">
        <f t="shared" si="22"/>
        <v>0</v>
      </c>
      <c r="S129">
        <f t="shared" si="23"/>
        <v>0</v>
      </c>
      <c r="V129" t="s">
        <v>150</v>
      </c>
      <c r="W129" t="s">
        <v>151</v>
      </c>
      <c r="X129" t="s">
        <v>153</v>
      </c>
      <c r="Y129" t="s">
        <v>150</v>
      </c>
    </row>
    <row r="130" spans="1:25" x14ac:dyDescent="0.25">
      <c r="A130" s="31" t="s">
        <v>251</v>
      </c>
      <c r="B130" s="32">
        <v>2064</v>
      </c>
      <c r="D130" t="str">
        <f>IF(ISNA(VLOOKUP(B130,Sheet1!$M$2:$Q$146,2,FALSE)),"",VLOOKUP(B130,Sheet1!$M$2:$Q$146,2,FALSE))</f>
        <v>Day 11</v>
      </c>
      <c r="E130" t="str">
        <f>IF(ISNA(VLOOKUP($B130,Sheet1!$M$2:$R$146,3,FALSE)),"",VLOOKUP($B130,Sheet1!$M$2:$R$146,3,FALSE))</f>
        <v>Day 11</v>
      </c>
      <c r="F130" t="str">
        <f>IF(ISNA(VLOOKUP($B130,Sheet1!$M$2:$R$146,4,FALSE)),"",VLOOKUP($B130,Sheet1!$M$2:$R$146,4,FALSE))</f>
        <v>Day 1</v>
      </c>
      <c r="G130" t="str">
        <f>IF(ISNA(VLOOKUP($B130,Sheet1!$M$2:$R$146,5,FALSE)),"",VLOOKUP($B130,Sheet1!$M$2:$R$146,5,FALSE))</f>
        <v>Day 11</v>
      </c>
      <c r="I130">
        <f t="shared" si="24"/>
        <v>5</v>
      </c>
      <c r="J130">
        <f t="shared" si="15"/>
        <v>0</v>
      </c>
      <c r="L130" t="str">
        <f t="shared" si="16"/>
        <v>2064T</v>
      </c>
      <c r="M130" t="str">
        <f t="shared" si="17"/>
        <v>2064A</v>
      </c>
      <c r="N130" t="str">
        <f t="shared" si="18"/>
        <v>2064C</v>
      </c>
      <c r="O130" t="str">
        <f t="shared" si="19"/>
        <v>2064O</v>
      </c>
      <c r="P130">
        <f t="shared" si="20"/>
        <v>0</v>
      </c>
      <c r="Q130">
        <f t="shared" si="21"/>
        <v>0</v>
      </c>
      <c r="R130">
        <f t="shared" si="22"/>
        <v>0</v>
      </c>
      <c r="S130">
        <f t="shared" si="23"/>
        <v>0</v>
      </c>
      <c r="V130" t="s">
        <v>150</v>
      </c>
      <c r="W130" t="s">
        <v>150</v>
      </c>
      <c r="X130" t="s">
        <v>151</v>
      </c>
      <c r="Y130" t="s">
        <v>150</v>
      </c>
    </row>
    <row r="131" spans="1:25" x14ac:dyDescent="0.25">
      <c r="A131" s="31" t="s">
        <v>252</v>
      </c>
      <c r="B131" s="32">
        <v>2000</v>
      </c>
      <c r="D131" t="str">
        <f>IF(ISNA(VLOOKUP(B131,Sheet1!$M$2:$Q$146,2,FALSE)),"",VLOOKUP(B131,Sheet1!$M$2:$Q$146,2,FALSE))</f>
        <v>Day 11</v>
      </c>
      <c r="E131" t="str">
        <f>IF(ISNA(VLOOKUP($B131,Sheet1!$M$2:$R$146,3,FALSE)),"",VLOOKUP($B131,Sheet1!$M$2:$R$146,3,FALSE))</f>
        <v>Day 11</v>
      </c>
      <c r="F131" t="str">
        <f>IF(ISNA(VLOOKUP($B131,Sheet1!$M$2:$R$146,4,FALSE)),"",VLOOKUP($B131,Sheet1!$M$2:$R$146,4,FALSE))</f>
        <v>Day 1</v>
      </c>
      <c r="G131" t="str">
        <f>IF(ISNA(VLOOKUP($B131,Sheet1!$M$2:$R$146,5,FALSE)),"",VLOOKUP($B131,Sheet1!$M$2:$R$146,5,FALSE))</f>
        <v>Day 11</v>
      </c>
      <c r="I131">
        <f t="shared" si="24"/>
        <v>5</v>
      </c>
      <c r="J131">
        <f t="shared" si="15"/>
        <v>0</v>
      </c>
      <c r="L131" t="str">
        <f t="shared" si="16"/>
        <v>2000T</v>
      </c>
      <c r="M131" t="str">
        <f t="shared" si="17"/>
        <v>2000A</v>
      </c>
      <c r="N131" t="str">
        <f t="shared" si="18"/>
        <v>2000C</v>
      </c>
      <c r="O131" t="str">
        <f t="shared" si="19"/>
        <v>2000O</v>
      </c>
      <c r="P131">
        <f t="shared" si="20"/>
        <v>0</v>
      </c>
      <c r="Q131">
        <f t="shared" si="21"/>
        <v>0</v>
      </c>
      <c r="R131">
        <f t="shared" si="22"/>
        <v>0</v>
      </c>
      <c r="S131">
        <f t="shared" si="23"/>
        <v>0</v>
      </c>
      <c r="V131" t="s">
        <v>150</v>
      </c>
      <c r="W131" t="s">
        <v>150</v>
      </c>
      <c r="X131" t="s">
        <v>153</v>
      </c>
      <c r="Y131" t="s">
        <v>151</v>
      </c>
    </row>
    <row r="132" spans="1:25" x14ac:dyDescent="0.25">
      <c r="A132" s="31" t="s">
        <v>253</v>
      </c>
      <c r="B132" s="32">
        <v>2048</v>
      </c>
      <c r="D132" t="str">
        <f>IF(ISNA(VLOOKUP(B132,Sheet1!$M$2:$Q$146,2,FALSE)),"",VLOOKUP(B132,Sheet1!$M$2:$Q$146,2,FALSE))</f>
        <v>Day 11</v>
      </c>
      <c r="E132" t="str">
        <f>IF(ISNA(VLOOKUP($B132,Sheet1!$M$2:$R$146,3,FALSE)),"",VLOOKUP($B132,Sheet1!$M$2:$R$146,3,FALSE))</f>
        <v/>
      </c>
      <c r="F132" t="str">
        <f>IF(ISNA(VLOOKUP($B132,Sheet1!$M$2:$R$146,4,FALSE)),"",VLOOKUP($B132,Sheet1!$M$2:$R$146,4,FALSE))</f>
        <v>Day 1</v>
      </c>
      <c r="G132" t="str">
        <f>IF(ISNA(VLOOKUP($B132,Sheet1!$M$2:$R$146,5,FALSE)),"",VLOOKUP($B132,Sheet1!$M$2:$R$146,5,FALSE))</f>
        <v>Day 11</v>
      </c>
      <c r="I132">
        <f t="shared" si="24"/>
        <v>5</v>
      </c>
      <c r="J132">
        <f t="shared" si="15"/>
        <v>0</v>
      </c>
      <c r="L132" t="str">
        <f t="shared" si="16"/>
        <v>2048T</v>
      </c>
      <c r="M132" t="str">
        <f t="shared" si="17"/>
        <v>2048A</v>
      </c>
      <c r="N132" t="str">
        <f t="shared" si="18"/>
        <v>2048C</v>
      </c>
      <c r="O132" t="str">
        <f t="shared" si="19"/>
        <v>2048O</v>
      </c>
      <c r="P132">
        <f t="shared" si="20"/>
        <v>0</v>
      </c>
      <c r="Q132">
        <f t="shared" si="21"/>
        <v>1</v>
      </c>
      <c r="R132">
        <f t="shared" si="22"/>
        <v>0</v>
      </c>
      <c r="S132">
        <f t="shared" si="23"/>
        <v>0</v>
      </c>
      <c r="V132" t="s">
        <v>150</v>
      </c>
      <c r="W132" t="s">
        <v>151</v>
      </c>
      <c r="X132" t="s">
        <v>153</v>
      </c>
      <c r="Y132" t="s">
        <v>150</v>
      </c>
    </row>
    <row r="133" spans="1:25" x14ac:dyDescent="0.25">
      <c r="A133" s="31" t="s">
        <v>254</v>
      </c>
      <c r="B133" s="32">
        <v>2232</v>
      </c>
      <c r="D133" t="str">
        <f>IF(ISNA(VLOOKUP(B133,Sheet1!$M$2:$Q$146,2,FALSE)),"",VLOOKUP(B133,Sheet1!$M$2:$Q$146,2,FALSE))</f>
        <v>Day 11</v>
      </c>
      <c r="E133" t="str">
        <f>IF(ISNA(VLOOKUP($B133,Sheet1!$M$2:$R$146,3,FALSE)),"",VLOOKUP($B133,Sheet1!$M$2:$R$146,3,FALSE))</f>
        <v>Day 11</v>
      </c>
      <c r="F133" t="str">
        <f>IF(ISNA(VLOOKUP($B133,Sheet1!$M$2:$R$146,4,FALSE)),"",VLOOKUP($B133,Sheet1!$M$2:$R$146,4,FALSE))</f>
        <v>Day 1</v>
      </c>
      <c r="G133" t="str">
        <f>IF(ISNA(VLOOKUP($B133,Sheet1!$M$2:$R$146,5,FALSE)),"",VLOOKUP($B133,Sheet1!$M$2:$R$146,5,FALSE))</f>
        <v>Day 11</v>
      </c>
      <c r="I133">
        <f t="shared" si="24"/>
        <v>5</v>
      </c>
      <c r="J133">
        <f t="shared" si="15"/>
        <v>0</v>
      </c>
      <c r="L133" t="str">
        <f t="shared" si="16"/>
        <v>2232T</v>
      </c>
      <c r="M133" t="str">
        <f t="shared" si="17"/>
        <v>2232A</v>
      </c>
      <c r="N133" t="str">
        <f t="shared" si="18"/>
        <v>2232C</v>
      </c>
      <c r="O133" t="str">
        <f t="shared" si="19"/>
        <v>2232O</v>
      </c>
      <c r="P133">
        <f t="shared" si="20"/>
        <v>0</v>
      </c>
      <c r="Q133">
        <f t="shared" si="21"/>
        <v>0</v>
      </c>
      <c r="R133">
        <f t="shared" si="22"/>
        <v>0</v>
      </c>
      <c r="S133">
        <f t="shared" si="23"/>
        <v>0</v>
      </c>
      <c r="V133" t="s">
        <v>150</v>
      </c>
      <c r="W133" t="s">
        <v>150</v>
      </c>
      <c r="X133" t="s">
        <v>153</v>
      </c>
      <c r="Y133" t="s">
        <v>150</v>
      </c>
    </row>
    <row r="134" spans="1:25" x14ac:dyDescent="0.25">
      <c r="A134" s="31" t="s">
        <v>255</v>
      </c>
      <c r="B134" s="32">
        <v>3392</v>
      </c>
      <c r="D134" t="str">
        <f>IF(ISNA(VLOOKUP(B134,Sheet1!$M$2:$Q$146,2,FALSE)),"",VLOOKUP(B134,Sheet1!$M$2:$Q$146,2,FALSE))</f>
        <v>Day 11</v>
      </c>
      <c r="E134" t="str">
        <f>IF(ISNA(VLOOKUP($B134,Sheet1!$M$2:$R$146,3,FALSE)),"",VLOOKUP($B134,Sheet1!$M$2:$R$146,3,FALSE))</f>
        <v/>
      </c>
      <c r="F134" t="str">
        <f>IF(ISNA(VLOOKUP($B134,Sheet1!$M$2:$R$146,4,FALSE)),"",VLOOKUP($B134,Sheet1!$M$2:$R$146,4,FALSE))</f>
        <v/>
      </c>
      <c r="G134" t="str">
        <f>IF(ISNA(VLOOKUP($B134,Sheet1!$M$2:$R$146,5,FALSE)),"",VLOOKUP($B134,Sheet1!$M$2:$R$146,5,FALSE))</f>
        <v/>
      </c>
      <c r="I134">
        <f t="shared" si="24"/>
        <v>0</v>
      </c>
      <c r="J134" t="str">
        <f t="shared" si="15"/>
        <v/>
      </c>
      <c r="L134" t="str">
        <f t="shared" si="16"/>
        <v>3392T</v>
      </c>
      <c r="M134" t="str">
        <f t="shared" si="17"/>
        <v>3392A</v>
      </c>
      <c r="N134" t="str">
        <f t="shared" si="18"/>
        <v>3392C</v>
      </c>
      <c r="O134" t="str">
        <f t="shared" si="19"/>
        <v>3392O</v>
      </c>
      <c r="P134">
        <f t="shared" si="20"/>
        <v>0</v>
      </c>
      <c r="Q134">
        <f t="shared" si="21"/>
        <v>1</v>
      </c>
      <c r="R134">
        <f t="shared" si="22"/>
        <v>1</v>
      </c>
      <c r="S134">
        <f t="shared" si="23"/>
        <v>1</v>
      </c>
      <c r="V134" t="s">
        <v>150</v>
      </c>
      <c r="W134" t="s">
        <v>151</v>
      </c>
      <c r="X134" t="s">
        <v>151</v>
      </c>
      <c r="Y134" t="s">
        <v>151</v>
      </c>
    </row>
    <row r="135" spans="1:25" x14ac:dyDescent="0.25">
      <c r="A135" s="31" t="s">
        <v>256</v>
      </c>
      <c r="B135" s="32">
        <v>3054</v>
      </c>
      <c r="D135" t="str">
        <f>IF(ISNA(VLOOKUP(B135,Sheet1!$M$2:$Q$146,2,FALSE)),"",VLOOKUP(B135,Sheet1!$M$2:$Q$146,2,FALSE))</f>
        <v>Day 11</v>
      </c>
      <c r="E135" t="str">
        <f>IF(ISNA(VLOOKUP($B135,Sheet1!$M$2:$R$146,3,FALSE)),"",VLOOKUP($B135,Sheet1!$M$2:$R$146,3,FALSE))</f>
        <v>Day 11</v>
      </c>
      <c r="F135" t="str">
        <f>IF(ISNA(VLOOKUP($B135,Sheet1!$M$2:$R$146,4,FALSE)),"",VLOOKUP($B135,Sheet1!$M$2:$R$146,4,FALSE))</f>
        <v>Day 11</v>
      </c>
      <c r="G135" t="str">
        <f>IF(ISNA(VLOOKUP($B135,Sheet1!$M$2:$R$146,5,FALSE)),"",VLOOKUP($B135,Sheet1!$M$2:$R$146,5,FALSE))</f>
        <v>Day 11</v>
      </c>
      <c r="I135">
        <f t="shared" si="24"/>
        <v>6</v>
      </c>
      <c r="J135">
        <f t="shared" si="15"/>
        <v>10</v>
      </c>
      <c r="L135" t="str">
        <f t="shared" si="16"/>
        <v>3054T</v>
      </c>
      <c r="M135" t="str">
        <f t="shared" si="17"/>
        <v>3054A</v>
      </c>
      <c r="N135" t="str">
        <f t="shared" si="18"/>
        <v>3054C</v>
      </c>
      <c r="O135" t="str">
        <f t="shared" si="19"/>
        <v>3054O</v>
      </c>
      <c r="P135">
        <f t="shared" si="20"/>
        <v>0</v>
      </c>
      <c r="Q135">
        <f t="shared" si="21"/>
        <v>0</v>
      </c>
      <c r="R135">
        <f t="shared" si="22"/>
        <v>0</v>
      </c>
      <c r="S135">
        <f t="shared" si="23"/>
        <v>0</v>
      </c>
      <c r="V135" t="s">
        <v>150</v>
      </c>
      <c r="W135" t="s">
        <v>150</v>
      </c>
      <c r="X135" t="s">
        <v>151</v>
      </c>
      <c r="Y135" t="s">
        <v>150</v>
      </c>
    </row>
    <row r="136" spans="1:25" x14ac:dyDescent="0.25">
      <c r="A136" s="31" t="s">
        <v>257</v>
      </c>
      <c r="B136" s="32">
        <v>3032</v>
      </c>
      <c r="D136" t="str">
        <f>IF(ISNA(VLOOKUP(B136,Sheet1!$M$2:$Q$146,2,FALSE)),"",VLOOKUP(B136,Sheet1!$M$2:$Q$146,2,FALSE))</f>
        <v>Day 11</v>
      </c>
      <c r="E136" t="str">
        <f>IF(ISNA(VLOOKUP($B136,Sheet1!$M$2:$R$146,3,FALSE)),"",VLOOKUP($B136,Sheet1!$M$2:$R$146,3,FALSE))</f>
        <v/>
      </c>
      <c r="F136" t="str">
        <f>IF(ISNA(VLOOKUP($B136,Sheet1!$M$2:$R$146,4,FALSE)),"",VLOOKUP($B136,Sheet1!$M$2:$R$146,4,FALSE))</f>
        <v>Day 1</v>
      </c>
      <c r="G136" t="str">
        <f>IF(ISNA(VLOOKUP($B136,Sheet1!$M$2:$R$146,5,FALSE)),"",VLOOKUP($B136,Sheet1!$M$2:$R$146,5,FALSE))</f>
        <v>Day 11</v>
      </c>
      <c r="I136">
        <f t="shared" si="24"/>
        <v>5</v>
      </c>
      <c r="J136">
        <f t="shared" si="15"/>
        <v>0</v>
      </c>
      <c r="L136" t="str">
        <f t="shared" si="16"/>
        <v>3032T</v>
      </c>
      <c r="M136" t="str">
        <f t="shared" si="17"/>
        <v>3032A</v>
      </c>
      <c r="N136" t="str">
        <f t="shared" si="18"/>
        <v>3032C</v>
      </c>
      <c r="O136" t="str">
        <f t="shared" si="19"/>
        <v>3032O</v>
      </c>
      <c r="P136">
        <f t="shared" si="20"/>
        <v>0</v>
      </c>
      <c r="Q136">
        <f t="shared" si="21"/>
        <v>1</v>
      </c>
      <c r="R136">
        <f t="shared" si="22"/>
        <v>0</v>
      </c>
      <c r="S136">
        <f t="shared" si="23"/>
        <v>0</v>
      </c>
      <c r="V136" t="s">
        <v>150</v>
      </c>
      <c r="W136" t="s">
        <v>151</v>
      </c>
      <c r="X136" t="s">
        <v>153</v>
      </c>
      <c r="Y136" t="s">
        <v>150</v>
      </c>
    </row>
    <row r="137" spans="1:25" x14ac:dyDescent="0.25">
      <c r="A137" s="31" t="s">
        <v>258</v>
      </c>
      <c r="B137" s="32">
        <v>2054</v>
      </c>
      <c r="D137" t="str">
        <f>IF(ISNA(VLOOKUP(B137,Sheet1!$M$2:$Q$146,2,FALSE)),"",VLOOKUP(B137,Sheet1!$M$2:$Q$146,2,FALSE))</f>
        <v>Day 11</v>
      </c>
      <c r="E137" t="str">
        <f>IF(ISNA(VLOOKUP($B137,Sheet1!$M$2:$R$146,3,FALSE)),"",VLOOKUP($B137,Sheet1!$M$2:$R$146,3,FALSE))</f>
        <v>Day 11</v>
      </c>
      <c r="F137" t="str">
        <f>IF(ISNA(VLOOKUP($B137,Sheet1!$M$2:$R$146,4,FALSE)),"",VLOOKUP($B137,Sheet1!$M$2:$R$146,4,FALSE))</f>
        <v>Day 1</v>
      </c>
      <c r="G137" t="str">
        <f>IF(ISNA(VLOOKUP($B137,Sheet1!$M$2:$R$146,5,FALSE)),"",VLOOKUP($B137,Sheet1!$M$2:$R$146,5,FALSE))</f>
        <v>Day 11</v>
      </c>
      <c r="I137">
        <f t="shared" si="24"/>
        <v>5</v>
      </c>
      <c r="J137">
        <f t="shared" si="15"/>
        <v>0</v>
      </c>
      <c r="L137" t="str">
        <f t="shared" si="16"/>
        <v>2054T</v>
      </c>
      <c r="M137" t="str">
        <f t="shared" si="17"/>
        <v>2054A</v>
      </c>
      <c r="N137" t="str">
        <f t="shared" si="18"/>
        <v>2054C</v>
      </c>
      <c r="O137" t="str">
        <f t="shared" si="19"/>
        <v>2054O</v>
      </c>
      <c r="P137">
        <f t="shared" si="20"/>
        <v>0</v>
      </c>
      <c r="Q137">
        <f t="shared" si="21"/>
        <v>0</v>
      </c>
      <c r="R137">
        <f t="shared" si="22"/>
        <v>0</v>
      </c>
      <c r="S137">
        <f t="shared" si="23"/>
        <v>0</v>
      </c>
      <c r="V137" t="s">
        <v>150</v>
      </c>
      <c r="W137" t="s">
        <v>150</v>
      </c>
      <c r="X137" t="s">
        <v>153</v>
      </c>
      <c r="Y137" t="s">
        <v>150</v>
      </c>
    </row>
    <row r="138" spans="1:25" x14ac:dyDescent="0.25">
      <c r="A138" s="31" t="s">
        <v>259</v>
      </c>
      <c r="B138" s="32">
        <v>2240</v>
      </c>
      <c r="D138" t="str">
        <f>IF(ISNA(VLOOKUP(B138,Sheet1!$M$2:$Q$146,2,FALSE)),"",VLOOKUP(B138,Sheet1!$M$2:$Q$146,2,FALSE))</f>
        <v/>
      </c>
      <c r="E138" t="str">
        <f>IF(ISNA(VLOOKUP($B138,Sheet1!$M$2:$R$146,3,FALSE)),"",VLOOKUP($B138,Sheet1!$M$2:$R$146,3,FALSE))</f>
        <v/>
      </c>
      <c r="F138" t="str">
        <f>IF(ISNA(VLOOKUP($B138,Sheet1!$M$2:$R$146,4,FALSE)),"",VLOOKUP($B138,Sheet1!$M$2:$R$146,4,FALSE))</f>
        <v/>
      </c>
      <c r="G138" t="str">
        <f>IF(ISNA(VLOOKUP($B138,Sheet1!$M$2:$R$146,5,FALSE)),"",VLOOKUP($B138,Sheet1!$M$2:$R$146,5,FALSE))</f>
        <v/>
      </c>
      <c r="I138">
        <f t="shared" si="24"/>
        <v>0</v>
      </c>
      <c r="J138" t="str">
        <f t="shared" si="15"/>
        <v/>
      </c>
      <c r="L138" t="str">
        <f t="shared" si="16"/>
        <v>2240T</v>
      </c>
      <c r="M138" t="str">
        <f t="shared" si="17"/>
        <v>2240A</v>
      </c>
      <c r="N138" t="str">
        <f t="shared" si="18"/>
        <v>2240C</v>
      </c>
      <c r="O138" t="str">
        <f t="shared" si="19"/>
        <v>2240O</v>
      </c>
      <c r="P138">
        <f t="shared" si="20"/>
        <v>1</v>
      </c>
      <c r="Q138">
        <f t="shared" si="21"/>
        <v>1</v>
      </c>
      <c r="R138">
        <f t="shared" si="22"/>
        <v>1</v>
      </c>
      <c r="S138">
        <f t="shared" si="23"/>
        <v>1</v>
      </c>
      <c r="V138" t="s">
        <v>151</v>
      </c>
      <c r="W138" t="s">
        <v>151</v>
      </c>
      <c r="X138" t="s">
        <v>151</v>
      </c>
      <c r="Y138" t="s">
        <v>151</v>
      </c>
    </row>
    <row r="139" spans="1:25" x14ac:dyDescent="0.25">
      <c r="A139" s="31" t="s">
        <v>260</v>
      </c>
      <c r="B139" s="32">
        <v>2254</v>
      </c>
      <c r="D139" t="str">
        <f>IF(ISNA(VLOOKUP(B139,Sheet1!$M$2:$Q$146,2,FALSE)),"",VLOOKUP(B139,Sheet1!$M$2:$Q$146,2,FALSE))</f>
        <v>Day 11</v>
      </c>
      <c r="E139" t="str">
        <f>IF(ISNA(VLOOKUP($B139,Sheet1!$M$2:$R$146,3,FALSE)),"",VLOOKUP($B139,Sheet1!$M$2:$R$146,3,FALSE))</f>
        <v/>
      </c>
      <c r="F139" t="str">
        <f>IF(ISNA(VLOOKUP($B139,Sheet1!$M$2:$R$146,4,FALSE)),"",VLOOKUP($B139,Sheet1!$M$2:$R$146,4,FALSE))</f>
        <v>Day 11</v>
      </c>
      <c r="G139" t="str">
        <f>IF(ISNA(VLOOKUP($B139,Sheet1!$M$2:$R$146,5,FALSE)),"",VLOOKUP($B139,Sheet1!$M$2:$R$146,5,FALSE))</f>
        <v>Day 11</v>
      </c>
      <c r="I139">
        <f t="shared" si="24"/>
        <v>6</v>
      </c>
      <c r="J139">
        <f t="shared" si="15"/>
        <v>10</v>
      </c>
      <c r="L139" t="str">
        <f t="shared" si="16"/>
        <v>2254T</v>
      </c>
      <c r="M139" t="str">
        <f t="shared" si="17"/>
        <v>2254A</v>
      </c>
      <c r="N139" t="str">
        <f t="shared" si="18"/>
        <v>2254C</v>
      </c>
      <c r="O139" t="str">
        <f t="shared" si="19"/>
        <v>2254O</v>
      </c>
      <c r="P139">
        <f t="shared" si="20"/>
        <v>0</v>
      </c>
      <c r="Q139">
        <f t="shared" si="21"/>
        <v>1</v>
      </c>
      <c r="R139">
        <f t="shared" si="22"/>
        <v>0</v>
      </c>
      <c r="S139">
        <f t="shared" si="23"/>
        <v>0</v>
      </c>
      <c r="V139" t="s">
        <v>150</v>
      </c>
      <c r="W139" t="s">
        <v>151</v>
      </c>
      <c r="X139" t="s">
        <v>150</v>
      </c>
      <c r="Y139" t="s">
        <v>150</v>
      </c>
    </row>
    <row r="140" spans="1:25" x14ac:dyDescent="0.25">
      <c r="A140" s="31"/>
    </row>
  </sheetData>
  <sheetProtection algorithmName="SHA-512" hashValue="gDGmPPa7fLyxYnEygUFcJe6hCVoIVr2RbGmNTMP2rwWj1dpjc8OeZdrQZfaOe7S0gF4db7jekXHVmvv498k72w==" saltValue="7529EoYgBbuoPKftZlz4IQ==" spinCount="100000"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4AE75-EA5E-4A7D-A39F-F6E9530D2F4E}">
  <sheetPr codeName="Sheet3"/>
  <dimension ref="A1:AK189"/>
  <sheetViews>
    <sheetView workbookViewId="0">
      <selection activeCell="J4" sqref="J4"/>
    </sheetView>
  </sheetViews>
  <sheetFormatPr defaultRowHeight="15" x14ac:dyDescent="0.25"/>
  <sheetData>
    <row r="1" spans="1:37" x14ac:dyDescent="0.25">
      <c r="A1" t="s">
        <v>261</v>
      </c>
      <c r="H1" t="s">
        <v>262</v>
      </c>
      <c r="P1" t="s">
        <v>263</v>
      </c>
    </row>
    <row r="2" spans="1:37" x14ac:dyDescent="0.25">
      <c r="C2" t="s">
        <v>145</v>
      </c>
      <c r="D2" t="s">
        <v>264</v>
      </c>
      <c r="E2" t="s">
        <v>147</v>
      </c>
      <c r="F2" t="s">
        <v>265</v>
      </c>
      <c r="J2" t="s">
        <v>145</v>
      </c>
      <c r="K2" t="s">
        <v>264</v>
      </c>
      <c r="L2" t="s">
        <v>147</v>
      </c>
      <c r="M2" t="s">
        <v>265</v>
      </c>
      <c r="R2" t="s">
        <v>266</v>
      </c>
      <c r="S2" t="s">
        <v>267</v>
      </c>
      <c r="T2" t="s">
        <v>147</v>
      </c>
      <c r="U2" t="s">
        <v>75</v>
      </c>
      <c r="W2" t="s">
        <v>268</v>
      </c>
    </row>
    <row r="3" spans="1:37" x14ac:dyDescent="0.25">
      <c r="A3" t="s">
        <v>149</v>
      </c>
      <c r="B3" t="s">
        <v>269</v>
      </c>
      <c r="H3" t="s">
        <v>149</v>
      </c>
      <c r="I3" t="s">
        <v>269</v>
      </c>
      <c r="J3" t="s">
        <v>150</v>
      </c>
      <c r="K3" t="s">
        <v>150</v>
      </c>
      <c r="L3" t="s">
        <v>150</v>
      </c>
      <c r="M3" t="s">
        <v>150</v>
      </c>
      <c r="O3" t="s">
        <v>269</v>
      </c>
      <c r="P3" t="s">
        <v>149</v>
      </c>
      <c r="Q3" t="s">
        <v>269</v>
      </c>
      <c r="R3" t="s">
        <v>150</v>
      </c>
      <c r="U3" t="s">
        <v>151</v>
      </c>
      <c r="W3" t="s">
        <v>151</v>
      </c>
      <c r="X3" t="s">
        <v>270</v>
      </c>
      <c r="Y3" t="s">
        <v>151</v>
      </c>
      <c r="Z3" t="s">
        <v>151</v>
      </c>
      <c r="AA3" t="s">
        <v>151</v>
      </c>
      <c r="AB3" t="s">
        <v>270</v>
      </c>
      <c r="AD3" t="s">
        <v>149</v>
      </c>
      <c r="AE3">
        <v>3373</v>
      </c>
      <c r="AF3">
        <v>3373</v>
      </c>
      <c r="AG3" t="s">
        <v>151</v>
      </c>
      <c r="AH3" t="s">
        <v>150</v>
      </c>
      <c r="AI3">
        <v>0</v>
      </c>
      <c r="AJ3">
        <v>0</v>
      </c>
      <c r="AK3" t="s">
        <v>151</v>
      </c>
    </row>
    <row r="4" spans="1:37" x14ac:dyDescent="0.25">
      <c r="A4" t="s">
        <v>152</v>
      </c>
      <c r="B4" t="s">
        <v>271</v>
      </c>
      <c r="H4" t="s">
        <v>152</v>
      </c>
      <c r="I4" t="s">
        <v>271</v>
      </c>
      <c r="J4" t="s">
        <v>150</v>
      </c>
      <c r="K4" t="s">
        <v>150</v>
      </c>
      <c r="L4" t="s">
        <v>150</v>
      </c>
      <c r="M4" t="s">
        <v>150</v>
      </c>
      <c r="O4" t="s">
        <v>271</v>
      </c>
      <c r="P4" t="s">
        <v>152</v>
      </c>
      <c r="Q4" t="s">
        <v>271</v>
      </c>
      <c r="R4" t="s">
        <v>150</v>
      </c>
      <c r="S4" t="s">
        <v>150</v>
      </c>
      <c r="T4" t="s">
        <v>153</v>
      </c>
      <c r="U4" t="s">
        <v>150</v>
      </c>
      <c r="W4" t="s">
        <v>151</v>
      </c>
      <c r="X4" t="s">
        <v>270</v>
      </c>
      <c r="Y4" t="s">
        <v>272</v>
      </c>
      <c r="Z4" t="s">
        <v>273</v>
      </c>
      <c r="AA4" t="s">
        <v>274</v>
      </c>
      <c r="AB4" t="s">
        <v>275</v>
      </c>
      <c r="AD4" t="s">
        <v>152</v>
      </c>
      <c r="AE4">
        <v>3061</v>
      </c>
      <c r="AF4">
        <v>3061</v>
      </c>
      <c r="AG4" t="s">
        <v>151</v>
      </c>
      <c r="AH4" t="s">
        <v>150</v>
      </c>
      <c r="AI4" t="s">
        <v>150</v>
      </c>
      <c r="AJ4" t="s">
        <v>153</v>
      </c>
      <c r="AK4" t="s">
        <v>150</v>
      </c>
    </row>
    <row r="5" spans="1:37" x14ac:dyDescent="0.25">
      <c r="A5" t="s">
        <v>154</v>
      </c>
      <c r="B5" t="s">
        <v>276</v>
      </c>
      <c r="H5" t="s">
        <v>154</v>
      </c>
      <c r="I5" t="s">
        <v>276</v>
      </c>
      <c r="J5" t="s">
        <v>150</v>
      </c>
      <c r="K5" t="s">
        <v>150</v>
      </c>
      <c r="L5" t="s">
        <v>150</v>
      </c>
      <c r="M5" t="s">
        <v>150</v>
      </c>
      <c r="O5" t="s">
        <v>276</v>
      </c>
      <c r="P5" t="s">
        <v>154</v>
      </c>
      <c r="Q5" t="s">
        <v>276</v>
      </c>
      <c r="R5" t="s">
        <v>150</v>
      </c>
      <c r="S5" t="s">
        <v>151</v>
      </c>
      <c r="T5" t="s">
        <v>150</v>
      </c>
      <c r="U5" t="s">
        <v>151</v>
      </c>
      <c r="W5" t="s">
        <v>151</v>
      </c>
      <c r="X5" t="s">
        <v>270</v>
      </c>
      <c r="Y5" t="s">
        <v>151</v>
      </c>
      <c r="Z5" t="s">
        <v>277</v>
      </c>
      <c r="AA5" t="s">
        <v>151</v>
      </c>
      <c r="AB5" t="s">
        <v>278</v>
      </c>
      <c r="AD5" t="s">
        <v>154</v>
      </c>
      <c r="AE5">
        <v>2083</v>
      </c>
      <c r="AF5">
        <v>2083</v>
      </c>
      <c r="AG5" t="s">
        <v>151</v>
      </c>
      <c r="AH5" t="s">
        <v>150</v>
      </c>
      <c r="AI5" t="s">
        <v>151</v>
      </c>
      <c r="AJ5" t="s">
        <v>150</v>
      </c>
      <c r="AK5" t="s">
        <v>151</v>
      </c>
    </row>
    <row r="6" spans="1:37" x14ac:dyDescent="0.25">
      <c r="A6" t="s">
        <v>155</v>
      </c>
      <c r="B6" t="s">
        <v>279</v>
      </c>
      <c r="H6" t="s">
        <v>155</v>
      </c>
      <c r="I6" t="s">
        <v>279</v>
      </c>
      <c r="J6" t="s">
        <v>150</v>
      </c>
      <c r="K6" t="s">
        <v>150</v>
      </c>
      <c r="L6" t="s">
        <v>150</v>
      </c>
      <c r="M6" t="s">
        <v>150</v>
      </c>
      <c r="O6" t="s">
        <v>279</v>
      </c>
      <c r="P6" t="s">
        <v>155</v>
      </c>
      <c r="Q6" t="s">
        <v>279</v>
      </c>
      <c r="R6" t="s">
        <v>150</v>
      </c>
      <c r="S6" t="s">
        <v>150</v>
      </c>
      <c r="T6" t="s">
        <v>151</v>
      </c>
      <c r="U6" t="s">
        <v>150</v>
      </c>
      <c r="W6" t="s">
        <v>151</v>
      </c>
      <c r="X6" t="s">
        <v>270</v>
      </c>
      <c r="Y6" t="s">
        <v>272</v>
      </c>
      <c r="Z6" t="s">
        <v>151</v>
      </c>
      <c r="AA6" t="s">
        <v>274</v>
      </c>
      <c r="AB6" t="s">
        <v>280</v>
      </c>
      <c r="AD6" t="s">
        <v>155</v>
      </c>
      <c r="AE6">
        <v>2118</v>
      </c>
      <c r="AF6">
        <v>2118</v>
      </c>
      <c r="AG6" t="s">
        <v>151</v>
      </c>
      <c r="AH6" t="s">
        <v>150</v>
      </c>
      <c r="AI6" t="s">
        <v>150</v>
      </c>
      <c r="AJ6" t="s">
        <v>151</v>
      </c>
      <c r="AK6" t="s">
        <v>150</v>
      </c>
    </row>
    <row r="7" spans="1:37" x14ac:dyDescent="0.25">
      <c r="A7" t="s">
        <v>156</v>
      </c>
      <c r="B7" t="s">
        <v>281</v>
      </c>
      <c r="H7" t="s">
        <v>156</v>
      </c>
      <c r="I7" t="s">
        <v>281</v>
      </c>
      <c r="J7" t="s">
        <v>150</v>
      </c>
      <c r="K7" t="s">
        <v>151</v>
      </c>
      <c r="L7" t="s">
        <v>150</v>
      </c>
      <c r="M7" t="s">
        <v>150</v>
      </c>
      <c r="O7" t="s">
        <v>281</v>
      </c>
      <c r="P7" t="s">
        <v>156</v>
      </c>
      <c r="Q7" t="s">
        <v>281</v>
      </c>
      <c r="R7" t="s">
        <v>150</v>
      </c>
      <c r="S7" t="s">
        <v>151</v>
      </c>
      <c r="T7" t="s">
        <v>151</v>
      </c>
      <c r="U7" t="s">
        <v>151</v>
      </c>
      <c r="W7" t="s">
        <v>151</v>
      </c>
      <c r="X7" t="s">
        <v>270</v>
      </c>
      <c r="Y7" t="s">
        <v>151</v>
      </c>
      <c r="Z7" t="s">
        <v>151</v>
      </c>
      <c r="AA7" t="s">
        <v>151</v>
      </c>
      <c r="AB7" t="s">
        <v>270</v>
      </c>
      <c r="AD7" t="s">
        <v>156</v>
      </c>
      <c r="AE7">
        <v>2217</v>
      </c>
      <c r="AF7">
        <v>2217</v>
      </c>
      <c r="AG7" t="s">
        <v>151</v>
      </c>
      <c r="AH7" t="s">
        <v>150</v>
      </c>
      <c r="AI7" t="s">
        <v>151</v>
      </c>
      <c r="AJ7" t="s">
        <v>151</v>
      </c>
      <c r="AK7" t="s">
        <v>151</v>
      </c>
    </row>
    <row r="8" spans="1:37" x14ac:dyDescent="0.25">
      <c r="A8" t="s">
        <v>157</v>
      </c>
      <c r="B8" t="s">
        <v>282</v>
      </c>
      <c r="H8" t="s">
        <v>157</v>
      </c>
      <c r="I8" t="s">
        <v>282</v>
      </c>
      <c r="J8" t="s">
        <v>150</v>
      </c>
      <c r="K8" t="s">
        <v>150</v>
      </c>
      <c r="L8" t="s">
        <v>153</v>
      </c>
      <c r="M8" t="s">
        <v>150</v>
      </c>
      <c r="O8" t="s">
        <v>282</v>
      </c>
      <c r="P8" t="s">
        <v>157</v>
      </c>
      <c r="Q8" t="s">
        <v>282</v>
      </c>
      <c r="R8" t="s">
        <v>150</v>
      </c>
      <c r="S8" t="s">
        <v>151</v>
      </c>
      <c r="T8" t="s">
        <v>151</v>
      </c>
      <c r="U8" t="s">
        <v>151</v>
      </c>
      <c r="W8" t="s">
        <v>151</v>
      </c>
      <c r="X8" t="s">
        <v>270</v>
      </c>
      <c r="Y8" t="s">
        <v>151</v>
      </c>
      <c r="Z8" t="s">
        <v>151</v>
      </c>
      <c r="AA8" t="s">
        <v>151</v>
      </c>
      <c r="AB8" t="s">
        <v>270</v>
      </c>
      <c r="AD8" t="s">
        <v>157</v>
      </c>
      <c r="AE8">
        <v>3067</v>
      </c>
      <c r="AF8">
        <v>3067</v>
      </c>
      <c r="AG8" t="s">
        <v>151</v>
      </c>
      <c r="AH8" t="s">
        <v>150</v>
      </c>
      <c r="AI8" t="s">
        <v>151</v>
      </c>
      <c r="AJ8" t="s">
        <v>151</v>
      </c>
      <c r="AK8" t="s">
        <v>151</v>
      </c>
    </row>
    <row r="9" spans="1:37" x14ac:dyDescent="0.25">
      <c r="A9" t="s">
        <v>158</v>
      </c>
      <c r="B9" t="s">
        <v>283</v>
      </c>
      <c r="H9" t="s">
        <v>158</v>
      </c>
      <c r="I9" t="s">
        <v>283</v>
      </c>
      <c r="J9" t="s">
        <v>150</v>
      </c>
      <c r="K9" t="s">
        <v>151</v>
      </c>
      <c r="L9" t="s">
        <v>150</v>
      </c>
      <c r="M9" t="s">
        <v>151</v>
      </c>
      <c r="O9" t="s">
        <v>283</v>
      </c>
      <c r="P9" t="s">
        <v>158</v>
      </c>
      <c r="Q9" t="s">
        <v>283</v>
      </c>
      <c r="R9" t="s">
        <v>284</v>
      </c>
      <c r="S9" t="s">
        <v>284</v>
      </c>
      <c r="T9" t="s">
        <v>151</v>
      </c>
      <c r="U9" t="s">
        <v>151</v>
      </c>
      <c r="W9" t="s">
        <v>151</v>
      </c>
      <c r="X9" t="s">
        <v>270</v>
      </c>
      <c r="Y9" t="s">
        <v>272</v>
      </c>
      <c r="Z9" t="s">
        <v>151</v>
      </c>
      <c r="AA9" t="s">
        <v>151</v>
      </c>
      <c r="AB9" t="s">
        <v>285</v>
      </c>
      <c r="AD9" t="s">
        <v>158</v>
      </c>
      <c r="AE9">
        <v>3001</v>
      </c>
      <c r="AF9">
        <v>3001</v>
      </c>
      <c r="AG9" t="s">
        <v>151</v>
      </c>
      <c r="AH9" t="s">
        <v>284</v>
      </c>
      <c r="AI9" t="s">
        <v>284</v>
      </c>
      <c r="AJ9" t="s">
        <v>151</v>
      </c>
      <c r="AK9" t="s">
        <v>151</v>
      </c>
    </row>
    <row r="10" spans="1:37" x14ac:dyDescent="0.25">
      <c r="A10" t="s">
        <v>159</v>
      </c>
      <c r="B10" t="s">
        <v>286</v>
      </c>
      <c r="H10" t="s">
        <v>159</v>
      </c>
      <c r="I10" t="s">
        <v>286</v>
      </c>
      <c r="J10" t="s">
        <v>150</v>
      </c>
      <c r="K10" t="s">
        <v>151</v>
      </c>
      <c r="L10" t="s">
        <v>150</v>
      </c>
      <c r="M10" t="s">
        <v>150</v>
      </c>
      <c r="O10" t="s">
        <v>286</v>
      </c>
      <c r="P10" t="s">
        <v>159</v>
      </c>
      <c r="Q10" t="s">
        <v>286</v>
      </c>
      <c r="R10" t="s">
        <v>150</v>
      </c>
      <c r="S10" t="s">
        <v>151</v>
      </c>
      <c r="T10" t="s">
        <v>150</v>
      </c>
      <c r="U10" t="s">
        <v>150</v>
      </c>
      <c r="W10" t="s">
        <v>151</v>
      </c>
      <c r="X10" t="s">
        <v>270</v>
      </c>
      <c r="Y10" t="s">
        <v>151</v>
      </c>
      <c r="Z10" t="s">
        <v>277</v>
      </c>
      <c r="AA10" t="s">
        <v>274</v>
      </c>
      <c r="AB10" t="s">
        <v>287</v>
      </c>
      <c r="AD10" t="s">
        <v>159</v>
      </c>
      <c r="AE10">
        <v>3301</v>
      </c>
      <c r="AF10">
        <v>3301</v>
      </c>
      <c r="AG10" t="s">
        <v>151</v>
      </c>
      <c r="AH10" t="s">
        <v>150</v>
      </c>
      <c r="AI10" t="s">
        <v>151</v>
      </c>
      <c r="AJ10" t="s">
        <v>150</v>
      </c>
      <c r="AK10" t="s">
        <v>150</v>
      </c>
    </row>
    <row r="11" spans="1:37" x14ac:dyDescent="0.25">
      <c r="A11" t="s">
        <v>160</v>
      </c>
      <c r="B11" t="s">
        <v>288</v>
      </c>
      <c r="H11" t="s">
        <v>160</v>
      </c>
      <c r="I11" t="s">
        <v>288</v>
      </c>
      <c r="J11" t="s">
        <v>150</v>
      </c>
      <c r="K11" t="s">
        <v>151</v>
      </c>
      <c r="L11" t="s">
        <v>150</v>
      </c>
      <c r="M11" t="s">
        <v>151</v>
      </c>
      <c r="O11" t="s">
        <v>288</v>
      </c>
      <c r="P11" t="s">
        <v>160</v>
      </c>
      <c r="Q11" t="s">
        <v>288</v>
      </c>
      <c r="R11" t="s">
        <v>150</v>
      </c>
      <c r="S11" t="s">
        <v>151</v>
      </c>
      <c r="T11" t="s">
        <v>150</v>
      </c>
      <c r="U11" t="s">
        <v>151</v>
      </c>
      <c r="W11" t="s">
        <v>151</v>
      </c>
      <c r="X11" t="s">
        <v>270</v>
      </c>
      <c r="Y11" t="s">
        <v>151</v>
      </c>
      <c r="Z11" t="s">
        <v>277</v>
      </c>
      <c r="AA11" t="s">
        <v>151</v>
      </c>
      <c r="AB11" t="s">
        <v>278</v>
      </c>
      <c r="AD11" t="s">
        <v>160</v>
      </c>
      <c r="AE11">
        <v>2002</v>
      </c>
      <c r="AF11">
        <v>2002</v>
      </c>
      <c r="AG11" t="s">
        <v>151</v>
      </c>
      <c r="AH11" t="s">
        <v>150</v>
      </c>
      <c r="AI11" t="s">
        <v>151</v>
      </c>
      <c r="AJ11" t="s">
        <v>150</v>
      </c>
      <c r="AK11" t="s">
        <v>151</v>
      </c>
    </row>
    <row r="12" spans="1:37" x14ac:dyDescent="0.25">
      <c r="A12" t="s">
        <v>161</v>
      </c>
      <c r="B12" t="s">
        <v>289</v>
      </c>
      <c r="H12" t="s">
        <v>161</v>
      </c>
      <c r="I12" t="s">
        <v>289</v>
      </c>
      <c r="J12" t="s">
        <v>150</v>
      </c>
      <c r="K12" t="s">
        <v>150</v>
      </c>
      <c r="L12" t="s">
        <v>153</v>
      </c>
      <c r="M12" t="s">
        <v>150</v>
      </c>
      <c r="O12" t="s">
        <v>289</v>
      </c>
      <c r="P12" t="s">
        <v>161</v>
      </c>
      <c r="Q12" t="s">
        <v>289</v>
      </c>
      <c r="R12" t="s">
        <v>150</v>
      </c>
      <c r="S12" t="s">
        <v>150</v>
      </c>
      <c r="T12" t="s">
        <v>153</v>
      </c>
      <c r="U12" t="s">
        <v>150</v>
      </c>
      <c r="W12" t="s">
        <v>151</v>
      </c>
      <c r="X12" t="s">
        <v>270</v>
      </c>
      <c r="Y12" t="s">
        <v>272</v>
      </c>
      <c r="Z12" t="s">
        <v>273</v>
      </c>
      <c r="AA12" t="s">
        <v>274</v>
      </c>
      <c r="AB12" t="s">
        <v>275</v>
      </c>
      <c r="AD12" t="s">
        <v>161</v>
      </c>
      <c r="AE12">
        <v>2082</v>
      </c>
      <c r="AF12">
        <v>2082</v>
      </c>
      <c r="AG12" t="s">
        <v>151</v>
      </c>
      <c r="AH12" t="s">
        <v>150</v>
      </c>
      <c r="AI12" t="s">
        <v>150</v>
      </c>
      <c r="AJ12" t="s">
        <v>153</v>
      </c>
      <c r="AK12" t="s">
        <v>150</v>
      </c>
    </row>
    <row r="13" spans="1:37" x14ac:dyDescent="0.25">
      <c r="A13" t="s">
        <v>162</v>
      </c>
      <c r="B13" t="s">
        <v>290</v>
      </c>
      <c r="H13" t="s">
        <v>162</v>
      </c>
      <c r="I13" t="s">
        <v>290</v>
      </c>
      <c r="J13" t="s">
        <v>150</v>
      </c>
      <c r="K13" t="s">
        <v>150</v>
      </c>
      <c r="L13" t="s">
        <v>150</v>
      </c>
      <c r="M13" t="s">
        <v>150</v>
      </c>
      <c r="O13" t="s">
        <v>290</v>
      </c>
      <c r="P13" t="s">
        <v>162</v>
      </c>
      <c r="Q13" t="s">
        <v>290</v>
      </c>
      <c r="R13" t="s">
        <v>150</v>
      </c>
      <c r="S13" t="s">
        <v>150</v>
      </c>
      <c r="T13" t="s">
        <v>150</v>
      </c>
      <c r="U13" t="s">
        <v>150</v>
      </c>
      <c r="W13" t="s">
        <v>151</v>
      </c>
      <c r="X13" t="s">
        <v>270</v>
      </c>
      <c r="Y13" t="s">
        <v>272</v>
      </c>
      <c r="Z13" t="s">
        <v>277</v>
      </c>
      <c r="AA13" t="s">
        <v>274</v>
      </c>
      <c r="AB13" t="s">
        <v>291</v>
      </c>
      <c r="AD13" t="s">
        <v>162</v>
      </c>
      <c r="AE13">
        <v>3943</v>
      </c>
      <c r="AF13">
        <v>3943</v>
      </c>
      <c r="AG13" t="s">
        <v>151</v>
      </c>
      <c r="AH13" t="s">
        <v>150</v>
      </c>
      <c r="AI13" t="s">
        <v>150</v>
      </c>
      <c r="AJ13" t="s">
        <v>150</v>
      </c>
      <c r="AK13" t="s">
        <v>150</v>
      </c>
    </row>
    <row r="14" spans="1:37" x14ac:dyDescent="0.25">
      <c r="A14" t="s">
        <v>163</v>
      </c>
      <c r="B14" t="s">
        <v>292</v>
      </c>
      <c r="H14" t="s">
        <v>163</v>
      </c>
      <c r="I14" t="s">
        <v>292</v>
      </c>
      <c r="J14" t="s">
        <v>150</v>
      </c>
      <c r="K14" t="s">
        <v>151</v>
      </c>
      <c r="L14" t="s">
        <v>150</v>
      </c>
      <c r="M14" t="s">
        <v>151</v>
      </c>
      <c r="O14" t="s">
        <v>292</v>
      </c>
      <c r="P14" t="s">
        <v>163</v>
      </c>
      <c r="Q14" t="s">
        <v>292</v>
      </c>
      <c r="R14" t="s">
        <v>150</v>
      </c>
      <c r="S14" t="s">
        <v>151</v>
      </c>
      <c r="T14" t="s">
        <v>151</v>
      </c>
      <c r="U14" t="s">
        <v>151</v>
      </c>
      <c r="W14" t="s">
        <v>151</v>
      </c>
      <c r="X14" t="s">
        <v>270</v>
      </c>
      <c r="Y14" t="s">
        <v>151</v>
      </c>
      <c r="Z14" t="s">
        <v>151</v>
      </c>
      <c r="AA14" t="s">
        <v>151</v>
      </c>
      <c r="AB14" t="s">
        <v>270</v>
      </c>
      <c r="AD14" t="s">
        <v>163</v>
      </c>
      <c r="AE14">
        <v>2060</v>
      </c>
      <c r="AF14">
        <v>2060</v>
      </c>
      <c r="AG14" t="s">
        <v>151</v>
      </c>
      <c r="AH14" t="s">
        <v>150</v>
      </c>
      <c r="AI14" t="s">
        <v>151</v>
      </c>
      <c r="AJ14" t="s">
        <v>151</v>
      </c>
      <c r="AK14" t="s">
        <v>151</v>
      </c>
    </row>
    <row r="15" spans="1:37" x14ac:dyDescent="0.25">
      <c r="A15" t="s">
        <v>164</v>
      </c>
      <c r="B15" t="s">
        <v>293</v>
      </c>
      <c r="H15" t="s">
        <v>164</v>
      </c>
      <c r="I15" t="s">
        <v>293</v>
      </c>
      <c r="J15" t="s">
        <v>151</v>
      </c>
      <c r="K15" t="s">
        <v>151</v>
      </c>
      <c r="L15" t="s">
        <v>151</v>
      </c>
      <c r="M15" t="s">
        <v>151</v>
      </c>
      <c r="O15" t="s">
        <v>293</v>
      </c>
      <c r="P15" t="s">
        <v>164</v>
      </c>
      <c r="Q15" t="s">
        <v>293</v>
      </c>
      <c r="R15" t="s">
        <v>150</v>
      </c>
      <c r="S15" t="s">
        <v>151</v>
      </c>
      <c r="T15" t="s">
        <v>151</v>
      </c>
      <c r="U15" t="s">
        <v>151</v>
      </c>
      <c r="W15" t="s">
        <v>151</v>
      </c>
      <c r="X15" t="s">
        <v>270</v>
      </c>
      <c r="Y15" t="s">
        <v>151</v>
      </c>
      <c r="Z15" t="s">
        <v>151</v>
      </c>
      <c r="AA15" t="s">
        <v>151</v>
      </c>
      <c r="AB15" t="s">
        <v>270</v>
      </c>
      <c r="AD15" t="s">
        <v>164</v>
      </c>
      <c r="AE15">
        <v>2312</v>
      </c>
      <c r="AF15">
        <v>2312</v>
      </c>
      <c r="AG15" t="s">
        <v>151</v>
      </c>
      <c r="AH15" t="s">
        <v>150</v>
      </c>
      <c r="AI15" t="s">
        <v>151</v>
      </c>
      <c r="AJ15" t="s">
        <v>151</v>
      </c>
      <c r="AK15" t="s">
        <v>151</v>
      </c>
    </row>
    <row r="16" spans="1:37" x14ac:dyDescent="0.25">
      <c r="A16" t="s">
        <v>165</v>
      </c>
      <c r="B16" t="s">
        <v>294</v>
      </c>
      <c r="H16" t="s">
        <v>165</v>
      </c>
      <c r="I16" t="s">
        <v>294</v>
      </c>
      <c r="J16" t="s">
        <v>150</v>
      </c>
      <c r="K16" t="s">
        <v>151</v>
      </c>
      <c r="L16" t="s">
        <v>150</v>
      </c>
      <c r="M16" t="s">
        <v>151</v>
      </c>
      <c r="O16" t="s">
        <v>294</v>
      </c>
      <c r="P16" t="s">
        <v>165</v>
      </c>
      <c r="Q16" t="s">
        <v>294</v>
      </c>
      <c r="R16" t="s">
        <v>150</v>
      </c>
      <c r="S16" t="s">
        <v>151</v>
      </c>
      <c r="T16" t="s">
        <v>150</v>
      </c>
      <c r="U16" t="s">
        <v>150</v>
      </c>
      <c r="W16" t="s">
        <v>151</v>
      </c>
      <c r="X16" t="s">
        <v>270</v>
      </c>
      <c r="Y16" t="s">
        <v>151</v>
      </c>
      <c r="Z16" t="s">
        <v>277</v>
      </c>
      <c r="AA16" t="s">
        <v>274</v>
      </c>
      <c r="AB16" t="s">
        <v>287</v>
      </c>
      <c r="AD16" t="s">
        <v>165</v>
      </c>
      <c r="AE16">
        <v>3942</v>
      </c>
      <c r="AF16">
        <v>3942</v>
      </c>
      <c r="AG16" t="s">
        <v>151</v>
      </c>
      <c r="AH16" t="s">
        <v>150</v>
      </c>
      <c r="AI16" t="s">
        <v>151</v>
      </c>
      <c r="AJ16" t="s">
        <v>150</v>
      </c>
      <c r="AK16" t="s">
        <v>150</v>
      </c>
    </row>
    <row r="17" spans="1:37" x14ac:dyDescent="0.25">
      <c r="A17" t="s">
        <v>166</v>
      </c>
      <c r="B17" t="s">
        <v>295</v>
      </c>
      <c r="H17" t="s">
        <v>166</v>
      </c>
      <c r="I17" t="s">
        <v>295</v>
      </c>
      <c r="J17" t="s">
        <v>150</v>
      </c>
      <c r="K17" t="s">
        <v>150</v>
      </c>
      <c r="L17" t="s">
        <v>150</v>
      </c>
      <c r="M17" t="s">
        <v>150</v>
      </c>
      <c r="O17" t="s">
        <v>295</v>
      </c>
      <c r="P17" t="s">
        <v>166</v>
      </c>
      <c r="Q17" t="s">
        <v>295</v>
      </c>
      <c r="R17" t="s">
        <v>150</v>
      </c>
      <c r="S17" t="s">
        <v>150</v>
      </c>
      <c r="T17" t="s">
        <v>150</v>
      </c>
      <c r="U17" t="s">
        <v>150</v>
      </c>
      <c r="W17" t="s">
        <v>151</v>
      </c>
      <c r="X17" t="s">
        <v>270</v>
      </c>
      <c r="Y17" t="s">
        <v>272</v>
      </c>
      <c r="Z17" t="s">
        <v>277</v>
      </c>
      <c r="AA17" t="s">
        <v>274</v>
      </c>
      <c r="AB17" t="s">
        <v>291</v>
      </c>
      <c r="AD17" t="s">
        <v>166</v>
      </c>
      <c r="AE17">
        <v>3081</v>
      </c>
      <c r="AF17">
        <v>3081</v>
      </c>
      <c r="AG17" t="s">
        <v>151</v>
      </c>
      <c r="AH17" t="s">
        <v>150</v>
      </c>
      <c r="AI17" t="s">
        <v>150</v>
      </c>
      <c r="AJ17" t="s">
        <v>150</v>
      </c>
      <c r="AK17" t="s">
        <v>150</v>
      </c>
    </row>
    <row r="18" spans="1:37" x14ac:dyDescent="0.25">
      <c r="A18" t="s">
        <v>167</v>
      </c>
      <c r="B18" t="s">
        <v>296</v>
      </c>
      <c r="H18" t="s">
        <v>167</v>
      </c>
      <c r="I18" t="s">
        <v>296</v>
      </c>
      <c r="J18" t="s">
        <v>150</v>
      </c>
      <c r="K18" t="s">
        <v>151</v>
      </c>
      <c r="L18" t="s">
        <v>150</v>
      </c>
      <c r="M18" t="s">
        <v>151</v>
      </c>
      <c r="O18" t="s">
        <v>296</v>
      </c>
      <c r="P18" t="s">
        <v>167</v>
      </c>
      <c r="Q18" t="s">
        <v>296</v>
      </c>
      <c r="R18" t="s">
        <v>150</v>
      </c>
      <c r="S18" t="s">
        <v>151</v>
      </c>
      <c r="T18" t="s">
        <v>151</v>
      </c>
      <c r="U18" t="s">
        <v>151</v>
      </c>
      <c r="W18" t="s">
        <v>151</v>
      </c>
      <c r="X18" t="s">
        <v>270</v>
      </c>
      <c r="Y18" t="s">
        <v>151</v>
      </c>
      <c r="Z18" t="s">
        <v>151</v>
      </c>
      <c r="AA18" t="s">
        <v>151</v>
      </c>
      <c r="AB18" t="s">
        <v>270</v>
      </c>
      <c r="AD18" t="s">
        <v>167</v>
      </c>
      <c r="AE18">
        <v>1005</v>
      </c>
      <c r="AF18">
        <v>1005</v>
      </c>
      <c r="AG18" t="s">
        <v>151</v>
      </c>
      <c r="AH18" t="s">
        <v>150</v>
      </c>
      <c r="AI18" t="s">
        <v>151</v>
      </c>
      <c r="AJ18" t="s">
        <v>151</v>
      </c>
      <c r="AK18" t="s">
        <v>151</v>
      </c>
    </row>
    <row r="19" spans="1:37" x14ac:dyDescent="0.25">
      <c r="A19" t="s">
        <v>168</v>
      </c>
      <c r="B19" t="s">
        <v>297</v>
      </c>
      <c r="H19" t="s">
        <v>168</v>
      </c>
      <c r="I19" t="s">
        <v>297</v>
      </c>
      <c r="J19" t="s">
        <v>150</v>
      </c>
      <c r="K19" t="s">
        <v>150</v>
      </c>
      <c r="L19" t="s">
        <v>150</v>
      </c>
      <c r="M19" t="s">
        <v>150</v>
      </c>
      <c r="O19" t="s">
        <v>297</v>
      </c>
      <c r="P19" t="s">
        <v>168</v>
      </c>
      <c r="Q19" t="s">
        <v>297</v>
      </c>
      <c r="R19" t="s">
        <v>151</v>
      </c>
      <c r="S19" t="s">
        <v>151</v>
      </c>
      <c r="T19" t="s">
        <v>151</v>
      </c>
      <c r="U19" t="s">
        <v>151</v>
      </c>
      <c r="W19" t="s">
        <v>151</v>
      </c>
      <c r="X19" t="s">
        <v>151</v>
      </c>
      <c r="Y19" t="s">
        <v>151</v>
      </c>
      <c r="Z19" t="s">
        <v>151</v>
      </c>
      <c r="AA19" t="s">
        <v>151</v>
      </c>
      <c r="AB19" t="s">
        <v>151</v>
      </c>
      <c r="AD19" t="s">
        <v>168</v>
      </c>
      <c r="AE19">
        <v>3004</v>
      </c>
      <c r="AF19">
        <v>3004</v>
      </c>
      <c r="AG19" t="s">
        <v>151</v>
      </c>
      <c r="AH19" t="s">
        <v>151</v>
      </c>
      <c r="AI19" t="s">
        <v>151</v>
      </c>
      <c r="AJ19" t="s">
        <v>151</v>
      </c>
      <c r="AK19" t="s">
        <v>151</v>
      </c>
    </row>
    <row r="20" spans="1:37" x14ac:dyDescent="0.25">
      <c r="A20" t="s">
        <v>169</v>
      </c>
      <c r="B20" t="s">
        <v>298</v>
      </c>
      <c r="H20" t="s">
        <v>169</v>
      </c>
      <c r="I20" t="s">
        <v>298</v>
      </c>
      <c r="J20" t="s">
        <v>150</v>
      </c>
      <c r="K20" t="s">
        <v>151</v>
      </c>
      <c r="L20" t="s">
        <v>153</v>
      </c>
      <c r="M20" t="s">
        <v>151</v>
      </c>
      <c r="O20" t="s">
        <v>298</v>
      </c>
      <c r="P20" t="s">
        <v>169</v>
      </c>
      <c r="Q20" t="s">
        <v>298</v>
      </c>
      <c r="R20" t="s">
        <v>150</v>
      </c>
      <c r="S20" t="s">
        <v>151</v>
      </c>
      <c r="T20" t="s">
        <v>153</v>
      </c>
      <c r="U20" t="s">
        <v>151</v>
      </c>
      <c r="W20" t="s">
        <v>151</v>
      </c>
      <c r="X20" t="s">
        <v>270</v>
      </c>
      <c r="Y20" t="s">
        <v>151</v>
      </c>
      <c r="Z20" t="s">
        <v>273</v>
      </c>
      <c r="AA20" t="s">
        <v>151</v>
      </c>
      <c r="AB20" t="s">
        <v>299</v>
      </c>
      <c r="AD20" t="s">
        <v>169</v>
      </c>
      <c r="AE20">
        <v>2452</v>
      </c>
      <c r="AF20">
        <v>2452</v>
      </c>
      <c r="AG20" t="s">
        <v>151</v>
      </c>
      <c r="AH20" t="s">
        <v>150</v>
      </c>
      <c r="AI20" t="s">
        <v>151</v>
      </c>
      <c r="AJ20" t="s">
        <v>153</v>
      </c>
      <c r="AK20" t="s">
        <v>151</v>
      </c>
    </row>
    <row r="21" spans="1:37" x14ac:dyDescent="0.25">
      <c r="A21" t="s">
        <v>170</v>
      </c>
      <c r="B21" t="s">
        <v>300</v>
      </c>
      <c r="H21" t="s">
        <v>170</v>
      </c>
      <c r="I21" t="s">
        <v>300</v>
      </c>
      <c r="J21" t="s">
        <v>150</v>
      </c>
      <c r="K21" t="s">
        <v>151</v>
      </c>
      <c r="L21" t="s">
        <v>150</v>
      </c>
      <c r="M21" t="s">
        <v>150</v>
      </c>
      <c r="O21" t="s">
        <v>300</v>
      </c>
      <c r="P21" t="s">
        <v>170</v>
      </c>
      <c r="Q21" t="s">
        <v>300</v>
      </c>
      <c r="R21" t="s">
        <v>150</v>
      </c>
      <c r="S21" t="s">
        <v>151</v>
      </c>
      <c r="T21" t="s">
        <v>151</v>
      </c>
      <c r="U21" t="s">
        <v>150</v>
      </c>
      <c r="W21" t="s">
        <v>151</v>
      </c>
      <c r="X21" t="s">
        <v>270</v>
      </c>
      <c r="Y21" t="s">
        <v>151</v>
      </c>
      <c r="Z21" t="s">
        <v>151</v>
      </c>
      <c r="AA21" t="s">
        <v>274</v>
      </c>
      <c r="AB21" t="s">
        <v>301</v>
      </c>
      <c r="AD21" t="s">
        <v>170</v>
      </c>
      <c r="AE21">
        <v>2004</v>
      </c>
      <c r="AF21">
        <v>2004</v>
      </c>
      <c r="AG21" t="s">
        <v>151</v>
      </c>
      <c r="AH21" t="s">
        <v>150</v>
      </c>
      <c r="AI21" t="s">
        <v>151</v>
      </c>
      <c r="AJ21" t="s">
        <v>151</v>
      </c>
      <c r="AK21" t="s">
        <v>150</v>
      </c>
    </row>
    <row r="22" spans="1:37" x14ac:dyDescent="0.25">
      <c r="A22" t="s">
        <v>171</v>
      </c>
      <c r="B22" t="s">
        <v>302</v>
      </c>
      <c r="H22" t="s">
        <v>171</v>
      </c>
      <c r="I22" t="s">
        <v>302</v>
      </c>
      <c r="J22" t="s">
        <v>150</v>
      </c>
      <c r="K22" t="s">
        <v>151</v>
      </c>
      <c r="L22" t="s">
        <v>153</v>
      </c>
      <c r="M22" t="s">
        <v>150</v>
      </c>
      <c r="O22" t="s">
        <v>302</v>
      </c>
      <c r="P22" t="s">
        <v>171</v>
      </c>
      <c r="Q22" t="s">
        <v>302</v>
      </c>
      <c r="R22" t="s">
        <v>150</v>
      </c>
      <c r="S22" t="s">
        <v>151</v>
      </c>
      <c r="T22" t="s">
        <v>153</v>
      </c>
      <c r="U22" t="s">
        <v>151</v>
      </c>
      <c r="W22" t="s">
        <v>151</v>
      </c>
      <c r="X22" t="s">
        <v>270</v>
      </c>
      <c r="Y22" t="s">
        <v>151</v>
      </c>
      <c r="Z22" t="s">
        <v>273</v>
      </c>
      <c r="AA22" t="s">
        <v>151</v>
      </c>
      <c r="AB22" t="s">
        <v>299</v>
      </c>
      <c r="AD22" t="s">
        <v>171</v>
      </c>
      <c r="AE22">
        <v>3050</v>
      </c>
      <c r="AF22">
        <v>3050</v>
      </c>
      <c r="AG22" t="s">
        <v>151</v>
      </c>
      <c r="AH22" t="s">
        <v>150</v>
      </c>
      <c r="AI22" t="s">
        <v>151</v>
      </c>
      <c r="AJ22" t="s">
        <v>153</v>
      </c>
      <c r="AK22" t="s">
        <v>151</v>
      </c>
    </row>
    <row r="23" spans="1:37" x14ac:dyDescent="0.25">
      <c r="A23" t="s">
        <v>172</v>
      </c>
      <c r="B23" t="s">
        <v>303</v>
      </c>
      <c r="H23" t="s">
        <v>172</v>
      </c>
      <c r="I23" t="s">
        <v>303</v>
      </c>
      <c r="J23" t="s">
        <v>150</v>
      </c>
      <c r="K23" t="s">
        <v>150</v>
      </c>
      <c r="L23" t="s">
        <v>150</v>
      </c>
      <c r="M23" t="s">
        <v>150</v>
      </c>
      <c r="O23" t="s">
        <v>303</v>
      </c>
      <c r="P23" t="s">
        <v>172</v>
      </c>
      <c r="Q23" t="s">
        <v>303</v>
      </c>
      <c r="R23" t="s">
        <v>150</v>
      </c>
      <c r="S23" t="s">
        <v>150</v>
      </c>
      <c r="T23" t="s">
        <v>151</v>
      </c>
      <c r="U23" t="s">
        <v>150</v>
      </c>
      <c r="W23" t="s">
        <v>151</v>
      </c>
      <c r="X23" t="s">
        <v>270</v>
      </c>
      <c r="Y23" t="s">
        <v>272</v>
      </c>
      <c r="Z23" t="s">
        <v>151</v>
      </c>
      <c r="AA23" t="s">
        <v>274</v>
      </c>
      <c r="AB23" t="s">
        <v>280</v>
      </c>
      <c r="AD23" t="s">
        <v>172</v>
      </c>
      <c r="AE23">
        <v>3009</v>
      </c>
      <c r="AF23">
        <v>3009</v>
      </c>
      <c r="AG23" t="s">
        <v>151</v>
      </c>
      <c r="AH23" t="s">
        <v>150</v>
      </c>
      <c r="AI23" t="s">
        <v>150</v>
      </c>
      <c r="AJ23" t="s">
        <v>151</v>
      </c>
      <c r="AK23" t="s">
        <v>150</v>
      </c>
    </row>
    <row r="24" spans="1:37" x14ac:dyDescent="0.25">
      <c r="A24" t="s">
        <v>173</v>
      </c>
      <c r="B24" t="s">
        <v>304</v>
      </c>
      <c r="H24" t="s">
        <v>173</v>
      </c>
      <c r="I24" t="s">
        <v>304</v>
      </c>
      <c r="J24" t="s">
        <v>150</v>
      </c>
      <c r="K24" t="s">
        <v>150</v>
      </c>
      <c r="L24" t="s">
        <v>153</v>
      </c>
      <c r="M24" t="s">
        <v>150</v>
      </c>
      <c r="O24" t="s">
        <v>304</v>
      </c>
      <c r="P24" t="s">
        <v>173</v>
      </c>
      <c r="Q24" t="s">
        <v>304</v>
      </c>
      <c r="R24" t="s">
        <v>150</v>
      </c>
      <c r="S24" t="s">
        <v>150</v>
      </c>
      <c r="T24" t="s">
        <v>153</v>
      </c>
      <c r="U24" t="s">
        <v>150</v>
      </c>
      <c r="W24" t="s">
        <v>151</v>
      </c>
      <c r="X24" t="s">
        <v>270</v>
      </c>
      <c r="Y24" t="s">
        <v>272</v>
      </c>
      <c r="Z24" t="s">
        <v>273</v>
      </c>
      <c r="AA24" t="s">
        <v>274</v>
      </c>
      <c r="AB24" t="s">
        <v>275</v>
      </c>
      <c r="AD24" t="s">
        <v>173</v>
      </c>
      <c r="AE24">
        <v>2091</v>
      </c>
      <c r="AF24">
        <v>2091</v>
      </c>
      <c r="AG24" t="s">
        <v>151</v>
      </c>
      <c r="AH24" t="s">
        <v>150</v>
      </c>
      <c r="AI24" t="s">
        <v>150</v>
      </c>
      <c r="AJ24" t="s">
        <v>153</v>
      </c>
      <c r="AK24" t="s">
        <v>150</v>
      </c>
    </row>
    <row r="25" spans="1:37" x14ac:dyDescent="0.25">
      <c r="A25" t="s">
        <v>174</v>
      </c>
      <c r="B25" t="s">
        <v>305</v>
      </c>
      <c r="H25" t="s">
        <v>174</v>
      </c>
      <c r="I25" t="s">
        <v>305</v>
      </c>
      <c r="J25" t="s">
        <v>151</v>
      </c>
      <c r="K25" t="s">
        <v>151</v>
      </c>
      <c r="L25" t="s">
        <v>151</v>
      </c>
      <c r="M25" t="s">
        <v>151</v>
      </c>
      <c r="O25" t="s">
        <v>305</v>
      </c>
      <c r="P25" t="s">
        <v>174</v>
      </c>
      <c r="Q25" t="s">
        <v>305</v>
      </c>
      <c r="R25" t="s">
        <v>151</v>
      </c>
      <c r="S25" t="s">
        <v>151</v>
      </c>
      <c r="T25" t="s">
        <v>151</v>
      </c>
      <c r="U25" t="s">
        <v>151</v>
      </c>
      <c r="W25" t="s">
        <v>151</v>
      </c>
      <c r="X25" t="s">
        <v>151</v>
      </c>
      <c r="Y25" t="s">
        <v>151</v>
      </c>
      <c r="Z25" t="s">
        <v>151</v>
      </c>
      <c r="AA25" t="s">
        <v>151</v>
      </c>
      <c r="AB25" t="s">
        <v>151</v>
      </c>
      <c r="AD25" t="s">
        <v>174</v>
      </c>
      <c r="AE25">
        <v>2065</v>
      </c>
      <c r="AF25">
        <v>2065</v>
      </c>
      <c r="AG25" t="s">
        <v>151</v>
      </c>
      <c r="AH25" t="s">
        <v>151</v>
      </c>
      <c r="AI25" t="s">
        <v>151</v>
      </c>
      <c r="AJ25" t="s">
        <v>151</v>
      </c>
      <c r="AK25" t="s">
        <v>151</v>
      </c>
    </row>
    <row r="26" spans="1:37" x14ac:dyDescent="0.25">
      <c r="A26" t="s">
        <v>175</v>
      </c>
      <c r="B26" t="s">
        <v>306</v>
      </c>
      <c r="H26" t="s">
        <v>175</v>
      </c>
      <c r="I26" t="s">
        <v>306</v>
      </c>
      <c r="J26" t="s">
        <v>150</v>
      </c>
      <c r="K26" t="s">
        <v>151</v>
      </c>
      <c r="L26" t="s">
        <v>150</v>
      </c>
      <c r="M26" t="s">
        <v>151</v>
      </c>
      <c r="O26" t="s">
        <v>306</v>
      </c>
      <c r="P26" t="s">
        <v>175</v>
      </c>
      <c r="Q26" t="s">
        <v>306</v>
      </c>
      <c r="R26" t="s">
        <v>150</v>
      </c>
      <c r="S26" t="s">
        <v>151</v>
      </c>
      <c r="T26" t="s">
        <v>151</v>
      </c>
      <c r="U26" t="s">
        <v>151</v>
      </c>
      <c r="W26" t="s">
        <v>151</v>
      </c>
      <c r="X26" t="s">
        <v>270</v>
      </c>
      <c r="Y26" t="s">
        <v>151</v>
      </c>
      <c r="Z26" t="s">
        <v>151</v>
      </c>
      <c r="AA26" t="s">
        <v>151</v>
      </c>
      <c r="AB26" t="s">
        <v>270</v>
      </c>
      <c r="AD26" t="s">
        <v>175</v>
      </c>
      <c r="AE26">
        <v>1006</v>
      </c>
      <c r="AF26">
        <v>1006</v>
      </c>
      <c r="AG26" t="s">
        <v>151</v>
      </c>
      <c r="AH26" t="s">
        <v>150</v>
      </c>
      <c r="AI26" t="s">
        <v>151</v>
      </c>
      <c r="AJ26" t="s">
        <v>151</v>
      </c>
      <c r="AK26" t="s">
        <v>151</v>
      </c>
    </row>
    <row r="27" spans="1:37" x14ac:dyDescent="0.25">
      <c r="A27" t="s">
        <v>176</v>
      </c>
      <c r="B27" t="s">
        <v>307</v>
      </c>
      <c r="H27" t="s">
        <v>176</v>
      </c>
      <c r="I27" t="s">
        <v>307</v>
      </c>
      <c r="J27" t="s">
        <v>150</v>
      </c>
      <c r="K27" t="s">
        <v>151</v>
      </c>
      <c r="L27" t="s">
        <v>153</v>
      </c>
      <c r="M27" t="s">
        <v>150</v>
      </c>
      <c r="O27" t="s">
        <v>307</v>
      </c>
      <c r="P27" t="s">
        <v>176</v>
      </c>
      <c r="Q27" t="s">
        <v>307</v>
      </c>
      <c r="R27" t="s">
        <v>150</v>
      </c>
      <c r="S27" t="s">
        <v>151</v>
      </c>
      <c r="T27" t="s">
        <v>153</v>
      </c>
      <c r="U27" t="s">
        <v>151</v>
      </c>
      <c r="W27" t="s">
        <v>151</v>
      </c>
      <c r="X27" t="s">
        <v>270</v>
      </c>
      <c r="Y27" t="s">
        <v>151</v>
      </c>
      <c r="Z27" t="s">
        <v>273</v>
      </c>
      <c r="AA27" t="s">
        <v>151</v>
      </c>
      <c r="AB27" t="s">
        <v>299</v>
      </c>
      <c r="AD27" t="s">
        <v>176</v>
      </c>
      <c r="AE27">
        <v>2119</v>
      </c>
      <c r="AF27">
        <v>2119</v>
      </c>
      <c r="AG27" t="s">
        <v>151</v>
      </c>
      <c r="AH27" t="s">
        <v>150</v>
      </c>
      <c r="AI27" t="s">
        <v>151</v>
      </c>
      <c r="AJ27" t="s">
        <v>153</v>
      </c>
      <c r="AK27" t="s">
        <v>151</v>
      </c>
    </row>
    <row r="28" spans="1:37" x14ac:dyDescent="0.25">
      <c r="A28" t="s">
        <v>177</v>
      </c>
      <c r="B28" t="s">
        <v>308</v>
      </c>
      <c r="H28" t="s">
        <v>177</v>
      </c>
      <c r="I28" t="s">
        <v>308</v>
      </c>
      <c r="J28" t="s">
        <v>150</v>
      </c>
      <c r="K28" t="s">
        <v>150</v>
      </c>
      <c r="L28" t="s">
        <v>150</v>
      </c>
      <c r="M28" t="s">
        <v>150</v>
      </c>
      <c r="O28" t="s">
        <v>308</v>
      </c>
      <c r="P28" t="s">
        <v>177</v>
      </c>
      <c r="Q28" t="s">
        <v>308</v>
      </c>
      <c r="R28" t="s">
        <v>150</v>
      </c>
      <c r="S28" t="s">
        <v>150</v>
      </c>
      <c r="T28" t="s">
        <v>150</v>
      </c>
      <c r="U28" t="s">
        <v>150</v>
      </c>
      <c r="W28" t="s">
        <v>151</v>
      </c>
      <c r="X28" t="s">
        <v>270</v>
      </c>
      <c r="Y28" t="s">
        <v>272</v>
      </c>
      <c r="Z28" t="s">
        <v>277</v>
      </c>
      <c r="AA28" t="s">
        <v>274</v>
      </c>
      <c r="AB28" t="s">
        <v>291</v>
      </c>
      <c r="AD28" t="s">
        <v>177</v>
      </c>
      <c r="AE28">
        <v>3011</v>
      </c>
      <c r="AF28">
        <v>3011</v>
      </c>
      <c r="AG28" t="s">
        <v>151</v>
      </c>
      <c r="AH28" t="s">
        <v>150</v>
      </c>
      <c r="AI28" t="s">
        <v>150</v>
      </c>
      <c r="AJ28" t="s">
        <v>150</v>
      </c>
      <c r="AK28" t="s">
        <v>150</v>
      </c>
    </row>
    <row r="29" spans="1:37" x14ac:dyDescent="0.25">
      <c r="A29" t="s">
        <v>178</v>
      </c>
      <c r="B29" t="s">
        <v>309</v>
      </c>
      <c r="H29" t="s">
        <v>178</v>
      </c>
      <c r="I29" t="s">
        <v>309</v>
      </c>
      <c r="J29" t="s">
        <v>150</v>
      </c>
      <c r="K29" t="s">
        <v>150</v>
      </c>
      <c r="L29" t="s">
        <v>153</v>
      </c>
      <c r="M29" t="s">
        <v>150</v>
      </c>
      <c r="O29" t="s">
        <v>309</v>
      </c>
      <c r="P29" t="s">
        <v>178</v>
      </c>
      <c r="Q29" t="s">
        <v>309</v>
      </c>
      <c r="R29" t="s">
        <v>150</v>
      </c>
      <c r="S29" t="s">
        <v>150</v>
      </c>
      <c r="T29" t="s">
        <v>153</v>
      </c>
      <c r="U29" t="s">
        <v>150</v>
      </c>
      <c r="W29" t="s">
        <v>151</v>
      </c>
      <c r="X29" t="s">
        <v>270</v>
      </c>
      <c r="Y29" t="s">
        <v>272</v>
      </c>
      <c r="Z29" t="s">
        <v>273</v>
      </c>
      <c r="AA29" t="s">
        <v>274</v>
      </c>
      <c r="AB29" t="s">
        <v>275</v>
      </c>
      <c r="AD29" t="s">
        <v>178</v>
      </c>
      <c r="AE29">
        <v>2006</v>
      </c>
      <c r="AF29">
        <v>2006</v>
      </c>
      <c r="AG29" t="s">
        <v>151</v>
      </c>
      <c r="AH29" t="s">
        <v>150</v>
      </c>
      <c r="AI29" t="s">
        <v>150</v>
      </c>
      <c r="AJ29" t="s">
        <v>153</v>
      </c>
      <c r="AK29" t="s">
        <v>150</v>
      </c>
    </row>
    <row r="30" spans="1:37" x14ac:dyDescent="0.25">
      <c r="A30" t="s">
        <v>179</v>
      </c>
      <c r="B30" t="s">
        <v>310</v>
      </c>
      <c r="H30" t="s">
        <v>179</v>
      </c>
      <c r="I30" t="s">
        <v>310</v>
      </c>
      <c r="J30" t="s">
        <v>150</v>
      </c>
      <c r="K30" t="s">
        <v>150</v>
      </c>
      <c r="L30" t="s">
        <v>150</v>
      </c>
      <c r="M30" t="s">
        <v>150</v>
      </c>
      <c r="O30" t="s">
        <v>310</v>
      </c>
      <c r="P30" t="s">
        <v>179</v>
      </c>
      <c r="Q30" t="s">
        <v>310</v>
      </c>
      <c r="R30" t="s">
        <v>150</v>
      </c>
      <c r="S30" t="s">
        <v>150</v>
      </c>
      <c r="T30" t="s">
        <v>151</v>
      </c>
      <c r="U30" t="s">
        <v>150</v>
      </c>
      <c r="W30" t="s">
        <v>151</v>
      </c>
      <c r="X30" t="s">
        <v>270</v>
      </c>
      <c r="Y30" t="s">
        <v>272</v>
      </c>
      <c r="Z30" t="s">
        <v>151</v>
      </c>
      <c r="AA30" t="s">
        <v>274</v>
      </c>
      <c r="AB30" t="s">
        <v>280</v>
      </c>
      <c r="AD30" t="s">
        <v>179</v>
      </c>
      <c r="AE30">
        <v>3012</v>
      </c>
      <c r="AF30">
        <v>3012</v>
      </c>
      <c r="AG30" t="s">
        <v>151</v>
      </c>
      <c r="AH30" t="s">
        <v>150</v>
      </c>
      <c r="AI30" t="s">
        <v>150</v>
      </c>
      <c r="AJ30" t="s">
        <v>151</v>
      </c>
      <c r="AK30" t="s">
        <v>150</v>
      </c>
    </row>
    <row r="31" spans="1:37" x14ac:dyDescent="0.25">
      <c r="A31" t="s">
        <v>180</v>
      </c>
      <c r="B31" t="s">
        <v>311</v>
      </c>
      <c r="H31" t="s">
        <v>180</v>
      </c>
      <c r="I31" t="s">
        <v>311</v>
      </c>
      <c r="J31" t="s">
        <v>150</v>
      </c>
      <c r="K31" t="s">
        <v>151</v>
      </c>
      <c r="L31" t="s">
        <v>150</v>
      </c>
      <c r="M31" t="s">
        <v>151</v>
      </c>
      <c r="O31" t="s">
        <v>311</v>
      </c>
      <c r="P31" t="s">
        <v>180</v>
      </c>
      <c r="Q31" t="s">
        <v>311</v>
      </c>
      <c r="R31" t="s">
        <v>150</v>
      </c>
      <c r="S31" t="s">
        <v>151</v>
      </c>
      <c r="T31" t="s">
        <v>150</v>
      </c>
      <c r="U31" t="s">
        <v>151</v>
      </c>
      <c r="W31" t="s">
        <v>151</v>
      </c>
      <c r="X31" t="s">
        <v>270</v>
      </c>
      <c r="Y31" t="s">
        <v>151</v>
      </c>
      <c r="Z31" t="s">
        <v>277</v>
      </c>
      <c r="AA31" t="s">
        <v>151</v>
      </c>
      <c r="AB31" t="s">
        <v>278</v>
      </c>
      <c r="AD31" t="s">
        <v>180</v>
      </c>
      <c r="AE31">
        <v>3041</v>
      </c>
      <c r="AF31">
        <v>3041</v>
      </c>
      <c r="AG31" t="s">
        <v>151</v>
      </c>
      <c r="AH31" t="s">
        <v>150</v>
      </c>
      <c r="AI31" t="s">
        <v>151</v>
      </c>
      <c r="AJ31" t="s">
        <v>150</v>
      </c>
      <c r="AK31" t="s">
        <v>151</v>
      </c>
    </row>
    <row r="32" spans="1:37" x14ac:dyDescent="0.25">
      <c r="A32" t="s">
        <v>181</v>
      </c>
      <c r="B32" t="s">
        <v>312</v>
      </c>
      <c r="H32" t="s">
        <v>181</v>
      </c>
      <c r="I32" t="s">
        <v>312</v>
      </c>
      <c r="J32" t="s">
        <v>150</v>
      </c>
      <c r="K32" t="s">
        <v>151</v>
      </c>
      <c r="L32" t="s">
        <v>150</v>
      </c>
      <c r="M32" t="s">
        <v>151</v>
      </c>
      <c r="O32" t="s">
        <v>312</v>
      </c>
      <c r="P32" t="s">
        <v>181</v>
      </c>
      <c r="Q32" t="s">
        <v>312</v>
      </c>
      <c r="R32" t="s">
        <v>150</v>
      </c>
      <c r="S32" t="s">
        <v>151</v>
      </c>
      <c r="T32" t="s">
        <v>151</v>
      </c>
      <c r="U32" t="s">
        <v>151</v>
      </c>
      <c r="W32" t="s">
        <v>151</v>
      </c>
      <c r="X32" t="s">
        <v>270</v>
      </c>
      <c r="Y32" t="s">
        <v>151</v>
      </c>
      <c r="Z32" t="s">
        <v>151</v>
      </c>
      <c r="AA32" t="s">
        <v>151</v>
      </c>
      <c r="AB32" t="s">
        <v>270</v>
      </c>
      <c r="AD32" t="s">
        <v>181</v>
      </c>
      <c r="AE32">
        <v>2246</v>
      </c>
      <c r="AF32">
        <v>2246</v>
      </c>
      <c r="AG32" t="s">
        <v>151</v>
      </c>
      <c r="AH32" t="s">
        <v>150</v>
      </c>
      <c r="AI32" t="s">
        <v>151</v>
      </c>
      <c r="AJ32" t="s">
        <v>151</v>
      </c>
      <c r="AK32" t="s">
        <v>151</v>
      </c>
    </row>
    <row r="33" spans="1:37" x14ac:dyDescent="0.25">
      <c r="A33" t="s">
        <v>182</v>
      </c>
      <c r="B33" t="s">
        <v>313</v>
      </c>
      <c r="H33" t="s">
        <v>182</v>
      </c>
      <c r="I33" t="s">
        <v>313</v>
      </c>
      <c r="J33" t="s">
        <v>150</v>
      </c>
      <c r="K33" t="s">
        <v>151</v>
      </c>
      <c r="L33" t="s">
        <v>150</v>
      </c>
      <c r="M33" t="s">
        <v>150</v>
      </c>
      <c r="O33" t="s">
        <v>313</v>
      </c>
      <c r="P33" t="s">
        <v>182</v>
      </c>
      <c r="Q33" t="s">
        <v>313</v>
      </c>
      <c r="R33" t="s">
        <v>150</v>
      </c>
      <c r="S33" t="s">
        <v>151</v>
      </c>
      <c r="T33" t="s">
        <v>151</v>
      </c>
      <c r="U33" t="s">
        <v>150</v>
      </c>
      <c r="W33" t="s">
        <v>151</v>
      </c>
      <c r="X33" t="s">
        <v>270</v>
      </c>
      <c r="Y33" t="s">
        <v>151</v>
      </c>
      <c r="Z33" t="s">
        <v>151</v>
      </c>
      <c r="AA33" t="s">
        <v>274</v>
      </c>
      <c r="AB33" t="s">
        <v>301</v>
      </c>
      <c r="AD33" t="s">
        <v>182</v>
      </c>
      <c r="AE33">
        <v>3308</v>
      </c>
      <c r="AF33">
        <v>3308</v>
      </c>
      <c r="AG33" t="s">
        <v>151</v>
      </c>
      <c r="AH33" t="s">
        <v>150</v>
      </c>
      <c r="AI33" t="s">
        <v>151</v>
      </c>
      <c r="AJ33" t="s">
        <v>151</v>
      </c>
      <c r="AK33" t="s">
        <v>150</v>
      </c>
    </row>
    <row r="34" spans="1:37" x14ac:dyDescent="0.25">
      <c r="A34" t="s">
        <v>183</v>
      </c>
      <c r="B34" t="s">
        <v>314</v>
      </c>
      <c r="H34" t="s">
        <v>183</v>
      </c>
      <c r="I34" t="s">
        <v>314</v>
      </c>
      <c r="J34" t="s">
        <v>150</v>
      </c>
      <c r="K34" t="s">
        <v>151</v>
      </c>
      <c r="L34" t="s">
        <v>150</v>
      </c>
      <c r="M34" t="s">
        <v>151</v>
      </c>
      <c r="O34" t="s">
        <v>314</v>
      </c>
      <c r="P34" t="s">
        <v>183</v>
      </c>
      <c r="Q34" t="s">
        <v>314</v>
      </c>
      <c r="R34" t="s">
        <v>150</v>
      </c>
      <c r="S34" t="s">
        <v>151</v>
      </c>
      <c r="T34" t="s">
        <v>151</v>
      </c>
      <c r="U34" t="s">
        <v>151</v>
      </c>
      <c r="W34" t="s">
        <v>151</v>
      </c>
      <c r="X34" t="s">
        <v>270</v>
      </c>
      <c r="Y34" t="s">
        <v>151</v>
      </c>
      <c r="Z34" t="s">
        <v>151</v>
      </c>
      <c r="AA34" t="s">
        <v>151</v>
      </c>
      <c r="AB34" t="s">
        <v>270</v>
      </c>
      <c r="AD34" t="s">
        <v>183</v>
      </c>
      <c r="AE34">
        <v>3368</v>
      </c>
      <c r="AF34">
        <v>3368</v>
      </c>
      <c r="AG34" t="s">
        <v>151</v>
      </c>
      <c r="AH34" t="s">
        <v>150</v>
      </c>
      <c r="AI34" t="s">
        <v>151</v>
      </c>
      <c r="AJ34" t="s">
        <v>151</v>
      </c>
      <c r="AK34" t="s">
        <v>151</v>
      </c>
    </row>
    <row r="35" spans="1:37" x14ac:dyDescent="0.25">
      <c r="A35" t="s">
        <v>184</v>
      </c>
      <c r="B35" t="s">
        <v>315</v>
      </c>
      <c r="H35" t="s">
        <v>184</v>
      </c>
      <c r="I35" t="s">
        <v>315</v>
      </c>
      <c r="J35" t="s">
        <v>150</v>
      </c>
      <c r="K35" t="s">
        <v>151</v>
      </c>
      <c r="L35" t="s">
        <v>150</v>
      </c>
      <c r="M35" t="s">
        <v>150</v>
      </c>
      <c r="O35" t="s">
        <v>315</v>
      </c>
      <c r="P35" t="s">
        <v>184</v>
      </c>
      <c r="Q35" t="s">
        <v>315</v>
      </c>
      <c r="R35" t="s">
        <v>150</v>
      </c>
      <c r="S35" t="s">
        <v>151</v>
      </c>
      <c r="T35" t="s">
        <v>150</v>
      </c>
      <c r="U35" t="s">
        <v>150</v>
      </c>
      <c r="W35" t="s">
        <v>151</v>
      </c>
      <c r="X35" t="s">
        <v>270</v>
      </c>
      <c r="Y35" t="s">
        <v>151</v>
      </c>
      <c r="Z35" t="s">
        <v>277</v>
      </c>
      <c r="AA35" t="s">
        <v>274</v>
      </c>
      <c r="AB35" t="s">
        <v>287</v>
      </c>
      <c r="AD35" t="s">
        <v>184</v>
      </c>
      <c r="AE35">
        <v>2444</v>
      </c>
      <c r="AF35">
        <v>2444</v>
      </c>
      <c r="AG35" t="s">
        <v>151</v>
      </c>
      <c r="AH35" t="s">
        <v>150</v>
      </c>
      <c r="AI35" t="s">
        <v>151</v>
      </c>
      <c r="AJ35" t="s">
        <v>150</v>
      </c>
      <c r="AK35" t="s">
        <v>150</v>
      </c>
    </row>
    <row r="36" spans="1:37" x14ac:dyDescent="0.25">
      <c r="A36" t="s">
        <v>185</v>
      </c>
      <c r="B36" t="s">
        <v>316</v>
      </c>
      <c r="H36" t="s">
        <v>185</v>
      </c>
      <c r="I36" t="s">
        <v>316</v>
      </c>
      <c r="J36" t="s">
        <v>150</v>
      </c>
      <c r="K36" t="s">
        <v>151</v>
      </c>
      <c r="L36" t="s">
        <v>150</v>
      </c>
      <c r="M36" t="s">
        <v>151</v>
      </c>
      <c r="O36" t="s">
        <v>316</v>
      </c>
      <c r="P36" t="s">
        <v>185</v>
      </c>
      <c r="Q36" t="s">
        <v>316</v>
      </c>
      <c r="R36" t="s">
        <v>150</v>
      </c>
      <c r="S36" t="s">
        <v>151</v>
      </c>
      <c r="T36" t="s">
        <v>151</v>
      </c>
      <c r="U36" t="s">
        <v>151</v>
      </c>
      <c r="W36" t="s">
        <v>151</v>
      </c>
      <c r="X36" t="s">
        <v>270</v>
      </c>
      <c r="Y36" t="s">
        <v>151</v>
      </c>
      <c r="Z36" t="s">
        <v>151</v>
      </c>
      <c r="AA36" t="s">
        <v>151</v>
      </c>
      <c r="AB36" t="s">
        <v>270</v>
      </c>
      <c r="AD36" t="s">
        <v>185</v>
      </c>
      <c r="AE36">
        <v>3074</v>
      </c>
      <c r="AF36">
        <v>3074</v>
      </c>
      <c r="AG36" t="s">
        <v>151</v>
      </c>
      <c r="AH36" t="s">
        <v>150</v>
      </c>
      <c r="AI36" t="s">
        <v>151</v>
      </c>
      <c r="AJ36" t="s">
        <v>151</v>
      </c>
      <c r="AK36" t="s">
        <v>151</v>
      </c>
    </row>
    <row r="37" spans="1:37" x14ac:dyDescent="0.25">
      <c r="A37" t="s">
        <v>186</v>
      </c>
      <c r="B37" t="s">
        <v>317</v>
      </c>
      <c r="H37" t="s">
        <v>186</v>
      </c>
      <c r="I37" t="s">
        <v>317</v>
      </c>
      <c r="J37" t="s">
        <v>150</v>
      </c>
      <c r="K37" t="s">
        <v>150</v>
      </c>
      <c r="L37" t="s">
        <v>153</v>
      </c>
      <c r="M37" t="s">
        <v>150</v>
      </c>
      <c r="O37" t="s">
        <v>317</v>
      </c>
      <c r="P37" t="s">
        <v>186</v>
      </c>
      <c r="Q37" t="s">
        <v>317</v>
      </c>
      <c r="R37" t="s">
        <v>150</v>
      </c>
      <c r="S37" t="s">
        <v>150</v>
      </c>
      <c r="T37" t="s">
        <v>153</v>
      </c>
      <c r="U37" t="s">
        <v>150</v>
      </c>
      <c r="W37" t="s">
        <v>151</v>
      </c>
      <c r="X37" t="s">
        <v>270</v>
      </c>
      <c r="Y37" t="s">
        <v>272</v>
      </c>
      <c r="Z37" t="s">
        <v>273</v>
      </c>
      <c r="AA37" t="s">
        <v>274</v>
      </c>
      <c r="AB37" t="s">
        <v>275</v>
      </c>
      <c r="AD37" t="s">
        <v>186</v>
      </c>
      <c r="AE37">
        <v>2336</v>
      </c>
      <c r="AF37">
        <v>2336</v>
      </c>
      <c r="AG37" t="s">
        <v>151</v>
      </c>
      <c r="AH37" t="s">
        <v>150</v>
      </c>
      <c r="AI37" t="s">
        <v>150</v>
      </c>
      <c r="AJ37" t="s">
        <v>153</v>
      </c>
      <c r="AK37" t="s">
        <v>150</v>
      </c>
    </row>
    <row r="38" spans="1:37" x14ac:dyDescent="0.25">
      <c r="A38" t="s">
        <v>187</v>
      </c>
      <c r="B38" t="s">
        <v>318</v>
      </c>
      <c r="H38" t="s">
        <v>187</v>
      </c>
      <c r="I38" t="s">
        <v>318</v>
      </c>
      <c r="J38" t="s">
        <v>150</v>
      </c>
      <c r="K38" t="s">
        <v>151</v>
      </c>
      <c r="L38" t="s">
        <v>150</v>
      </c>
      <c r="M38" t="s">
        <v>151</v>
      </c>
      <c r="O38" t="s">
        <v>318</v>
      </c>
      <c r="P38" t="s">
        <v>187</v>
      </c>
      <c r="Q38" t="s">
        <v>318</v>
      </c>
      <c r="R38" t="s">
        <v>150</v>
      </c>
      <c r="S38" t="s">
        <v>150</v>
      </c>
      <c r="T38" t="s">
        <v>151</v>
      </c>
      <c r="U38" t="s">
        <v>150</v>
      </c>
      <c r="W38" t="s">
        <v>151</v>
      </c>
      <c r="X38" t="s">
        <v>270</v>
      </c>
      <c r="Y38" t="s">
        <v>272</v>
      </c>
      <c r="Z38" t="s">
        <v>151</v>
      </c>
      <c r="AA38" t="s">
        <v>274</v>
      </c>
      <c r="AB38" t="s">
        <v>280</v>
      </c>
      <c r="AD38" t="s">
        <v>187</v>
      </c>
      <c r="AE38">
        <v>2010</v>
      </c>
      <c r="AF38">
        <v>2010</v>
      </c>
      <c r="AG38" t="s">
        <v>151</v>
      </c>
      <c r="AH38" t="s">
        <v>150</v>
      </c>
      <c r="AI38" t="s">
        <v>150</v>
      </c>
      <c r="AJ38" t="s">
        <v>151</v>
      </c>
      <c r="AK38" t="s">
        <v>150</v>
      </c>
    </row>
    <row r="39" spans="1:37" x14ac:dyDescent="0.25">
      <c r="A39" t="s">
        <v>188</v>
      </c>
      <c r="B39" t="s">
        <v>319</v>
      </c>
      <c r="H39" t="s">
        <v>188</v>
      </c>
      <c r="I39" t="s">
        <v>319</v>
      </c>
      <c r="J39" t="s">
        <v>150</v>
      </c>
      <c r="K39" t="s">
        <v>151</v>
      </c>
      <c r="L39" t="s">
        <v>150</v>
      </c>
      <c r="M39" t="s">
        <v>151</v>
      </c>
      <c r="O39" t="s">
        <v>319</v>
      </c>
      <c r="P39" t="s">
        <v>188</v>
      </c>
      <c r="Q39" t="s">
        <v>319</v>
      </c>
      <c r="R39" t="s">
        <v>150</v>
      </c>
      <c r="S39" t="s">
        <v>151</v>
      </c>
      <c r="T39" t="s">
        <v>151</v>
      </c>
      <c r="U39" t="s">
        <v>151</v>
      </c>
      <c r="W39" t="s">
        <v>151</v>
      </c>
      <c r="X39" t="s">
        <v>270</v>
      </c>
      <c r="Y39" t="s">
        <v>151</v>
      </c>
      <c r="Z39" t="s">
        <v>151</v>
      </c>
      <c r="AA39" t="s">
        <v>151</v>
      </c>
      <c r="AB39" t="s">
        <v>270</v>
      </c>
      <c r="AD39" t="s">
        <v>188</v>
      </c>
      <c r="AE39">
        <v>3065</v>
      </c>
      <c r="AF39">
        <v>3065</v>
      </c>
      <c r="AG39" t="s">
        <v>151</v>
      </c>
      <c r="AH39" t="s">
        <v>150</v>
      </c>
      <c r="AI39" t="s">
        <v>151</v>
      </c>
      <c r="AJ39" t="s">
        <v>151</v>
      </c>
      <c r="AK39" t="s">
        <v>151</v>
      </c>
    </row>
    <row r="40" spans="1:37" x14ac:dyDescent="0.25">
      <c r="A40" t="s">
        <v>189</v>
      </c>
      <c r="B40" t="s">
        <v>320</v>
      </c>
      <c r="H40" t="s">
        <v>189</v>
      </c>
      <c r="I40" t="s">
        <v>320</v>
      </c>
      <c r="J40" t="s">
        <v>150</v>
      </c>
      <c r="K40" t="s">
        <v>151</v>
      </c>
      <c r="L40" t="s">
        <v>150</v>
      </c>
      <c r="M40" t="s">
        <v>151</v>
      </c>
      <c r="O40" t="s">
        <v>320</v>
      </c>
      <c r="P40" t="s">
        <v>189</v>
      </c>
      <c r="Q40" t="s">
        <v>320</v>
      </c>
      <c r="R40" t="s">
        <v>150</v>
      </c>
      <c r="S40" t="s">
        <v>150</v>
      </c>
      <c r="T40" t="s">
        <v>153</v>
      </c>
      <c r="U40" t="s">
        <v>151</v>
      </c>
      <c r="W40" t="s">
        <v>151</v>
      </c>
      <c r="X40" t="s">
        <v>270</v>
      </c>
      <c r="Y40" t="s">
        <v>272</v>
      </c>
      <c r="Z40" t="s">
        <v>273</v>
      </c>
      <c r="AA40" t="s">
        <v>151</v>
      </c>
      <c r="AB40" t="s">
        <v>321</v>
      </c>
      <c r="AD40" t="s">
        <v>189</v>
      </c>
      <c r="AE40">
        <v>2011</v>
      </c>
      <c r="AF40">
        <v>2011</v>
      </c>
      <c r="AG40" t="s">
        <v>151</v>
      </c>
      <c r="AH40" t="s">
        <v>150</v>
      </c>
      <c r="AI40" t="s">
        <v>150</v>
      </c>
      <c r="AJ40" t="s">
        <v>153</v>
      </c>
      <c r="AK40" t="s">
        <v>151</v>
      </c>
    </row>
    <row r="41" spans="1:37" x14ac:dyDescent="0.25">
      <c r="A41" t="s">
        <v>190</v>
      </c>
      <c r="B41" t="s">
        <v>322</v>
      </c>
      <c r="H41" t="s">
        <v>190</v>
      </c>
      <c r="I41" t="s">
        <v>322</v>
      </c>
      <c r="J41" t="s">
        <v>150</v>
      </c>
      <c r="K41" t="s">
        <v>151</v>
      </c>
      <c r="L41" t="s">
        <v>150</v>
      </c>
      <c r="M41" t="s">
        <v>150</v>
      </c>
      <c r="O41" t="s">
        <v>322</v>
      </c>
      <c r="P41" t="s">
        <v>190</v>
      </c>
      <c r="Q41" t="s">
        <v>322</v>
      </c>
      <c r="R41" t="s">
        <v>150</v>
      </c>
      <c r="S41" t="s">
        <v>151</v>
      </c>
      <c r="T41" t="s">
        <v>151</v>
      </c>
      <c r="U41" t="s">
        <v>150</v>
      </c>
      <c r="W41" t="s">
        <v>151</v>
      </c>
      <c r="X41" t="s">
        <v>270</v>
      </c>
      <c r="Y41" t="s">
        <v>151</v>
      </c>
      <c r="Z41" t="s">
        <v>151</v>
      </c>
      <c r="AA41" t="s">
        <v>274</v>
      </c>
      <c r="AB41" t="s">
        <v>301</v>
      </c>
      <c r="AD41" t="s">
        <v>190</v>
      </c>
      <c r="AE41">
        <v>2012</v>
      </c>
      <c r="AF41">
        <v>2012</v>
      </c>
      <c r="AG41" t="s">
        <v>151</v>
      </c>
      <c r="AH41" t="s">
        <v>150</v>
      </c>
      <c r="AI41" t="s">
        <v>151</v>
      </c>
      <c r="AJ41" t="s">
        <v>151</v>
      </c>
      <c r="AK41" t="s">
        <v>150</v>
      </c>
    </row>
    <row r="42" spans="1:37" x14ac:dyDescent="0.25">
      <c r="A42" t="s">
        <v>191</v>
      </c>
      <c r="B42" t="s">
        <v>323</v>
      </c>
      <c r="H42" t="s">
        <v>191</v>
      </c>
      <c r="I42" t="s">
        <v>323</v>
      </c>
      <c r="J42" t="s">
        <v>150</v>
      </c>
      <c r="K42" t="s">
        <v>150</v>
      </c>
      <c r="L42" t="s">
        <v>150</v>
      </c>
      <c r="M42" t="s">
        <v>150</v>
      </c>
      <c r="O42" t="s">
        <v>323</v>
      </c>
      <c r="P42" t="s">
        <v>191</v>
      </c>
      <c r="Q42" t="s">
        <v>323</v>
      </c>
      <c r="R42" t="s">
        <v>150</v>
      </c>
      <c r="S42" t="s">
        <v>150</v>
      </c>
      <c r="T42" t="s">
        <v>150</v>
      </c>
      <c r="U42" t="s">
        <v>150</v>
      </c>
      <c r="W42" t="s">
        <v>151</v>
      </c>
      <c r="X42" t="s">
        <v>270</v>
      </c>
      <c r="Y42" t="s">
        <v>272</v>
      </c>
      <c r="Z42" t="s">
        <v>277</v>
      </c>
      <c r="AA42" t="s">
        <v>274</v>
      </c>
      <c r="AB42" t="s">
        <v>291</v>
      </c>
      <c r="AD42" t="s">
        <v>191</v>
      </c>
      <c r="AE42">
        <v>2068</v>
      </c>
      <c r="AF42">
        <v>2068</v>
      </c>
      <c r="AG42" t="s">
        <v>151</v>
      </c>
      <c r="AH42" t="s">
        <v>150</v>
      </c>
      <c r="AI42" t="s">
        <v>150</v>
      </c>
      <c r="AJ42" t="s">
        <v>150</v>
      </c>
      <c r="AK42" t="s">
        <v>150</v>
      </c>
    </row>
    <row r="43" spans="1:37" x14ac:dyDescent="0.25">
      <c r="A43" t="s">
        <v>192</v>
      </c>
      <c r="B43" t="s">
        <v>324</v>
      </c>
      <c r="H43" t="s">
        <v>192</v>
      </c>
      <c r="I43" t="s">
        <v>324</v>
      </c>
      <c r="J43" t="s">
        <v>150</v>
      </c>
      <c r="K43" t="s">
        <v>150</v>
      </c>
      <c r="L43" t="s">
        <v>150</v>
      </c>
      <c r="M43" t="s">
        <v>150</v>
      </c>
      <c r="O43" t="s">
        <v>324</v>
      </c>
      <c r="P43" t="s">
        <v>192</v>
      </c>
      <c r="Q43" t="s">
        <v>324</v>
      </c>
      <c r="R43" t="s">
        <v>150</v>
      </c>
      <c r="S43" t="s">
        <v>150</v>
      </c>
      <c r="T43" t="s">
        <v>151</v>
      </c>
      <c r="U43" t="s">
        <v>150</v>
      </c>
      <c r="W43" t="s">
        <v>151</v>
      </c>
      <c r="X43" t="s">
        <v>270</v>
      </c>
      <c r="Y43" t="s">
        <v>272</v>
      </c>
      <c r="Z43" t="s">
        <v>151</v>
      </c>
      <c r="AA43" t="s">
        <v>274</v>
      </c>
      <c r="AB43" t="s">
        <v>280</v>
      </c>
      <c r="AD43" t="s">
        <v>192</v>
      </c>
      <c r="AE43">
        <v>2016</v>
      </c>
      <c r="AF43">
        <v>2016</v>
      </c>
      <c r="AG43" t="s">
        <v>151</v>
      </c>
      <c r="AH43" t="s">
        <v>150</v>
      </c>
      <c r="AI43" t="s">
        <v>150</v>
      </c>
      <c r="AJ43" t="s">
        <v>151</v>
      </c>
      <c r="AK43" t="s">
        <v>150</v>
      </c>
    </row>
    <row r="44" spans="1:37" x14ac:dyDescent="0.25">
      <c r="A44" t="s">
        <v>325</v>
      </c>
      <c r="B44" t="s">
        <v>326</v>
      </c>
      <c r="H44" t="s">
        <v>325</v>
      </c>
      <c r="I44" t="s">
        <v>326</v>
      </c>
      <c r="J44" t="s">
        <v>151</v>
      </c>
      <c r="K44" t="s">
        <v>151</v>
      </c>
      <c r="L44" t="s">
        <v>151</v>
      </c>
      <c r="M44" t="s">
        <v>151</v>
      </c>
      <c r="O44" t="s">
        <v>326</v>
      </c>
      <c r="P44" t="s">
        <v>325</v>
      </c>
      <c r="Q44" t="s">
        <v>326</v>
      </c>
      <c r="R44" t="s">
        <v>150</v>
      </c>
      <c r="S44" t="s">
        <v>151</v>
      </c>
      <c r="T44" t="s">
        <v>151</v>
      </c>
      <c r="U44" t="s">
        <v>151</v>
      </c>
      <c r="W44" t="s">
        <v>151</v>
      </c>
      <c r="X44" t="s">
        <v>270</v>
      </c>
      <c r="Y44" t="s">
        <v>151</v>
      </c>
      <c r="Z44" t="s">
        <v>151</v>
      </c>
      <c r="AA44" t="s">
        <v>151</v>
      </c>
      <c r="AB44" t="s">
        <v>270</v>
      </c>
      <c r="AD44" t="s">
        <v>325</v>
      </c>
      <c r="AE44">
        <v>3066</v>
      </c>
      <c r="AF44">
        <v>3066</v>
      </c>
      <c r="AG44" t="s">
        <v>151</v>
      </c>
      <c r="AH44" t="s">
        <v>150</v>
      </c>
      <c r="AI44" t="s">
        <v>151</v>
      </c>
      <c r="AJ44" t="s">
        <v>151</v>
      </c>
      <c r="AK44" t="s">
        <v>151</v>
      </c>
    </row>
    <row r="45" spans="1:37" x14ac:dyDescent="0.25">
      <c r="A45" t="s">
        <v>193</v>
      </c>
      <c r="B45" t="s">
        <v>327</v>
      </c>
      <c r="H45" t="s">
        <v>193</v>
      </c>
      <c r="I45" t="s">
        <v>327</v>
      </c>
      <c r="J45" t="s">
        <v>150</v>
      </c>
      <c r="K45" t="s">
        <v>150</v>
      </c>
      <c r="L45" t="s">
        <v>150</v>
      </c>
      <c r="M45" t="s">
        <v>151</v>
      </c>
      <c r="O45" t="s">
        <v>327</v>
      </c>
      <c r="P45" t="s">
        <v>193</v>
      </c>
      <c r="Q45" t="s">
        <v>327</v>
      </c>
      <c r="R45" t="s">
        <v>150</v>
      </c>
      <c r="S45" t="s">
        <v>151</v>
      </c>
      <c r="T45" t="s">
        <v>150</v>
      </c>
      <c r="U45" t="s">
        <v>151</v>
      </c>
      <c r="W45" t="s">
        <v>151</v>
      </c>
      <c r="X45" t="s">
        <v>270</v>
      </c>
      <c r="Y45" t="s">
        <v>151</v>
      </c>
      <c r="Z45" t="s">
        <v>277</v>
      </c>
      <c r="AA45" t="s">
        <v>151</v>
      </c>
      <c r="AB45" t="s">
        <v>278</v>
      </c>
      <c r="AD45" t="s">
        <v>193</v>
      </c>
      <c r="AE45">
        <v>3068</v>
      </c>
      <c r="AF45">
        <v>3068</v>
      </c>
      <c r="AG45" t="s">
        <v>151</v>
      </c>
      <c r="AH45" t="s">
        <v>150</v>
      </c>
      <c r="AI45" t="s">
        <v>151</v>
      </c>
      <c r="AJ45" t="s">
        <v>150</v>
      </c>
      <c r="AK45" t="s">
        <v>151</v>
      </c>
    </row>
    <row r="46" spans="1:37" x14ac:dyDescent="0.25">
      <c r="A46" t="s">
        <v>194</v>
      </c>
      <c r="B46" t="s">
        <v>328</v>
      </c>
      <c r="H46" t="s">
        <v>194</v>
      </c>
      <c r="I46" t="s">
        <v>328</v>
      </c>
      <c r="J46" t="s">
        <v>150</v>
      </c>
      <c r="K46" t="s">
        <v>150</v>
      </c>
      <c r="L46" t="s">
        <v>150</v>
      </c>
      <c r="M46" t="s">
        <v>150</v>
      </c>
      <c r="O46" t="s">
        <v>328</v>
      </c>
      <c r="P46" t="s">
        <v>194</v>
      </c>
      <c r="Q46" t="s">
        <v>328</v>
      </c>
      <c r="R46" t="s">
        <v>150</v>
      </c>
      <c r="S46" t="s">
        <v>150</v>
      </c>
      <c r="T46" t="s">
        <v>150</v>
      </c>
      <c r="U46" t="s">
        <v>150</v>
      </c>
      <c r="W46" t="s">
        <v>151</v>
      </c>
      <c r="X46" t="s">
        <v>270</v>
      </c>
      <c r="Y46" t="s">
        <v>272</v>
      </c>
      <c r="Z46" t="s">
        <v>277</v>
      </c>
      <c r="AA46" t="s">
        <v>274</v>
      </c>
      <c r="AB46" t="s">
        <v>291</v>
      </c>
      <c r="AD46" t="s">
        <v>194</v>
      </c>
      <c r="AE46">
        <v>2123</v>
      </c>
      <c r="AF46">
        <v>2123</v>
      </c>
      <c r="AG46" t="s">
        <v>151</v>
      </c>
      <c r="AH46" t="s">
        <v>150</v>
      </c>
      <c r="AI46" t="s">
        <v>150</v>
      </c>
      <c r="AJ46" t="s">
        <v>150</v>
      </c>
      <c r="AK46" t="s">
        <v>150</v>
      </c>
    </row>
    <row r="47" spans="1:37" x14ac:dyDescent="0.25">
      <c r="A47" t="s">
        <v>195</v>
      </c>
      <c r="B47" t="s">
        <v>329</v>
      </c>
      <c r="H47" t="s">
        <v>195</v>
      </c>
      <c r="I47" t="s">
        <v>329</v>
      </c>
      <c r="J47" t="s">
        <v>150</v>
      </c>
      <c r="K47" t="s">
        <v>151</v>
      </c>
      <c r="L47" t="s">
        <v>153</v>
      </c>
      <c r="M47" t="s">
        <v>151</v>
      </c>
      <c r="O47" t="s">
        <v>329</v>
      </c>
      <c r="P47" t="s">
        <v>195</v>
      </c>
      <c r="Q47" t="s">
        <v>329</v>
      </c>
      <c r="R47" t="s">
        <v>150</v>
      </c>
      <c r="S47" t="s">
        <v>150</v>
      </c>
      <c r="T47" t="s">
        <v>151</v>
      </c>
      <c r="U47" t="s">
        <v>151</v>
      </c>
      <c r="W47" t="s">
        <v>151</v>
      </c>
      <c r="X47" t="s">
        <v>270</v>
      </c>
      <c r="Y47" t="s">
        <v>272</v>
      </c>
      <c r="Z47" t="s">
        <v>151</v>
      </c>
      <c r="AA47" t="s">
        <v>151</v>
      </c>
      <c r="AB47" t="s">
        <v>285</v>
      </c>
      <c r="AD47" t="s">
        <v>195</v>
      </c>
      <c r="AE47">
        <v>3310</v>
      </c>
      <c r="AF47">
        <v>3310</v>
      </c>
      <c r="AG47" t="s">
        <v>151</v>
      </c>
      <c r="AH47" t="s">
        <v>150</v>
      </c>
      <c r="AI47" t="s">
        <v>150</v>
      </c>
      <c r="AJ47" t="s">
        <v>151</v>
      </c>
      <c r="AK47" t="s">
        <v>151</v>
      </c>
    </row>
    <row r="48" spans="1:37" x14ac:dyDescent="0.25">
      <c r="A48" t="s">
        <v>196</v>
      </c>
      <c r="B48" t="s">
        <v>330</v>
      </c>
      <c r="H48" t="s">
        <v>196</v>
      </c>
      <c r="I48" t="s">
        <v>330</v>
      </c>
      <c r="J48" t="s">
        <v>150</v>
      </c>
      <c r="K48" t="s">
        <v>151</v>
      </c>
      <c r="L48" t="s">
        <v>150</v>
      </c>
      <c r="M48" t="s">
        <v>151</v>
      </c>
      <c r="O48" t="s">
        <v>330</v>
      </c>
      <c r="P48" t="s">
        <v>196</v>
      </c>
      <c r="Q48" t="s">
        <v>330</v>
      </c>
      <c r="R48" t="s">
        <v>150</v>
      </c>
      <c r="S48" t="s">
        <v>151</v>
      </c>
      <c r="T48" t="s">
        <v>150</v>
      </c>
      <c r="U48" t="s">
        <v>151</v>
      </c>
      <c r="W48" t="s">
        <v>151</v>
      </c>
      <c r="X48" t="s">
        <v>270</v>
      </c>
      <c r="Y48" t="s">
        <v>151</v>
      </c>
      <c r="Z48" t="s">
        <v>277</v>
      </c>
      <c r="AA48" t="s">
        <v>151</v>
      </c>
      <c r="AB48" t="s">
        <v>278</v>
      </c>
      <c r="AD48" t="s">
        <v>196</v>
      </c>
      <c r="AE48">
        <v>2315</v>
      </c>
      <c r="AF48">
        <v>2315</v>
      </c>
      <c r="AG48" t="s">
        <v>151</v>
      </c>
      <c r="AH48" t="s">
        <v>150</v>
      </c>
      <c r="AI48" t="s">
        <v>151</v>
      </c>
      <c r="AJ48" t="s">
        <v>150</v>
      </c>
      <c r="AK48" t="s">
        <v>151</v>
      </c>
    </row>
    <row r="49" spans="1:37" x14ac:dyDescent="0.25">
      <c r="A49" t="s">
        <v>197</v>
      </c>
      <c r="B49" t="s">
        <v>331</v>
      </c>
      <c r="H49" t="s">
        <v>197</v>
      </c>
      <c r="I49" t="s">
        <v>331</v>
      </c>
      <c r="J49" t="s">
        <v>150</v>
      </c>
      <c r="K49" t="s">
        <v>150</v>
      </c>
      <c r="L49" t="s">
        <v>150</v>
      </c>
      <c r="M49" t="s">
        <v>150</v>
      </c>
      <c r="O49" t="s">
        <v>331</v>
      </c>
      <c r="P49" t="s">
        <v>197</v>
      </c>
      <c r="Q49" t="s">
        <v>331</v>
      </c>
      <c r="R49" t="s">
        <v>150</v>
      </c>
      <c r="S49" t="s">
        <v>150</v>
      </c>
      <c r="T49" t="s">
        <v>153</v>
      </c>
      <c r="U49" t="s">
        <v>150</v>
      </c>
      <c r="W49" t="s">
        <v>151</v>
      </c>
      <c r="X49" t="s">
        <v>270</v>
      </c>
      <c r="Y49" t="s">
        <v>272</v>
      </c>
      <c r="Z49" t="s">
        <v>273</v>
      </c>
      <c r="AA49" t="s">
        <v>274</v>
      </c>
      <c r="AB49" t="s">
        <v>275</v>
      </c>
      <c r="AD49" t="s">
        <v>197</v>
      </c>
      <c r="AE49">
        <v>2018</v>
      </c>
      <c r="AF49">
        <v>2018</v>
      </c>
      <c r="AG49" t="s">
        <v>151</v>
      </c>
      <c r="AH49" t="s">
        <v>150</v>
      </c>
      <c r="AI49" t="s">
        <v>150</v>
      </c>
      <c r="AJ49" t="s">
        <v>153</v>
      </c>
      <c r="AK49" t="s">
        <v>150</v>
      </c>
    </row>
    <row r="50" spans="1:37" x14ac:dyDescent="0.25">
      <c r="A50" t="s">
        <v>199</v>
      </c>
      <c r="B50" t="s">
        <v>332</v>
      </c>
      <c r="H50" t="s">
        <v>199</v>
      </c>
      <c r="I50" t="s">
        <v>332</v>
      </c>
      <c r="J50" t="s">
        <v>151</v>
      </c>
      <c r="K50" t="s">
        <v>151</v>
      </c>
      <c r="L50" t="s">
        <v>151</v>
      </c>
      <c r="M50" t="s">
        <v>151</v>
      </c>
      <c r="O50" t="s">
        <v>332</v>
      </c>
      <c r="P50" t="s">
        <v>199</v>
      </c>
      <c r="Q50" t="s">
        <v>332</v>
      </c>
      <c r="R50" t="s">
        <v>150</v>
      </c>
      <c r="T50" t="s">
        <v>150</v>
      </c>
      <c r="W50" t="s">
        <v>151</v>
      </c>
      <c r="X50" t="s">
        <v>270</v>
      </c>
      <c r="Y50" t="s">
        <v>151</v>
      </c>
      <c r="Z50" t="s">
        <v>277</v>
      </c>
      <c r="AA50" t="s">
        <v>151</v>
      </c>
      <c r="AB50" t="s">
        <v>278</v>
      </c>
      <c r="AD50" t="s">
        <v>199</v>
      </c>
      <c r="AE50">
        <v>2205</v>
      </c>
      <c r="AF50">
        <v>2205</v>
      </c>
      <c r="AG50" t="s">
        <v>151</v>
      </c>
      <c r="AH50" t="s">
        <v>150</v>
      </c>
      <c r="AI50">
        <v>0</v>
      </c>
      <c r="AJ50" t="s">
        <v>150</v>
      </c>
      <c r="AK50">
        <v>0</v>
      </c>
    </row>
    <row r="51" spans="1:37" x14ac:dyDescent="0.25">
      <c r="A51" t="s">
        <v>200</v>
      </c>
      <c r="B51" t="s">
        <v>333</v>
      </c>
      <c r="H51" t="s">
        <v>200</v>
      </c>
      <c r="I51" t="s">
        <v>333</v>
      </c>
      <c r="J51" t="s">
        <v>150</v>
      </c>
      <c r="K51" t="s">
        <v>150</v>
      </c>
      <c r="L51" t="s">
        <v>153</v>
      </c>
      <c r="M51" t="s">
        <v>150</v>
      </c>
      <c r="O51" t="s">
        <v>333</v>
      </c>
      <c r="P51" t="s">
        <v>200</v>
      </c>
      <c r="Q51" t="s">
        <v>333</v>
      </c>
      <c r="R51" t="s">
        <v>150</v>
      </c>
      <c r="S51" t="s">
        <v>150</v>
      </c>
      <c r="T51" t="s">
        <v>153</v>
      </c>
      <c r="U51" t="s">
        <v>150</v>
      </c>
      <c r="W51" t="s">
        <v>151</v>
      </c>
      <c r="X51" t="s">
        <v>270</v>
      </c>
      <c r="Y51" t="s">
        <v>272</v>
      </c>
      <c r="Z51" t="s">
        <v>273</v>
      </c>
      <c r="AA51" t="s">
        <v>274</v>
      </c>
      <c r="AB51" t="s">
        <v>275</v>
      </c>
      <c r="AD51" t="s">
        <v>200</v>
      </c>
      <c r="AE51">
        <v>2211</v>
      </c>
      <c r="AF51">
        <v>2211</v>
      </c>
      <c r="AG51" t="s">
        <v>151</v>
      </c>
      <c r="AH51" t="s">
        <v>150</v>
      </c>
      <c r="AI51" t="s">
        <v>150</v>
      </c>
      <c r="AJ51" t="s">
        <v>153</v>
      </c>
      <c r="AK51" t="s">
        <v>150</v>
      </c>
    </row>
    <row r="52" spans="1:37" x14ac:dyDescent="0.25">
      <c r="A52" t="s">
        <v>201</v>
      </c>
      <c r="B52" t="s">
        <v>334</v>
      </c>
      <c r="H52" t="s">
        <v>201</v>
      </c>
      <c r="I52" t="s">
        <v>334</v>
      </c>
      <c r="J52" t="s">
        <v>150</v>
      </c>
      <c r="K52" t="s">
        <v>151</v>
      </c>
      <c r="L52" t="s">
        <v>150</v>
      </c>
      <c r="M52" t="s">
        <v>151</v>
      </c>
      <c r="O52" t="s">
        <v>334</v>
      </c>
      <c r="P52" t="s">
        <v>201</v>
      </c>
      <c r="Q52" t="s">
        <v>334</v>
      </c>
      <c r="R52" t="s">
        <v>150</v>
      </c>
      <c r="S52" t="s">
        <v>151</v>
      </c>
      <c r="T52" t="s">
        <v>151</v>
      </c>
      <c r="U52" t="s">
        <v>151</v>
      </c>
      <c r="W52" t="s">
        <v>151</v>
      </c>
      <c r="X52" t="s">
        <v>270</v>
      </c>
      <c r="Y52" t="s">
        <v>151</v>
      </c>
      <c r="Z52" t="s">
        <v>151</v>
      </c>
      <c r="AA52" t="s">
        <v>151</v>
      </c>
      <c r="AB52" t="s">
        <v>270</v>
      </c>
      <c r="AD52" t="s">
        <v>201</v>
      </c>
      <c r="AE52">
        <v>3071</v>
      </c>
      <c r="AF52">
        <v>3071</v>
      </c>
      <c r="AG52" t="s">
        <v>151</v>
      </c>
      <c r="AH52" t="s">
        <v>150</v>
      </c>
      <c r="AI52" t="s">
        <v>151</v>
      </c>
      <c r="AJ52" t="s">
        <v>151</v>
      </c>
      <c r="AK52" t="s">
        <v>151</v>
      </c>
    </row>
    <row r="53" spans="1:37" x14ac:dyDescent="0.25">
      <c r="A53" t="s">
        <v>202</v>
      </c>
      <c r="B53" t="s">
        <v>335</v>
      </c>
      <c r="H53" t="s">
        <v>202</v>
      </c>
      <c r="I53" t="s">
        <v>335</v>
      </c>
      <c r="J53" t="s">
        <v>151</v>
      </c>
      <c r="K53" t="s">
        <v>151</v>
      </c>
      <c r="L53" t="s">
        <v>151</v>
      </c>
      <c r="M53" t="s">
        <v>151</v>
      </c>
      <c r="O53" t="s">
        <v>335</v>
      </c>
      <c r="P53" t="s">
        <v>202</v>
      </c>
      <c r="Q53" t="s">
        <v>335</v>
      </c>
      <c r="R53" t="s">
        <v>151</v>
      </c>
      <c r="S53" t="s">
        <v>151</v>
      </c>
      <c r="T53" t="s">
        <v>151</v>
      </c>
      <c r="U53" t="s">
        <v>151</v>
      </c>
      <c r="W53" t="s">
        <v>151</v>
      </c>
      <c r="X53" t="s">
        <v>151</v>
      </c>
      <c r="Y53" t="s">
        <v>151</v>
      </c>
      <c r="Z53" t="s">
        <v>151</v>
      </c>
      <c r="AA53" t="s">
        <v>151</v>
      </c>
      <c r="AB53" t="s">
        <v>151</v>
      </c>
      <c r="AD53" t="s">
        <v>202</v>
      </c>
      <c r="AE53">
        <v>1002</v>
      </c>
      <c r="AF53">
        <v>1002</v>
      </c>
      <c r="AG53" t="s">
        <v>151</v>
      </c>
      <c r="AH53" t="s">
        <v>151</v>
      </c>
      <c r="AI53" t="s">
        <v>151</v>
      </c>
      <c r="AJ53" t="s">
        <v>151</v>
      </c>
      <c r="AK53" t="s">
        <v>151</v>
      </c>
    </row>
    <row r="54" spans="1:37" x14ac:dyDescent="0.25">
      <c r="A54" t="s">
        <v>203</v>
      </c>
      <c r="B54" t="s">
        <v>336</v>
      </c>
      <c r="H54" t="s">
        <v>203</v>
      </c>
      <c r="I54" t="s">
        <v>336</v>
      </c>
      <c r="J54" t="s">
        <v>151</v>
      </c>
      <c r="K54" t="s">
        <v>151</v>
      </c>
      <c r="L54" t="s">
        <v>151</v>
      </c>
      <c r="M54" t="s">
        <v>151</v>
      </c>
      <c r="O54" t="s">
        <v>336</v>
      </c>
      <c r="P54" t="s">
        <v>203</v>
      </c>
      <c r="Q54" t="s">
        <v>336</v>
      </c>
      <c r="R54" t="s">
        <v>150</v>
      </c>
      <c r="S54" t="s">
        <v>151</v>
      </c>
      <c r="T54" t="s">
        <v>153</v>
      </c>
      <c r="U54" t="s">
        <v>150</v>
      </c>
      <c r="W54" t="s">
        <v>151</v>
      </c>
      <c r="X54" t="s">
        <v>270</v>
      </c>
      <c r="Y54" t="s">
        <v>151</v>
      </c>
      <c r="Z54" t="s">
        <v>273</v>
      </c>
      <c r="AA54" t="s">
        <v>274</v>
      </c>
      <c r="AB54" t="s">
        <v>337</v>
      </c>
      <c r="AD54" t="s">
        <v>203</v>
      </c>
      <c r="AE54">
        <v>2212</v>
      </c>
      <c r="AF54">
        <v>2212</v>
      </c>
      <c r="AG54" t="s">
        <v>151</v>
      </c>
      <c r="AH54" t="s">
        <v>150</v>
      </c>
      <c r="AI54" t="s">
        <v>151</v>
      </c>
      <c r="AJ54" t="s">
        <v>153</v>
      </c>
      <c r="AK54" t="s">
        <v>150</v>
      </c>
    </row>
    <row r="55" spans="1:37" x14ac:dyDescent="0.25">
      <c r="A55" t="s">
        <v>204</v>
      </c>
      <c r="B55" t="s">
        <v>338</v>
      </c>
      <c r="H55" t="s">
        <v>204</v>
      </c>
      <c r="I55" t="s">
        <v>338</v>
      </c>
      <c r="J55" t="s">
        <v>150</v>
      </c>
      <c r="K55" t="s">
        <v>151</v>
      </c>
      <c r="L55" t="s">
        <v>150</v>
      </c>
      <c r="M55" t="s">
        <v>151</v>
      </c>
      <c r="O55" t="s">
        <v>338</v>
      </c>
      <c r="P55" t="s">
        <v>204</v>
      </c>
      <c r="Q55" t="s">
        <v>338</v>
      </c>
      <c r="R55" t="s">
        <v>150</v>
      </c>
      <c r="S55" t="s">
        <v>151</v>
      </c>
      <c r="T55" t="s">
        <v>151</v>
      </c>
      <c r="U55" t="s">
        <v>151</v>
      </c>
      <c r="W55" t="s">
        <v>151</v>
      </c>
      <c r="X55" t="s">
        <v>270</v>
      </c>
      <c r="Y55" t="s">
        <v>151</v>
      </c>
      <c r="Z55" t="s">
        <v>151</v>
      </c>
      <c r="AA55" t="s">
        <v>151</v>
      </c>
      <c r="AB55" t="s">
        <v>270</v>
      </c>
      <c r="AD55" t="s">
        <v>204</v>
      </c>
      <c r="AE55">
        <v>1007</v>
      </c>
      <c r="AF55">
        <v>1007</v>
      </c>
      <c r="AG55" t="s">
        <v>151</v>
      </c>
      <c r="AH55" t="s">
        <v>150</v>
      </c>
      <c r="AI55" t="s">
        <v>151</v>
      </c>
      <c r="AJ55" t="s">
        <v>151</v>
      </c>
      <c r="AK55" t="s">
        <v>151</v>
      </c>
    </row>
    <row r="56" spans="1:37" x14ac:dyDescent="0.25">
      <c r="A56" t="s">
        <v>205</v>
      </c>
      <c r="B56" t="s">
        <v>339</v>
      </c>
      <c r="H56" t="s">
        <v>205</v>
      </c>
      <c r="I56" t="s">
        <v>339</v>
      </c>
      <c r="J56" t="s">
        <v>150</v>
      </c>
      <c r="K56" t="s">
        <v>151</v>
      </c>
      <c r="L56" t="s">
        <v>153</v>
      </c>
      <c r="M56" t="s">
        <v>151</v>
      </c>
      <c r="O56" t="s">
        <v>339</v>
      </c>
      <c r="P56" t="s">
        <v>205</v>
      </c>
      <c r="Q56" t="s">
        <v>339</v>
      </c>
      <c r="R56" t="s">
        <v>150</v>
      </c>
      <c r="S56" t="s">
        <v>151</v>
      </c>
      <c r="T56" t="s">
        <v>153</v>
      </c>
      <c r="U56" t="s">
        <v>151</v>
      </c>
      <c r="W56" t="s">
        <v>151</v>
      </c>
      <c r="X56" t="s">
        <v>270</v>
      </c>
      <c r="Y56" t="s">
        <v>151</v>
      </c>
      <c r="Z56" t="s">
        <v>273</v>
      </c>
      <c r="AA56" t="s">
        <v>151</v>
      </c>
      <c r="AB56" t="s">
        <v>299</v>
      </c>
      <c r="AD56" t="s">
        <v>205</v>
      </c>
      <c r="AE56">
        <v>3945</v>
      </c>
      <c r="AF56">
        <v>3945</v>
      </c>
      <c r="AG56" t="s">
        <v>151</v>
      </c>
      <c r="AH56" t="s">
        <v>150</v>
      </c>
      <c r="AI56" t="s">
        <v>151</v>
      </c>
      <c r="AJ56" t="s">
        <v>153</v>
      </c>
      <c r="AK56" t="s">
        <v>151</v>
      </c>
    </row>
    <row r="57" spans="1:37" x14ac:dyDescent="0.25">
      <c r="A57" t="s">
        <v>206</v>
      </c>
      <c r="B57" t="s">
        <v>340</v>
      </c>
      <c r="H57" t="s">
        <v>206</v>
      </c>
      <c r="I57" t="s">
        <v>340</v>
      </c>
      <c r="J57" t="s">
        <v>150</v>
      </c>
      <c r="K57" t="s">
        <v>151</v>
      </c>
      <c r="L57" t="s">
        <v>150</v>
      </c>
      <c r="M57" t="s">
        <v>151</v>
      </c>
      <c r="O57" t="s">
        <v>340</v>
      </c>
      <c r="P57" t="s">
        <v>206</v>
      </c>
      <c r="Q57" t="s">
        <v>340</v>
      </c>
      <c r="R57" t="s">
        <v>150</v>
      </c>
      <c r="S57" t="s">
        <v>151</v>
      </c>
      <c r="T57" t="s">
        <v>151</v>
      </c>
      <c r="U57" t="s">
        <v>151</v>
      </c>
      <c r="W57" t="s">
        <v>151</v>
      </c>
      <c r="X57" t="s">
        <v>270</v>
      </c>
      <c r="Y57" t="s">
        <v>151</v>
      </c>
      <c r="Z57" t="s">
        <v>151</v>
      </c>
      <c r="AA57" t="s">
        <v>151</v>
      </c>
      <c r="AB57" t="s">
        <v>270</v>
      </c>
      <c r="AD57" t="s">
        <v>206</v>
      </c>
      <c r="AE57">
        <v>3022</v>
      </c>
      <c r="AF57">
        <v>3022</v>
      </c>
      <c r="AG57" t="s">
        <v>151</v>
      </c>
      <c r="AH57" t="s">
        <v>150</v>
      </c>
      <c r="AI57" t="s">
        <v>151</v>
      </c>
      <c r="AJ57" t="s">
        <v>151</v>
      </c>
      <c r="AK57" t="s">
        <v>151</v>
      </c>
    </row>
    <row r="58" spans="1:37" x14ac:dyDescent="0.25">
      <c r="A58" t="s">
        <v>207</v>
      </c>
      <c r="B58" t="s">
        <v>341</v>
      </c>
      <c r="H58" t="s">
        <v>207</v>
      </c>
      <c r="I58" t="s">
        <v>341</v>
      </c>
      <c r="J58" t="s">
        <v>150</v>
      </c>
      <c r="K58" t="s">
        <v>150</v>
      </c>
      <c r="L58" t="s">
        <v>150</v>
      </c>
      <c r="M58" t="s">
        <v>150</v>
      </c>
      <c r="O58" t="s">
        <v>341</v>
      </c>
      <c r="P58" t="s">
        <v>207</v>
      </c>
      <c r="Q58" t="s">
        <v>341</v>
      </c>
      <c r="R58" t="s">
        <v>150</v>
      </c>
      <c r="S58" t="s">
        <v>150</v>
      </c>
      <c r="T58" t="s">
        <v>151</v>
      </c>
      <c r="U58" t="s">
        <v>150</v>
      </c>
      <c r="W58" t="s">
        <v>151</v>
      </c>
      <c r="X58" t="s">
        <v>270</v>
      </c>
      <c r="Y58" t="s">
        <v>272</v>
      </c>
      <c r="Z58" t="s">
        <v>151</v>
      </c>
      <c r="AA58" t="s">
        <v>274</v>
      </c>
      <c r="AB58" t="s">
        <v>280</v>
      </c>
      <c r="AD58" t="s">
        <v>207</v>
      </c>
      <c r="AE58">
        <v>2331</v>
      </c>
      <c r="AF58">
        <v>2331</v>
      </c>
      <c r="AG58" t="s">
        <v>151</v>
      </c>
      <c r="AH58" t="s">
        <v>150</v>
      </c>
      <c r="AI58" t="s">
        <v>150</v>
      </c>
      <c r="AJ58" t="s">
        <v>151</v>
      </c>
      <c r="AK58" t="s">
        <v>150</v>
      </c>
    </row>
    <row r="59" spans="1:37" x14ac:dyDescent="0.25">
      <c r="A59" t="s">
        <v>208</v>
      </c>
      <c r="B59" t="s">
        <v>342</v>
      </c>
      <c r="H59" t="s">
        <v>208</v>
      </c>
      <c r="I59" t="s">
        <v>342</v>
      </c>
      <c r="J59" t="s">
        <v>150</v>
      </c>
      <c r="K59" t="s">
        <v>151</v>
      </c>
      <c r="L59" t="s">
        <v>150</v>
      </c>
      <c r="M59" t="s">
        <v>151</v>
      </c>
      <c r="O59" t="s">
        <v>342</v>
      </c>
      <c r="P59" t="s">
        <v>208</v>
      </c>
      <c r="Q59" t="s">
        <v>342</v>
      </c>
      <c r="R59" t="s">
        <v>150</v>
      </c>
      <c r="S59" t="s">
        <v>151</v>
      </c>
      <c r="T59" t="s">
        <v>150</v>
      </c>
      <c r="U59" t="s">
        <v>151</v>
      </c>
      <c r="W59" t="s">
        <v>151</v>
      </c>
      <c r="X59" t="s">
        <v>270</v>
      </c>
      <c r="Y59" t="s">
        <v>151</v>
      </c>
      <c r="Z59" t="s">
        <v>277</v>
      </c>
      <c r="AA59" t="s">
        <v>151</v>
      </c>
      <c r="AB59" t="s">
        <v>278</v>
      </c>
      <c r="AD59" t="s">
        <v>208</v>
      </c>
      <c r="AE59">
        <v>1000</v>
      </c>
      <c r="AF59">
        <v>1000</v>
      </c>
      <c r="AG59" t="s">
        <v>151</v>
      </c>
      <c r="AH59" t="s">
        <v>150</v>
      </c>
      <c r="AI59" t="s">
        <v>151</v>
      </c>
      <c r="AJ59" t="s">
        <v>150</v>
      </c>
      <c r="AK59" t="s">
        <v>151</v>
      </c>
    </row>
    <row r="60" spans="1:37" x14ac:dyDescent="0.25">
      <c r="A60" t="s">
        <v>209</v>
      </c>
      <c r="B60" t="s">
        <v>343</v>
      </c>
      <c r="H60" t="s">
        <v>209</v>
      </c>
      <c r="I60" t="s">
        <v>343</v>
      </c>
      <c r="J60" t="s">
        <v>150</v>
      </c>
      <c r="K60" t="s">
        <v>151</v>
      </c>
      <c r="L60" t="s">
        <v>150</v>
      </c>
      <c r="M60" t="s">
        <v>151</v>
      </c>
      <c r="O60" t="s">
        <v>343</v>
      </c>
      <c r="P60" t="s">
        <v>209</v>
      </c>
      <c r="Q60" t="s">
        <v>343</v>
      </c>
      <c r="R60" t="s">
        <v>150</v>
      </c>
      <c r="S60" t="s">
        <v>151</v>
      </c>
      <c r="T60" t="s">
        <v>150</v>
      </c>
      <c r="U60" t="s">
        <v>151</v>
      </c>
      <c r="W60" t="s">
        <v>151</v>
      </c>
      <c r="X60" t="s">
        <v>270</v>
      </c>
      <c r="Y60" t="s">
        <v>151</v>
      </c>
      <c r="Z60" t="s">
        <v>277</v>
      </c>
      <c r="AA60" t="s">
        <v>151</v>
      </c>
      <c r="AB60" t="s">
        <v>278</v>
      </c>
      <c r="AD60" t="s">
        <v>209</v>
      </c>
      <c r="AE60">
        <v>2446</v>
      </c>
      <c r="AF60">
        <v>2446</v>
      </c>
      <c r="AG60" t="s">
        <v>151</v>
      </c>
      <c r="AH60" t="s">
        <v>150</v>
      </c>
      <c r="AI60" t="s">
        <v>151</v>
      </c>
      <c r="AJ60" t="s">
        <v>150</v>
      </c>
      <c r="AK60" t="s">
        <v>151</v>
      </c>
    </row>
    <row r="61" spans="1:37" x14ac:dyDescent="0.25">
      <c r="A61" t="s">
        <v>210</v>
      </c>
      <c r="B61" t="s">
        <v>344</v>
      </c>
      <c r="H61" t="s">
        <v>210</v>
      </c>
      <c r="I61" t="s">
        <v>344</v>
      </c>
      <c r="J61" t="s">
        <v>150</v>
      </c>
      <c r="K61" t="s">
        <v>151</v>
      </c>
      <c r="L61" t="s">
        <v>150</v>
      </c>
      <c r="M61" t="s">
        <v>151</v>
      </c>
      <c r="O61" t="s">
        <v>344</v>
      </c>
      <c r="P61" t="s">
        <v>210</v>
      </c>
      <c r="Q61" t="s">
        <v>344</v>
      </c>
      <c r="R61" t="s">
        <v>150</v>
      </c>
      <c r="S61" t="s">
        <v>151</v>
      </c>
      <c r="T61" t="s">
        <v>150</v>
      </c>
      <c r="U61" t="s">
        <v>151</v>
      </c>
      <c r="W61" t="s">
        <v>151</v>
      </c>
      <c r="X61" t="s">
        <v>270</v>
      </c>
      <c r="Y61" t="s">
        <v>151</v>
      </c>
      <c r="Z61" t="s">
        <v>277</v>
      </c>
      <c r="AA61" t="s">
        <v>151</v>
      </c>
      <c r="AB61" t="s">
        <v>278</v>
      </c>
      <c r="AD61" t="s">
        <v>210</v>
      </c>
      <c r="AE61">
        <v>3317</v>
      </c>
      <c r="AF61">
        <v>3317</v>
      </c>
      <c r="AG61" t="s">
        <v>151</v>
      </c>
      <c r="AH61" t="s">
        <v>150</v>
      </c>
      <c r="AI61" t="s">
        <v>151</v>
      </c>
      <c r="AJ61" t="s">
        <v>150</v>
      </c>
      <c r="AK61" t="s">
        <v>151</v>
      </c>
    </row>
    <row r="62" spans="1:37" x14ac:dyDescent="0.25">
      <c r="A62" t="s">
        <v>211</v>
      </c>
      <c r="B62" t="s">
        <v>345</v>
      </c>
      <c r="H62" t="s">
        <v>211</v>
      </c>
      <c r="I62" t="s">
        <v>345</v>
      </c>
      <c r="J62" t="s">
        <v>150</v>
      </c>
      <c r="K62" t="s">
        <v>150</v>
      </c>
      <c r="L62" t="s">
        <v>150</v>
      </c>
      <c r="M62" t="s">
        <v>150</v>
      </c>
      <c r="O62" t="s">
        <v>345</v>
      </c>
      <c r="P62" t="s">
        <v>211</v>
      </c>
      <c r="Q62" t="s">
        <v>345</v>
      </c>
      <c r="R62" t="s">
        <v>150</v>
      </c>
      <c r="S62" t="s">
        <v>150</v>
      </c>
      <c r="T62" t="s">
        <v>153</v>
      </c>
      <c r="U62" t="s">
        <v>150</v>
      </c>
      <c r="W62" t="s">
        <v>151</v>
      </c>
      <c r="X62" t="s">
        <v>270</v>
      </c>
      <c r="Y62" t="s">
        <v>272</v>
      </c>
      <c r="Z62" t="s">
        <v>273</v>
      </c>
      <c r="AA62" t="s">
        <v>274</v>
      </c>
      <c r="AB62" t="s">
        <v>275</v>
      </c>
      <c r="AD62" t="s">
        <v>211</v>
      </c>
      <c r="AE62">
        <v>2066</v>
      </c>
      <c r="AF62">
        <v>2066</v>
      </c>
      <c r="AG62" t="s">
        <v>151</v>
      </c>
      <c r="AH62" t="s">
        <v>150</v>
      </c>
      <c r="AI62" t="s">
        <v>150</v>
      </c>
      <c r="AJ62" t="s">
        <v>153</v>
      </c>
      <c r="AK62" t="s">
        <v>150</v>
      </c>
    </row>
    <row r="63" spans="1:37" x14ac:dyDescent="0.25">
      <c r="A63" t="s">
        <v>212</v>
      </c>
      <c r="B63" t="s">
        <v>346</v>
      </c>
      <c r="H63" t="s">
        <v>212</v>
      </c>
      <c r="I63" t="s">
        <v>346</v>
      </c>
      <c r="J63" t="s">
        <v>150</v>
      </c>
      <c r="K63" t="s">
        <v>151</v>
      </c>
      <c r="L63" t="s">
        <v>153</v>
      </c>
      <c r="M63" t="s">
        <v>151</v>
      </c>
      <c r="O63" t="s">
        <v>346</v>
      </c>
      <c r="P63" t="s">
        <v>212</v>
      </c>
      <c r="Q63" t="s">
        <v>346</v>
      </c>
      <c r="R63" t="s">
        <v>150</v>
      </c>
      <c r="S63" t="s">
        <v>151</v>
      </c>
      <c r="T63" t="s">
        <v>153</v>
      </c>
      <c r="U63" t="s">
        <v>151</v>
      </c>
      <c r="W63" t="s">
        <v>151</v>
      </c>
      <c r="X63" t="s">
        <v>270</v>
      </c>
      <c r="Y63" t="s">
        <v>151</v>
      </c>
      <c r="Z63" t="s">
        <v>273</v>
      </c>
      <c r="AA63" t="s">
        <v>151</v>
      </c>
      <c r="AB63" t="s">
        <v>299</v>
      </c>
      <c r="AD63" t="s">
        <v>212</v>
      </c>
      <c r="AE63">
        <v>2293</v>
      </c>
      <c r="AF63">
        <v>2293</v>
      </c>
      <c r="AG63" t="s">
        <v>151</v>
      </c>
      <c r="AH63" t="s">
        <v>150</v>
      </c>
      <c r="AI63" t="s">
        <v>151</v>
      </c>
      <c r="AJ63" t="s">
        <v>153</v>
      </c>
      <c r="AK63" t="s">
        <v>151</v>
      </c>
    </row>
    <row r="64" spans="1:37" x14ac:dyDescent="0.25">
      <c r="A64" t="s">
        <v>213</v>
      </c>
      <c r="B64" t="s">
        <v>347</v>
      </c>
      <c r="H64" t="s">
        <v>213</v>
      </c>
      <c r="I64" t="s">
        <v>347</v>
      </c>
      <c r="J64" t="s">
        <v>150</v>
      </c>
      <c r="K64" t="s">
        <v>151</v>
      </c>
      <c r="L64" t="s">
        <v>150</v>
      </c>
      <c r="M64" t="s">
        <v>151</v>
      </c>
      <c r="O64" t="s">
        <v>347</v>
      </c>
      <c r="P64" t="s">
        <v>213</v>
      </c>
      <c r="Q64" t="s">
        <v>347</v>
      </c>
      <c r="R64" t="s">
        <v>150</v>
      </c>
      <c r="S64" t="s">
        <v>151</v>
      </c>
      <c r="T64" t="s">
        <v>153</v>
      </c>
      <c r="U64" t="s">
        <v>150</v>
      </c>
      <c r="W64" t="s">
        <v>151</v>
      </c>
      <c r="X64" t="s">
        <v>270</v>
      </c>
      <c r="Y64" t="s">
        <v>151</v>
      </c>
      <c r="Z64" t="s">
        <v>273</v>
      </c>
      <c r="AA64" t="s">
        <v>274</v>
      </c>
      <c r="AB64" t="s">
        <v>337</v>
      </c>
      <c r="AD64" t="s">
        <v>213</v>
      </c>
      <c r="AE64">
        <v>2074</v>
      </c>
      <c r="AF64">
        <v>2074</v>
      </c>
      <c r="AG64" t="s">
        <v>151</v>
      </c>
      <c r="AH64" t="s">
        <v>150</v>
      </c>
      <c r="AI64" t="s">
        <v>151</v>
      </c>
      <c r="AJ64" t="s">
        <v>153</v>
      </c>
      <c r="AK64" t="s">
        <v>150</v>
      </c>
    </row>
    <row r="65" spans="1:37" x14ac:dyDescent="0.25">
      <c r="A65" t="s">
        <v>214</v>
      </c>
      <c r="B65" t="s">
        <v>348</v>
      </c>
      <c r="H65" t="s">
        <v>214</v>
      </c>
      <c r="I65" t="s">
        <v>348</v>
      </c>
      <c r="J65" t="s">
        <v>150</v>
      </c>
      <c r="K65" t="s">
        <v>151</v>
      </c>
      <c r="L65" t="s">
        <v>153</v>
      </c>
      <c r="M65" t="s">
        <v>150</v>
      </c>
      <c r="O65" t="s">
        <v>348</v>
      </c>
      <c r="P65" t="s">
        <v>214</v>
      </c>
      <c r="Q65" t="s">
        <v>348</v>
      </c>
      <c r="R65" t="s">
        <v>150</v>
      </c>
      <c r="S65" t="s">
        <v>151</v>
      </c>
      <c r="T65" t="s">
        <v>153</v>
      </c>
      <c r="U65" t="s">
        <v>150</v>
      </c>
      <c r="W65" t="s">
        <v>151</v>
      </c>
      <c r="X65" t="s">
        <v>270</v>
      </c>
      <c r="Y65" t="s">
        <v>151</v>
      </c>
      <c r="Z65" t="s">
        <v>273</v>
      </c>
      <c r="AA65" t="s">
        <v>274</v>
      </c>
      <c r="AB65" t="s">
        <v>337</v>
      </c>
      <c r="AD65" t="s">
        <v>214</v>
      </c>
      <c r="AE65">
        <v>2075</v>
      </c>
      <c r="AF65">
        <v>2075</v>
      </c>
      <c r="AG65" t="s">
        <v>151</v>
      </c>
      <c r="AH65" t="s">
        <v>150</v>
      </c>
      <c r="AI65" t="s">
        <v>151</v>
      </c>
      <c r="AJ65" t="s">
        <v>153</v>
      </c>
      <c r="AK65" t="s">
        <v>150</v>
      </c>
    </row>
    <row r="66" spans="1:37" x14ac:dyDescent="0.25">
      <c r="A66" t="s">
        <v>215</v>
      </c>
      <c r="B66" t="s">
        <v>349</v>
      </c>
      <c r="H66" t="s">
        <v>215</v>
      </c>
      <c r="I66" t="s">
        <v>349</v>
      </c>
      <c r="J66" t="s">
        <v>150</v>
      </c>
      <c r="K66" t="s">
        <v>150</v>
      </c>
      <c r="L66" t="s">
        <v>150</v>
      </c>
      <c r="M66" t="s">
        <v>150</v>
      </c>
      <c r="O66" t="s">
        <v>349</v>
      </c>
      <c r="P66" t="s">
        <v>215</v>
      </c>
      <c r="Q66" t="s">
        <v>349</v>
      </c>
      <c r="R66" t="s">
        <v>150</v>
      </c>
      <c r="S66" t="s">
        <v>150</v>
      </c>
      <c r="T66" t="s">
        <v>153</v>
      </c>
      <c r="U66" t="s">
        <v>150</v>
      </c>
      <c r="W66" t="s">
        <v>151</v>
      </c>
      <c r="X66" t="s">
        <v>270</v>
      </c>
      <c r="Y66" t="s">
        <v>272</v>
      </c>
      <c r="Z66" t="s">
        <v>273</v>
      </c>
      <c r="AA66" t="s">
        <v>274</v>
      </c>
      <c r="AB66" t="s">
        <v>275</v>
      </c>
      <c r="AD66" t="s">
        <v>215</v>
      </c>
      <c r="AE66">
        <v>2121</v>
      </c>
      <c r="AF66">
        <v>2121</v>
      </c>
      <c r="AG66" t="s">
        <v>151</v>
      </c>
      <c r="AH66" t="s">
        <v>150</v>
      </c>
      <c r="AI66" t="s">
        <v>150</v>
      </c>
      <c r="AJ66" t="s">
        <v>153</v>
      </c>
      <c r="AK66" t="s">
        <v>150</v>
      </c>
    </row>
    <row r="67" spans="1:37" x14ac:dyDescent="0.25">
      <c r="A67" t="s">
        <v>216</v>
      </c>
      <c r="B67" t="s">
        <v>350</v>
      </c>
      <c r="H67" t="s">
        <v>216</v>
      </c>
      <c r="I67" t="s">
        <v>350</v>
      </c>
      <c r="J67" t="s">
        <v>150</v>
      </c>
      <c r="K67" t="s">
        <v>151</v>
      </c>
      <c r="L67" t="s">
        <v>150</v>
      </c>
      <c r="M67" t="s">
        <v>151</v>
      </c>
      <c r="O67" t="s">
        <v>350</v>
      </c>
      <c r="P67" t="s">
        <v>216</v>
      </c>
      <c r="Q67" t="s">
        <v>350</v>
      </c>
      <c r="R67" t="s">
        <v>150</v>
      </c>
      <c r="S67" t="s">
        <v>151</v>
      </c>
      <c r="T67" t="s">
        <v>150</v>
      </c>
      <c r="U67" t="s">
        <v>151</v>
      </c>
      <c r="W67" t="s">
        <v>151</v>
      </c>
      <c r="X67" t="s">
        <v>270</v>
      </c>
      <c r="Y67" t="s">
        <v>151</v>
      </c>
      <c r="Z67" t="s">
        <v>277</v>
      </c>
      <c r="AA67" t="s">
        <v>151</v>
      </c>
      <c r="AB67" t="s">
        <v>278</v>
      </c>
      <c r="AD67" t="s">
        <v>216</v>
      </c>
      <c r="AE67">
        <v>2028</v>
      </c>
      <c r="AF67">
        <v>2028</v>
      </c>
      <c r="AG67" t="s">
        <v>151</v>
      </c>
      <c r="AH67" t="s">
        <v>150</v>
      </c>
      <c r="AI67" t="s">
        <v>151</v>
      </c>
      <c r="AJ67" t="s">
        <v>150</v>
      </c>
      <c r="AK67" t="s">
        <v>151</v>
      </c>
    </row>
    <row r="68" spans="1:37" x14ac:dyDescent="0.25">
      <c r="A68" t="s">
        <v>217</v>
      </c>
      <c r="B68" t="s">
        <v>351</v>
      </c>
      <c r="H68" t="s">
        <v>217</v>
      </c>
      <c r="I68" t="s">
        <v>351</v>
      </c>
      <c r="J68" t="s">
        <v>150</v>
      </c>
      <c r="K68" t="s">
        <v>151</v>
      </c>
      <c r="L68" t="s">
        <v>153</v>
      </c>
      <c r="M68" t="s">
        <v>150</v>
      </c>
      <c r="O68" t="s">
        <v>351</v>
      </c>
      <c r="P68" t="s">
        <v>217</v>
      </c>
      <c r="Q68" t="s">
        <v>351</v>
      </c>
      <c r="R68" t="s">
        <v>150</v>
      </c>
      <c r="S68" t="s">
        <v>151</v>
      </c>
      <c r="T68" t="s">
        <v>153</v>
      </c>
      <c r="U68" t="s">
        <v>150</v>
      </c>
      <c r="W68" t="s">
        <v>151</v>
      </c>
      <c r="X68" t="s">
        <v>270</v>
      </c>
      <c r="Y68" t="s">
        <v>151</v>
      </c>
      <c r="Z68" t="s">
        <v>273</v>
      </c>
      <c r="AA68" t="s">
        <v>274</v>
      </c>
      <c r="AB68" t="s">
        <v>337</v>
      </c>
      <c r="AD68" t="s">
        <v>217</v>
      </c>
      <c r="AE68">
        <v>2029</v>
      </c>
      <c r="AF68">
        <v>2029</v>
      </c>
      <c r="AG68" t="s">
        <v>151</v>
      </c>
      <c r="AH68" t="s">
        <v>150</v>
      </c>
      <c r="AI68" t="s">
        <v>151</v>
      </c>
      <c r="AJ68" t="s">
        <v>153</v>
      </c>
      <c r="AK68" t="s">
        <v>150</v>
      </c>
    </row>
    <row r="69" spans="1:37" x14ac:dyDescent="0.25">
      <c r="A69" t="s">
        <v>218</v>
      </c>
      <c r="B69" t="s">
        <v>352</v>
      </c>
      <c r="H69" t="s">
        <v>218</v>
      </c>
      <c r="I69" t="s">
        <v>352</v>
      </c>
      <c r="J69" t="s">
        <v>150</v>
      </c>
      <c r="K69" t="s">
        <v>151</v>
      </c>
      <c r="L69" t="s">
        <v>150</v>
      </c>
      <c r="M69" t="s">
        <v>151</v>
      </c>
      <c r="O69" t="s">
        <v>352</v>
      </c>
      <c r="P69" t="s">
        <v>218</v>
      </c>
      <c r="Q69" t="s">
        <v>352</v>
      </c>
      <c r="R69" t="s">
        <v>150</v>
      </c>
      <c r="S69" t="s">
        <v>151</v>
      </c>
      <c r="T69" t="s">
        <v>151</v>
      </c>
      <c r="U69" t="s">
        <v>151</v>
      </c>
      <c r="W69" t="s">
        <v>151</v>
      </c>
      <c r="X69" t="s">
        <v>270</v>
      </c>
      <c r="Y69" t="s">
        <v>151</v>
      </c>
      <c r="Z69" t="s">
        <v>151</v>
      </c>
      <c r="AA69" t="s">
        <v>151</v>
      </c>
      <c r="AB69" t="s">
        <v>270</v>
      </c>
      <c r="AD69" t="s">
        <v>218</v>
      </c>
      <c r="AE69">
        <v>2449</v>
      </c>
      <c r="AF69">
        <v>2449</v>
      </c>
      <c r="AG69" t="s">
        <v>151</v>
      </c>
      <c r="AH69" t="s">
        <v>150</v>
      </c>
      <c r="AI69" t="s">
        <v>151</v>
      </c>
      <c r="AJ69" t="s">
        <v>151</v>
      </c>
      <c r="AK69" t="s">
        <v>151</v>
      </c>
    </row>
    <row r="70" spans="1:37" x14ac:dyDescent="0.25">
      <c r="A70" t="s">
        <v>219</v>
      </c>
      <c r="B70" t="s">
        <v>353</v>
      </c>
      <c r="H70" t="s">
        <v>219</v>
      </c>
      <c r="I70" t="s">
        <v>353</v>
      </c>
      <c r="J70" t="s">
        <v>151</v>
      </c>
      <c r="K70" t="s">
        <v>151</v>
      </c>
      <c r="L70" t="s">
        <v>151</v>
      </c>
      <c r="M70" t="s">
        <v>151</v>
      </c>
      <c r="O70" t="s">
        <v>353</v>
      </c>
      <c r="P70" t="s">
        <v>219</v>
      </c>
      <c r="Q70" t="s">
        <v>353</v>
      </c>
      <c r="R70" t="s">
        <v>150</v>
      </c>
      <c r="S70" t="s">
        <v>150</v>
      </c>
      <c r="T70" t="s">
        <v>153</v>
      </c>
      <c r="U70" t="s">
        <v>150</v>
      </c>
      <c r="W70" t="s">
        <v>151</v>
      </c>
      <c r="X70" t="s">
        <v>270</v>
      </c>
      <c r="Y70" t="s">
        <v>272</v>
      </c>
      <c r="Z70" t="s">
        <v>273</v>
      </c>
      <c r="AA70" t="s">
        <v>274</v>
      </c>
      <c r="AB70" t="s">
        <v>275</v>
      </c>
      <c r="AD70" t="s">
        <v>219</v>
      </c>
      <c r="AE70">
        <v>2107</v>
      </c>
      <c r="AF70">
        <v>2107</v>
      </c>
      <c r="AG70" t="s">
        <v>151</v>
      </c>
      <c r="AH70" t="s">
        <v>150</v>
      </c>
      <c r="AI70" t="s">
        <v>150</v>
      </c>
      <c r="AJ70" t="s">
        <v>153</v>
      </c>
      <c r="AK70" t="s">
        <v>150</v>
      </c>
    </row>
    <row r="71" spans="1:37" x14ac:dyDescent="0.25">
      <c r="A71" t="s">
        <v>220</v>
      </c>
      <c r="B71" t="s">
        <v>354</v>
      </c>
      <c r="H71" t="s">
        <v>220</v>
      </c>
      <c r="I71" t="s">
        <v>354</v>
      </c>
      <c r="J71" t="s">
        <v>150</v>
      </c>
      <c r="K71" t="s">
        <v>151</v>
      </c>
      <c r="L71" t="s">
        <v>150</v>
      </c>
      <c r="M71" t="s">
        <v>150</v>
      </c>
      <c r="O71" t="s">
        <v>354</v>
      </c>
      <c r="P71" t="s">
        <v>220</v>
      </c>
      <c r="Q71" t="s">
        <v>354</v>
      </c>
      <c r="R71" t="s">
        <v>150</v>
      </c>
      <c r="S71" t="s">
        <v>151</v>
      </c>
      <c r="T71" t="s">
        <v>150</v>
      </c>
      <c r="U71" t="s">
        <v>150</v>
      </c>
      <c r="W71" t="s">
        <v>151</v>
      </c>
      <c r="X71" t="s">
        <v>270</v>
      </c>
      <c r="Y71" t="s">
        <v>151</v>
      </c>
      <c r="Z71" t="s">
        <v>277</v>
      </c>
      <c r="AA71" t="s">
        <v>274</v>
      </c>
      <c r="AB71" t="s">
        <v>287</v>
      </c>
      <c r="AD71" t="s">
        <v>220</v>
      </c>
      <c r="AE71">
        <v>2109</v>
      </c>
      <c r="AF71">
        <v>2109</v>
      </c>
      <c r="AG71" t="s">
        <v>151</v>
      </c>
      <c r="AH71" t="s">
        <v>150</v>
      </c>
      <c r="AI71" t="s">
        <v>151</v>
      </c>
      <c r="AJ71" t="s">
        <v>150</v>
      </c>
      <c r="AK71" t="s">
        <v>150</v>
      </c>
    </row>
    <row r="72" spans="1:37" x14ac:dyDescent="0.25">
      <c r="A72" t="s">
        <v>221</v>
      </c>
      <c r="B72" t="s">
        <v>355</v>
      </c>
      <c r="H72" t="s">
        <v>221</v>
      </c>
      <c r="I72" t="s">
        <v>355</v>
      </c>
      <c r="J72" t="s">
        <v>150</v>
      </c>
      <c r="K72" t="s">
        <v>151</v>
      </c>
      <c r="L72" t="s">
        <v>150</v>
      </c>
      <c r="M72" t="s">
        <v>151</v>
      </c>
      <c r="O72" t="s">
        <v>355</v>
      </c>
      <c r="P72" t="s">
        <v>221</v>
      </c>
      <c r="Q72" t="s">
        <v>355</v>
      </c>
      <c r="R72" t="s">
        <v>150</v>
      </c>
      <c r="S72" t="s">
        <v>150</v>
      </c>
      <c r="T72" t="s">
        <v>151</v>
      </c>
      <c r="U72" t="s">
        <v>151</v>
      </c>
      <c r="W72" t="s">
        <v>151</v>
      </c>
      <c r="X72" t="s">
        <v>270</v>
      </c>
      <c r="Y72" t="s">
        <v>272</v>
      </c>
      <c r="Z72" t="s">
        <v>151</v>
      </c>
      <c r="AA72" t="s">
        <v>151</v>
      </c>
      <c r="AB72" t="s">
        <v>285</v>
      </c>
      <c r="AD72" t="s">
        <v>221</v>
      </c>
      <c r="AE72">
        <v>2260</v>
      </c>
      <c r="AF72">
        <v>2260</v>
      </c>
      <c r="AG72" t="s">
        <v>151</v>
      </c>
      <c r="AH72" t="s">
        <v>150</v>
      </c>
      <c r="AI72" t="s">
        <v>150</v>
      </c>
      <c r="AJ72" t="s">
        <v>151</v>
      </c>
      <c r="AK72" t="s">
        <v>151</v>
      </c>
    </row>
    <row r="73" spans="1:37" x14ac:dyDescent="0.25">
      <c r="A73" t="s">
        <v>222</v>
      </c>
      <c r="B73" t="s">
        <v>356</v>
      </c>
      <c r="H73" t="s">
        <v>222</v>
      </c>
      <c r="I73" t="s">
        <v>356</v>
      </c>
      <c r="J73" t="s">
        <v>151</v>
      </c>
      <c r="K73" t="s">
        <v>151</v>
      </c>
      <c r="L73" t="s">
        <v>151</v>
      </c>
      <c r="M73" t="s">
        <v>151</v>
      </c>
      <c r="O73" t="s">
        <v>356</v>
      </c>
      <c r="P73" t="s">
        <v>222</v>
      </c>
      <c r="Q73" t="s">
        <v>356</v>
      </c>
      <c r="R73" t="s">
        <v>150</v>
      </c>
      <c r="S73" t="s">
        <v>151</v>
      </c>
      <c r="T73" t="s">
        <v>151</v>
      </c>
      <c r="U73" t="s">
        <v>151</v>
      </c>
      <c r="W73" t="s">
        <v>151</v>
      </c>
      <c r="X73" t="s">
        <v>270</v>
      </c>
      <c r="Y73" t="s">
        <v>151</v>
      </c>
      <c r="Z73" t="s">
        <v>151</v>
      </c>
      <c r="AA73" t="s">
        <v>151</v>
      </c>
      <c r="AB73" t="s">
        <v>270</v>
      </c>
      <c r="AD73" t="s">
        <v>222</v>
      </c>
      <c r="AE73">
        <v>2208</v>
      </c>
      <c r="AF73">
        <v>2208</v>
      </c>
      <c r="AG73" t="s">
        <v>151</v>
      </c>
      <c r="AH73" t="s">
        <v>150</v>
      </c>
      <c r="AI73" t="s">
        <v>151</v>
      </c>
      <c r="AJ73" t="s">
        <v>151</v>
      </c>
      <c r="AK73" t="s">
        <v>151</v>
      </c>
    </row>
    <row r="74" spans="1:37" x14ac:dyDescent="0.25">
      <c r="A74" t="s">
        <v>223</v>
      </c>
      <c r="B74" t="s">
        <v>357</v>
      </c>
      <c r="H74" t="s">
        <v>223</v>
      </c>
      <c r="I74" t="s">
        <v>357</v>
      </c>
      <c r="J74" t="s">
        <v>150</v>
      </c>
      <c r="K74" t="s">
        <v>150</v>
      </c>
      <c r="L74" t="s">
        <v>150</v>
      </c>
      <c r="M74" t="s">
        <v>150</v>
      </c>
      <c r="O74" t="s">
        <v>357</v>
      </c>
      <c r="P74" t="s">
        <v>223</v>
      </c>
      <c r="Q74" t="s">
        <v>357</v>
      </c>
      <c r="R74" t="s">
        <v>150</v>
      </c>
      <c r="S74" t="s">
        <v>150</v>
      </c>
      <c r="T74" t="s">
        <v>151</v>
      </c>
      <c r="U74" t="s">
        <v>150</v>
      </c>
      <c r="W74" t="s">
        <v>151</v>
      </c>
      <c r="X74" t="s">
        <v>270</v>
      </c>
      <c r="Y74" t="s">
        <v>272</v>
      </c>
      <c r="Z74" t="s">
        <v>151</v>
      </c>
      <c r="AA74" t="s">
        <v>274</v>
      </c>
      <c r="AB74" t="s">
        <v>280</v>
      </c>
      <c r="AD74" t="s">
        <v>223</v>
      </c>
      <c r="AE74">
        <v>3390</v>
      </c>
      <c r="AF74">
        <v>3390</v>
      </c>
      <c r="AG74" t="s">
        <v>151</v>
      </c>
      <c r="AH74" t="s">
        <v>150</v>
      </c>
      <c r="AI74" t="s">
        <v>150</v>
      </c>
      <c r="AJ74" t="s">
        <v>151</v>
      </c>
      <c r="AK74" t="s">
        <v>150</v>
      </c>
    </row>
    <row r="75" spans="1:37" x14ac:dyDescent="0.25">
      <c r="A75" t="s">
        <v>224</v>
      </c>
      <c r="B75" t="s">
        <v>358</v>
      </c>
      <c r="H75" t="s">
        <v>224</v>
      </c>
      <c r="I75" t="s">
        <v>358</v>
      </c>
      <c r="J75" t="s">
        <v>150</v>
      </c>
      <c r="K75" t="s">
        <v>151</v>
      </c>
      <c r="L75" t="s">
        <v>150</v>
      </c>
      <c r="M75" t="s">
        <v>150</v>
      </c>
      <c r="O75" t="s">
        <v>358</v>
      </c>
      <c r="P75" t="s">
        <v>224</v>
      </c>
      <c r="Q75" t="s">
        <v>358</v>
      </c>
      <c r="R75" t="s">
        <v>150</v>
      </c>
      <c r="S75" t="s">
        <v>151</v>
      </c>
      <c r="T75" t="s">
        <v>153</v>
      </c>
      <c r="U75" t="s">
        <v>150</v>
      </c>
      <c r="W75" t="s">
        <v>151</v>
      </c>
      <c r="X75" t="s">
        <v>270</v>
      </c>
      <c r="Y75" t="s">
        <v>151</v>
      </c>
      <c r="Z75" t="s">
        <v>273</v>
      </c>
      <c r="AA75" t="s">
        <v>274</v>
      </c>
      <c r="AB75" t="s">
        <v>337</v>
      </c>
      <c r="AD75" t="s">
        <v>224</v>
      </c>
      <c r="AE75">
        <v>2031</v>
      </c>
      <c r="AF75">
        <v>2031</v>
      </c>
      <c r="AG75" t="s">
        <v>151</v>
      </c>
      <c r="AH75" t="s">
        <v>150</v>
      </c>
      <c r="AI75" t="s">
        <v>151</v>
      </c>
      <c r="AJ75" t="s">
        <v>153</v>
      </c>
      <c r="AK75" t="s">
        <v>150</v>
      </c>
    </row>
    <row r="76" spans="1:37" x14ac:dyDescent="0.25">
      <c r="A76" t="s">
        <v>225</v>
      </c>
      <c r="B76" t="s">
        <v>359</v>
      </c>
      <c r="H76" t="s">
        <v>225</v>
      </c>
      <c r="I76" t="s">
        <v>359</v>
      </c>
      <c r="J76" t="s">
        <v>150</v>
      </c>
      <c r="K76" t="s">
        <v>151</v>
      </c>
      <c r="L76" t="s">
        <v>150</v>
      </c>
      <c r="M76" t="s">
        <v>151</v>
      </c>
      <c r="O76" t="s">
        <v>359</v>
      </c>
      <c r="P76" t="s">
        <v>225</v>
      </c>
      <c r="Q76" t="s">
        <v>359</v>
      </c>
      <c r="R76" t="s">
        <v>150</v>
      </c>
      <c r="S76" t="s">
        <v>150</v>
      </c>
      <c r="T76" t="s">
        <v>151</v>
      </c>
      <c r="U76" t="s">
        <v>151</v>
      </c>
      <c r="W76" t="s">
        <v>151</v>
      </c>
      <c r="X76" t="s">
        <v>270</v>
      </c>
      <c r="Y76" t="s">
        <v>272</v>
      </c>
      <c r="Z76" t="s">
        <v>151</v>
      </c>
      <c r="AA76" t="s">
        <v>151</v>
      </c>
      <c r="AB76" t="s">
        <v>285</v>
      </c>
      <c r="AD76" t="s">
        <v>225</v>
      </c>
      <c r="AE76">
        <v>3350</v>
      </c>
      <c r="AF76">
        <v>3350</v>
      </c>
      <c r="AG76" t="s">
        <v>151</v>
      </c>
      <c r="AH76" t="s">
        <v>150</v>
      </c>
      <c r="AI76" t="s">
        <v>150</v>
      </c>
      <c r="AJ76" t="s">
        <v>151</v>
      </c>
      <c r="AK76" t="s">
        <v>151</v>
      </c>
    </row>
    <row r="77" spans="1:37" x14ac:dyDescent="0.25">
      <c r="A77" t="s">
        <v>360</v>
      </c>
      <c r="B77" t="s">
        <v>361</v>
      </c>
      <c r="H77" t="s">
        <v>360</v>
      </c>
      <c r="I77" t="s">
        <v>361</v>
      </c>
      <c r="J77" t="s">
        <v>151</v>
      </c>
      <c r="K77" t="s">
        <v>151</v>
      </c>
      <c r="L77" t="s">
        <v>151</v>
      </c>
      <c r="M77" t="s">
        <v>151</v>
      </c>
      <c r="O77" t="s">
        <v>361</v>
      </c>
      <c r="P77" t="s">
        <v>360</v>
      </c>
      <c r="Q77" t="s">
        <v>361</v>
      </c>
      <c r="R77" t="s">
        <v>150</v>
      </c>
      <c r="S77" t="s">
        <v>151</v>
      </c>
      <c r="T77" t="s">
        <v>151</v>
      </c>
      <c r="U77" t="s">
        <v>151</v>
      </c>
      <c r="W77" t="s">
        <v>151</v>
      </c>
      <c r="X77" t="s">
        <v>270</v>
      </c>
      <c r="Y77" t="s">
        <v>151</v>
      </c>
      <c r="Z77" t="s">
        <v>151</v>
      </c>
      <c r="AA77" t="s">
        <v>151</v>
      </c>
      <c r="AB77" t="s">
        <v>270</v>
      </c>
      <c r="AD77" t="s">
        <v>360</v>
      </c>
      <c r="AE77">
        <v>3302</v>
      </c>
      <c r="AF77">
        <v>3302</v>
      </c>
      <c r="AG77" t="s">
        <v>151</v>
      </c>
      <c r="AH77" t="s">
        <v>150</v>
      </c>
      <c r="AI77" t="s">
        <v>151</v>
      </c>
      <c r="AJ77" t="s">
        <v>151</v>
      </c>
      <c r="AK77" t="s">
        <v>151</v>
      </c>
    </row>
    <row r="78" spans="1:37" x14ac:dyDescent="0.25">
      <c r="A78" t="s">
        <v>226</v>
      </c>
      <c r="B78" t="s">
        <v>362</v>
      </c>
      <c r="H78" t="s">
        <v>226</v>
      </c>
      <c r="I78" t="s">
        <v>362</v>
      </c>
      <c r="J78" t="s">
        <v>150</v>
      </c>
      <c r="K78" t="s">
        <v>151</v>
      </c>
      <c r="L78" t="s">
        <v>153</v>
      </c>
      <c r="M78" t="s">
        <v>150</v>
      </c>
      <c r="O78" t="s">
        <v>362</v>
      </c>
      <c r="P78" t="s">
        <v>226</v>
      </c>
      <c r="Q78" t="s">
        <v>362</v>
      </c>
      <c r="R78" t="s">
        <v>150</v>
      </c>
      <c r="S78" t="s">
        <v>151</v>
      </c>
      <c r="T78" t="s">
        <v>153</v>
      </c>
      <c r="U78" t="s">
        <v>150</v>
      </c>
      <c r="W78" t="s">
        <v>151</v>
      </c>
      <c r="X78" t="s">
        <v>270</v>
      </c>
      <c r="Y78" t="s">
        <v>151</v>
      </c>
      <c r="Z78" t="s">
        <v>273</v>
      </c>
      <c r="AA78" t="s">
        <v>274</v>
      </c>
      <c r="AB78" t="s">
        <v>337</v>
      </c>
      <c r="AD78" t="s">
        <v>226</v>
      </c>
      <c r="AE78">
        <v>2033</v>
      </c>
      <c r="AF78">
        <v>2033</v>
      </c>
      <c r="AG78" t="s">
        <v>151</v>
      </c>
      <c r="AH78" t="s">
        <v>150</v>
      </c>
      <c r="AI78" t="s">
        <v>151</v>
      </c>
      <c r="AJ78" t="s">
        <v>153</v>
      </c>
      <c r="AK78" t="s">
        <v>150</v>
      </c>
    </row>
    <row r="79" spans="1:37" x14ac:dyDescent="0.25">
      <c r="A79" t="s">
        <v>227</v>
      </c>
      <c r="B79" t="s">
        <v>363</v>
      </c>
      <c r="H79" t="s">
        <v>227</v>
      </c>
      <c r="I79" t="s">
        <v>363</v>
      </c>
      <c r="J79" t="s">
        <v>150</v>
      </c>
      <c r="K79" t="s">
        <v>150</v>
      </c>
      <c r="L79" t="s">
        <v>151</v>
      </c>
      <c r="M79" t="s">
        <v>150</v>
      </c>
      <c r="O79" t="s">
        <v>363</v>
      </c>
      <c r="P79" t="s">
        <v>227</v>
      </c>
      <c r="Q79" t="s">
        <v>363</v>
      </c>
      <c r="R79" t="s">
        <v>150</v>
      </c>
      <c r="S79" t="s">
        <v>150</v>
      </c>
      <c r="T79" t="s">
        <v>151</v>
      </c>
      <c r="U79" t="s">
        <v>150</v>
      </c>
      <c r="W79" t="s">
        <v>151</v>
      </c>
      <c r="X79" t="s">
        <v>270</v>
      </c>
      <c r="Y79" t="s">
        <v>272</v>
      </c>
      <c r="Z79" t="s">
        <v>151</v>
      </c>
      <c r="AA79" t="s">
        <v>274</v>
      </c>
      <c r="AB79" t="s">
        <v>280</v>
      </c>
      <c r="AD79" t="s">
        <v>227</v>
      </c>
      <c r="AE79">
        <v>3331</v>
      </c>
      <c r="AF79">
        <v>3331</v>
      </c>
      <c r="AG79" t="s">
        <v>151</v>
      </c>
      <c r="AH79" t="s">
        <v>150</v>
      </c>
      <c r="AI79" t="s">
        <v>150</v>
      </c>
      <c r="AJ79" t="s">
        <v>151</v>
      </c>
      <c r="AK79" t="s">
        <v>150</v>
      </c>
    </row>
    <row r="80" spans="1:37" x14ac:dyDescent="0.25">
      <c r="A80" t="s">
        <v>228</v>
      </c>
      <c r="B80" t="s">
        <v>364</v>
      </c>
      <c r="H80" t="s">
        <v>228</v>
      </c>
      <c r="I80" t="s">
        <v>364</v>
      </c>
      <c r="J80" t="s">
        <v>151</v>
      </c>
      <c r="K80" t="s">
        <v>151</v>
      </c>
      <c r="L80" t="s">
        <v>151</v>
      </c>
      <c r="M80" t="s">
        <v>151</v>
      </c>
      <c r="O80" t="s">
        <v>364</v>
      </c>
      <c r="P80" t="s">
        <v>228</v>
      </c>
      <c r="Q80" t="s">
        <v>364</v>
      </c>
      <c r="R80" t="s">
        <v>150</v>
      </c>
      <c r="S80" t="s">
        <v>150</v>
      </c>
      <c r="T80" t="s">
        <v>150</v>
      </c>
      <c r="U80" t="s">
        <v>150</v>
      </c>
      <c r="W80" t="s">
        <v>151</v>
      </c>
      <c r="X80" t="s">
        <v>270</v>
      </c>
      <c r="Y80" t="s">
        <v>272</v>
      </c>
      <c r="Z80" t="s">
        <v>277</v>
      </c>
      <c r="AA80" t="s">
        <v>274</v>
      </c>
      <c r="AB80" t="s">
        <v>291</v>
      </c>
      <c r="AD80" t="s">
        <v>228</v>
      </c>
      <c r="AE80">
        <v>2239</v>
      </c>
      <c r="AF80">
        <v>2239</v>
      </c>
      <c r="AG80" t="s">
        <v>151</v>
      </c>
      <c r="AH80" t="s">
        <v>150</v>
      </c>
      <c r="AI80" t="s">
        <v>150</v>
      </c>
      <c r="AJ80" t="s">
        <v>150</v>
      </c>
      <c r="AK80" t="s">
        <v>150</v>
      </c>
    </row>
    <row r="81" spans="1:37" x14ac:dyDescent="0.25">
      <c r="A81" t="s">
        <v>229</v>
      </c>
      <c r="B81" t="s">
        <v>365</v>
      </c>
      <c r="H81" t="s">
        <v>229</v>
      </c>
      <c r="I81" t="s">
        <v>365</v>
      </c>
      <c r="J81" t="s">
        <v>150</v>
      </c>
      <c r="K81" t="s">
        <v>151</v>
      </c>
      <c r="L81" t="s">
        <v>150</v>
      </c>
      <c r="M81" t="s">
        <v>151</v>
      </c>
      <c r="O81" t="s">
        <v>365</v>
      </c>
      <c r="P81" t="s">
        <v>229</v>
      </c>
      <c r="Q81" t="s">
        <v>365</v>
      </c>
      <c r="R81" t="s">
        <v>150</v>
      </c>
      <c r="S81" t="s">
        <v>151</v>
      </c>
      <c r="T81" t="s">
        <v>150</v>
      </c>
      <c r="U81" t="s">
        <v>151</v>
      </c>
      <c r="W81" t="s">
        <v>151</v>
      </c>
      <c r="X81" t="s">
        <v>270</v>
      </c>
      <c r="Y81" t="s">
        <v>151</v>
      </c>
      <c r="Z81" t="s">
        <v>277</v>
      </c>
      <c r="AA81" t="s">
        <v>151</v>
      </c>
      <c r="AB81" t="s">
        <v>278</v>
      </c>
      <c r="AD81" t="s">
        <v>229</v>
      </c>
      <c r="AE81">
        <v>2219</v>
      </c>
      <c r="AF81">
        <v>2219</v>
      </c>
      <c r="AG81" t="s">
        <v>151</v>
      </c>
      <c r="AH81" t="s">
        <v>150</v>
      </c>
      <c r="AI81" t="s">
        <v>151</v>
      </c>
      <c r="AJ81" t="s">
        <v>150</v>
      </c>
      <c r="AK81" t="s">
        <v>151</v>
      </c>
    </row>
    <row r="82" spans="1:37" x14ac:dyDescent="0.25">
      <c r="A82" t="s">
        <v>230</v>
      </c>
      <c r="B82" t="s">
        <v>366</v>
      </c>
      <c r="H82" t="s">
        <v>230</v>
      </c>
      <c r="I82" t="s">
        <v>366</v>
      </c>
      <c r="J82" t="s">
        <v>150</v>
      </c>
      <c r="K82" t="s">
        <v>150</v>
      </c>
      <c r="L82" t="s">
        <v>153</v>
      </c>
      <c r="M82" t="s">
        <v>150</v>
      </c>
      <c r="O82" t="s">
        <v>366</v>
      </c>
      <c r="P82" t="s">
        <v>230</v>
      </c>
      <c r="Q82" t="s">
        <v>366</v>
      </c>
      <c r="R82" t="s">
        <v>150</v>
      </c>
      <c r="S82" t="s">
        <v>150</v>
      </c>
      <c r="T82" t="s">
        <v>153</v>
      </c>
      <c r="U82" t="s">
        <v>150</v>
      </c>
      <c r="W82" t="s">
        <v>151</v>
      </c>
      <c r="X82" t="s">
        <v>270</v>
      </c>
      <c r="Y82" t="s">
        <v>272</v>
      </c>
      <c r="Z82" t="s">
        <v>273</v>
      </c>
      <c r="AA82" t="s">
        <v>274</v>
      </c>
      <c r="AB82" t="s">
        <v>275</v>
      </c>
      <c r="AD82" t="s">
        <v>230</v>
      </c>
      <c r="AE82">
        <v>2333</v>
      </c>
      <c r="AF82">
        <v>2333</v>
      </c>
      <c r="AG82" t="s">
        <v>151</v>
      </c>
      <c r="AH82" t="s">
        <v>150</v>
      </c>
      <c r="AI82" t="s">
        <v>150</v>
      </c>
      <c r="AJ82" t="s">
        <v>153</v>
      </c>
      <c r="AK82" t="s">
        <v>150</v>
      </c>
    </row>
    <row r="83" spans="1:37" x14ac:dyDescent="0.25">
      <c r="A83" t="s">
        <v>231</v>
      </c>
      <c r="B83" t="s">
        <v>367</v>
      </c>
      <c r="H83" t="s">
        <v>231</v>
      </c>
      <c r="I83" t="s">
        <v>367</v>
      </c>
      <c r="J83" t="s">
        <v>150</v>
      </c>
      <c r="K83" t="s">
        <v>150</v>
      </c>
      <c r="L83" t="s">
        <v>153</v>
      </c>
      <c r="M83" t="s">
        <v>150</v>
      </c>
      <c r="O83" t="s">
        <v>367</v>
      </c>
      <c r="P83" t="s">
        <v>231</v>
      </c>
      <c r="Q83" t="s">
        <v>367</v>
      </c>
      <c r="R83" t="s">
        <v>150</v>
      </c>
      <c r="S83" t="s">
        <v>150</v>
      </c>
      <c r="T83" t="s">
        <v>153</v>
      </c>
      <c r="U83" t="s">
        <v>150</v>
      </c>
      <c r="W83" t="s">
        <v>151</v>
      </c>
      <c r="X83" t="s">
        <v>270</v>
      </c>
      <c r="Y83" t="s">
        <v>272</v>
      </c>
      <c r="Z83" t="s">
        <v>273</v>
      </c>
      <c r="AA83" t="s">
        <v>274</v>
      </c>
      <c r="AB83" t="s">
        <v>275</v>
      </c>
      <c r="AD83" t="s">
        <v>231</v>
      </c>
      <c r="AE83">
        <v>3946</v>
      </c>
      <c r="AF83">
        <v>3946</v>
      </c>
      <c r="AG83" t="s">
        <v>151</v>
      </c>
      <c r="AH83" t="s">
        <v>150</v>
      </c>
      <c r="AI83" t="s">
        <v>150</v>
      </c>
      <c r="AJ83" t="s">
        <v>153</v>
      </c>
      <c r="AK83" t="s">
        <v>150</v>
      </c>
    </row>
    <row r="84" spans="1:37" x14ac:dyDescent="0.25">
      <c r="A84" t="s">
        <v>232</v>
      </c>
      <c r="B84" t="s">
        <v>368</v>
      </c>
      <c r="H84" t="s">
        <v>232</v>
      </c>
      <c r="I84" t="s">
        <v>368</v>
      </c>
      <c r="J84" t="s">
        <v>150</v>
      </c>
      <c r="K84" t="s">
        <v>151</v>
      </c>
      <c r="L84" t="s">
        <v>150</v>
      </c>
      <c r="M84" t="s">
        <v>151</v>
      </c>
      <c r="O84" t="s">
        <v>368</v>
      </c>
      <c r="P84" t="s">
        <v>232</v>
      </c>
      <c r="Q84" t="s">
        <v>368</v>
      </c>
      <c r="R84" t="s">
        <v>150</v>
      </c>
      <c r="S84" t="s">
        <v>151</v>
      </c>
      <c r="T84" t="s">
        <v>150</v>
      </c>
      <c r="U84" t="s">
        <v>151</v>
      </c>
      <c r="W84" t="s">
        <v>151</v>
      </c>
      <c r="X84" t="s">
        <v>270</v>
      </c>
      <c r="Y84" t="s">
        <v>151</v>
      </c>
      <c r="Z84" t="s">
        <v>277</v>
      </c>
      <c r="AA84" t="s">
        <v>151</v>
      </c>
      <c r="AB84" t="s">
        <v>278</v>
      </c>
      <c r="AD84" t="s">
        <v>232</v>
      </c>
      <c r="AE84">
        <v>3058</v>
      </c>
      <c r="AF84">
        <v>3058</v>
      </c>
      <c r="AG84" t="s">
        <v>151</v>
      </c>
      <c r="AH84" t="s">
        <v>150</v>
      </c>
      <c r="AI84" t="s">
        <v>151</v>
      </c>
      <c r="AJ84" t="s">
        <v>150</v>
      </c>
      <c r="AK84" t="s">
        <v>151</v>
      </c>
    </row>
    <row r="85" spans="1:37" x14ac:dyDescent="0.25">
      <c r="A85" t="s">
        <v>233</v>
      </c>
      <c r="B85" t="s">
        <v>369</v>
      </c>
      <c r="H85" t="s">
        <v>233</v>
      </c>
      <c r="I85" t="s">
        <v>369</v>
      </c>
      <c r="J85" t="s">
        <v>150</v>
      </c>
      <c r="K85" t="s">
        <v>150</v>
      </c>
      <c r="L85" t="s">
        <v>150</v>
      </c>
      <c r="M85" t="s">
        <v>150</v>
      </c>
      <c r="O85" t="s">
        <v>369</v>
      </c>
      <c r="P85" t="s">
        <v>233</v>
      </c>
      <c r="Q85" t="s">
        <v>369</v>
      </c>
      <c r="R85" t="s">
        <v>150</v>
      </c>
      <c r="S85" t="s">
        <v>150</v>
      </c>
      <c r="T85" t="s">
        <v>151</v>
      </c>
      <c r="U85" t="s">
        <v>150</v>
      </c>
      <c r="W85" t="s">
        <v>151</v>
      </c>
      <c r="X85" t="s">
        <v>270</v>
      </c>
      <c r="Y85" t="s">
        <v>272</v>
      </c>
      <c r="Z85" t="s">
        <v>151</v>
      </c>
      <c r="AA85" t="s">
        <v>274</v>
      </c>
      <c r="AB85" t="s">
        <v>280</v>
      </c>
      <c r="AD85" t="s">
        <v>233</v>
      </c>
      <c r="AE85">
        <v>2453</v>
      </c>
      <c r="AF85">
        <v>2453</v>
      </c>
      <c r="AG85" t="s">
        <v>151</v>
      </c>
      <c r="AH85" t="s">
        <v>150</v>
      </c>
      <c r="AI85" t="s">
        <v>150</v>
      </c>
      <c r="AJ85" t="s">
        <v>151</v>
      </c>
      <c r="AK85" t="s">
        <v>150</v>
      </c>
    </row>
    <row r="86" spans="1:37" x14ac:dyDescent="0.25">
      <c r="A86" t="s">
        <v>234</v>
      </c>
      <c r="B86" t="s">
        <v>370</v>
      </c>
      <c r="H86" t="s">
        <v>234</v>
      </c>
      <c r="I86" t="s">
        <v>370</v>
      </c>
      <c r="J86" t="s">
        <v>150</v>
      </c>
      <c r="K86" t="s">
        <v>150</v>
      </c>
      <c r="L86" t="s">
        <v>153</v>
      </c>
      <c r="M86" t="s">
        <v>150</v>
      </c>
      <c r="O86" t="s">
        <v>370</v>
      </c>
      <c r="P86" t="s">
        <v>234</v>
      </c>
      <c r="Q86" t="s">
        <v>370</v>
      </c>
      <c r="R86" t="s">
        <v>150</v>
      </c>
      <c r="S86" t="s">
        <v>150</v>
      </c>
      <c r="T86" t="s">
        <v>153</v>
      </c>
      <c r="U86" t="s">
        <v>150</v>
      </c>
      <c r="W86" t="s">
        <v>151</v>
      </c>
      <c r="X86" t="s">
        <v>270</v>
      </c>
      <c r="Y86" t="s">
        <v>272</v>
      </c>
      <c r="Z86" t="s">
        <v>273</v>
      </c>
      <c r="AA86" t="s">
        <v>274</v>
      </c>
      <c r="AB86" t="s">
        <v>275</v>
      </c>
      <c r="AD86" t="s">
        <v>234</v>
      </c>
      <c r="AE86">
        <v>2070</v>
      </c>
      <c r="AF86">
        <v>2070</v>
      </c>
      <c r="AG86" t="s">
        <v>151</v>
      </c>
      <c r="AH86" t="s">
        <v>150</v>
      </c>
      <c r="AI86" t="s">
        <v>150</v>
      </c>
      <c r="AJ86" t="s">
        <v>153</v>
      </c>
      <c r="AK86" t="s">
        <v>150</v>
      </c>
    </row>
    <row r="87" spans="1:37" x14ac:dyDescent="0.25">
      <c r="A87" t="s">
        <v>235</v>
      </c>
      <c r="B87" t="s">
        <v>371</v>
      </c>
      <c r="H87" t="s">
        <v>235</v>
      </c>
      <c r="I87" t="s">
        <v>371</v>
      </c>
      <c r="J87" t="s">
        <v>151</v>
      </c>
      <c r="K87" t="s">
        <v>151</v>
      </c>
      <c r="L87" t="s">
        <v>151</v>
      </c>
      <c r="M87" t="s">
        <v>151</v>
      </c>
      <c r="O87" t="s">
        <v>371</v>
      </c>
      <c r="P87" t="s">
        <v>235</v>
      </c>
      <c r="Q87" t="s">
        <v>371</v>
      </c>
      <c r="R87" t="s">
        <v>151</v>
      </c>
      <c r="S87" t="s">
        <v>151</v>
      </c>
      <c r="T87" t="s">
        <v>150</v>
      </c>
      <c r="U87" t="s">
        <v>151</v>
      </c>
      <c r="W87" t="s">
        <v>151</v>
      </c>
      <c r="X87" t="s">
        <v>151</v>
      </c>
      <c r="Y87" t="s">
        <v>151</v>
      </c>
      <c r="Z87" t="s">
        <v>277</v>
      </c>
      <c r="AA87" t="s">
        <v>151</v>
      </c>
      <c r="AB87" t="s">
        <v>277</v>
      </c>
      <c r="AD87" t="s">
        <v>235</v>
      </c>
      <c r="AE87">
        <v>2115</v>
      </c>
      <c r="AF87">
        <v>2115</v>
      </c>
      <c r="AG87" t="s">
        <v>151</v>
      </c>
      <c r="AH87" t="s">
        <v>151</v>
      </c>
      <c r="AI87" t="s">
        <v>151</v>
      </c>
      <c r="AJ87" t="s">
        <v>150</v>
      </c>
      <c r="AK87" t="s">
        <v>151</v>
      </c>
    </row>
    <row r="88" spans="1:37" x14ac:dyDescent="0.25">
      <c r="A88" t="s">
        <v>372</v>
      </c>
      <c r="B88" t="s">
        <v>373</v>
      </c>
      <c r="H88" t="s">
        <v>372</v>
      </c>
      <c r="I88" t="s">
        <v>373</v>
      </c>
      <c r="J88" t="s">
        <v>151</v>
      </c>
      <c r="K88" t="s">
        <v>151</v>
      </c>
      <c r="L88" t="s">
        <v>151</v>
      </c>
      <c r="M88" t="s">
        <v>151</v>
      </c>
      <c r="O88" t="s">
        <v>373</v>
      </c>
      <c r="P88" t="s">
        <v>372</v>
      </c>
      <c r="Q88" t="s">
        <v>373</v>
      </c>
      <c r="R88" t="s">
        <v>150</v>
      </c>
      <c r="S88" t="s">
        <v>151</v>
      </c>
      <c r="T88" t="s">
        <v>151</v>
      </c>
      <c r="U88" t="s">
        <v>151</v>
      </c>
      <c r="W88" t="s">
        <v>151</v>
      </c>
      <c r="X88" t="s">
        <v>270</v>
      </c>
      <c r="Y88" t="s">
        <v>151</v>
      </c>
      <c r="Z88" t="s">
        <v>151</v>
      </c>
      <c r="AA88" t="s">
        <v>151</v>
      </c>
      <c r="AB88" t="s">
        <v>270</v>
      </c>
      <c r="AD88" t="s">
        <v>372</v>
      </c>
      <c r="AE88">
        <v>2222</v>
      </c>
      <c r="AF88">
        <v>2222</v>
      </c>
      <c r="AG88" t="s">
        <v>151</v>
      </c>
      <c r="AH88" t="s">
        <v>150</v>
      </c>
      <c r="AI88" t="s">
        <v>151</v>
      </c>
      <c r="AJ88" t="s">
        <v>151</v>
      </c>
      <c r="AK88" t="s">
        <v>151</v>
      </c>
    </row>
    <row r="89" spans="1:37" x14ac:dyDescent="0.25">
      <c r="A89" t="s">
        <v>236</v>
      </c>
      <c r="B89" t="s">
        <v>374</v>
      </c>
      <c r="H89" t="s">
        <v>236</v>
      </c>
      <c r="I89" t="s">
        <v>374</v>
      </c>
      <c r="J89" t="s">
        <v>150</v>
      </c>
      <c r="K89" t="s">
        <v>150</v>
      </c>
      <c r="L89" t="s">
        <v>150</v>
      </c>
      <c r="M89" t="s">
        <v>150</v>
      </c>
      <c r="O89" t="s">
        <v>374</v>
      </c>
      <c r="P89" t="s">
        <v>236</v>
      </c>
      <c r="Q89" t="s">
        <v>374</v>
      </c>
      <c r="R89" t="s">
        <v>150</v>
      </c>
      <c r="S89" t="s">
        <v>150</v>
      </c>
      <c r="T89" t="s">
        <v>150</v>
      </c>
      <c r="U89" t="s">
        <v>150</v>
      </c>
      <c r="W89" t="s">
        <v>151</v>
      </c>
      <c r="X89" t="s">
        <v>270</v>
      </c>
      <c r="Y89" t="s">
        <v>272</v>
      </c>
      <c r="Z89" t="s">
        <v>277</v>
      </c>
      <c r="AA89" t="s">
        <v>274</v>
      </c>
      <c r="AB89" t="s">
        <v>291</v>
      </c>
      <c r="AD89" t="s">
        <v>236</v>
      </c>
      <c r="AE89">
        <v>2335</v>
      </c>
      <c r="AF89">
        <v>2335</v>
      </c>
      <c r="AG89" t="s">
        <v>151</v>
      </c>
      <c r="AH89" t="s">
        <v>150</v>
      </c>
      <c r="AI89" t="s">
        <v>150</v>
      </c>
      <c r="AJ89" t="s">
        <v>150</v>
      </c>
      <c r="AK89" t="s">
        <v>150</v>
      </c>
    </row>
    <row r="90" spans="1:37" x14ac:dyDescent="0.25">
      <c r="A90" t="s">
        <v>237</v>
      </c>
      <c r="B90" t="s">
        <v>375</v>
      </c>
      <c r="H90" t="s">
        <v>237</v>
      </c>
      <c r="I90" t="s">
        <v>375</v>
      </c>
      <c r="J90" t="s">
        <v>151</v>
      </c>
      <c r="K90" t="s">
        <v>151</v>
      </c>
      <c r="L90" t="s">
        <v>151</v>
      </c>
      <c r="M90" t="s">
        <v>151</v>
      </c>
      <c r="O90" t="s">
        <v>375</v>
      </c>
      <c r="P90" t="s">
        <v>237</v>
      </c>
      <c r="Q90" t="s">
        <v>375</v>
      </c>
      <c r="R90" t="s">
        <v>150</v>
      </c>
      <c r="S90" t="s">
        <v>151</v>
      </c>
      <c r="T90" t="s">
        <v>151</v>
      </c>
      <c r="U90" t="s">
        <v>151</v>
      </c>
      <c r="W90" t="s">
        <v>151</v>
      </c>
      <c r="X90" t="s">
        <v>270</v>
      </c>
      <c r="Y90" t="s">
        <v>151</v>
      </c>
      <c r="Z90" t="s">
        <v>151</v>
      </c>
      <c r="AA90" t="s">
        <v>151</v>
      </c>
      <c r="AB90" t="s">
        <v>270</v>
      </c>
      <c r="AD90" t="s">
        <v>237</v>
      </c>
      <c r="AE90">
        <v>3360</v>
      </c>
      <c r="AF90">
        <v>3360</v>
      </c>
      <c r="AG90" t="s">
        <v>151</v>
      </c>
      <c r="AH90" t="s">
        <v>150</v>
      </c>
      <c r="AI90" t="s">
        <v>151</v>
      </c>
      <c r="AJ90" t="s">
        <v>151</v>
      </c>
      <c r="AK90" t="s">
        <v>151</v>
      </c>
    </row>
    <row r="91" spans="1:37" x14ac:dyDescent="0.25">
      <c r="A91" t="s">
        <v>238</v>
      </c>
      <c r="B91" t="s">
        <v>376</v>
      </c>
      <c r="H91" t="s">
        <v>238</v>
      </c>
      <c r="I91" t="s">
        <v>376</v>
      </c>
      <c r="J91" t="s">
        <v>151</v>
      </c>
      <c r="K91" t="s">
        <v>151</v>
      </c>
      <c r="L91" t="s">
        <v>151</v>
      </c>
      <c r="M91" t="s">
        <v>151</v>
      </c>
      <c r="O91" t="s">
        <v>376</v>
      </c>
      <c r="P91" t="s">
        <v>238</v>
      </c>
      <c r="Q91" t="s">
        <v>376</v>
      </c>
      <c r="R91" t="s">
        <v>150</v>
      </c>
      <c r="S91" t="s">
        <v>151</v>
      </c>
      <c r="T91" t="s">
        <v>151</v>
      </c>
      <c r="U91" t="s">
        <v>151</v>
      </c>
      <c r="W91" t="s">
        <v>151</v>
      </c>
      <c r="X91" t="s">
        <v>270</v>
      </c>
      <c r="Y91" t="s">
        <v>151</v>
      </c>
      <c r="Z91" t="s">
        <v>151</v>
      </c>
      <c r="AA91" t="s">
        <v>151</v>
      </c>
      <c r="AB91" t="s">
        <v>270</v>
      </c>
      <c r="AD91" t="s">
        <v>238</v>
      </c>
      <c r="AE91">
        <v>3384</v>
      </c>
      <c r="AF91">
        <v>3384</v>
      </c>
      <c r="AG91" t="s">
        <v>151</v>
      </c>
      <c r="AH91" t="s">
        <v>150</v>
      </c>
      <c r="AI91" t="s">
        <v>151</v>
      </c>
      <c r="AJ91" t="s">
        <v>151</v>
      </c>
      <c r="AK91" t="s">
        <v>151</v>
      </c>
    </row>
    <row r="92" spans="1:37" x14ac:dyDescent="0.25">
      <c r="A92" t="s">
        <v>239</v>
      </c>
      <c r="B92" t="s">
        <v>377</v>
      </c>
      <c r="H92" t="s">
        <v>239</v>
      </c>
      <c r="I92" t="s">
        <v>377</v>
      </c>
      <c r="J92" t="s">
        <v>150</v>
      </c>
      <c r="K92" t="s">
        <v>151</v>
      </c>
      <c r="L92" t="s">
        <v>150</v>
      </c>
      <c r="M92" t="s">
        <v>151</v>
      </c>
      <c r="O92" t="s">
        <v>377</v>
      </c>
      <c r="P92" t="s">
        <v>239</v>
      </c>
      <c r="Q92" t="s">
        <v>377</v>
      </c>
      <c r="R92" t="s">
        <v>150</v>
      </c>
      <c r="S92" t="s">
        <v>151</v>
      </c>
      <c r="T92" t="s">
        <v>150</v>
      </c>
      <c r="U92" t="s">
        <v>151</v>
      </c>
      <c r="W92" t="s">
        <v>151</v>
      </c>
      <c r="X92" t="s">
        <v>270</v>
      </c>
      <c r="Y92" t="s">
        <v>151</v>
      </c>
      <c r="Z92" t="s">
        <v>277</v>
      </c>
      <c r="AA92" t="s">
        <v>151</v>
      </c>
      <c r="AB92" t="s">
        <v>278</v>
      </c>
      <c r="AD92" t="s">
        <v>239</v>
      </c>
      <c r="AE92">
        <v>5200</v>
      </c>
      <c r="AF92">
        <v>5200</v>
      </c>
      <c r="AG92" t="s">
        <v>151</v>
      </c>
      <c r="AH92" t="s">
        <v>150</v>
      </c>
      <c r="AI92" t="s">
        <v>151</v>
      </c>
      <c r="AJ92" t="s">
        <v>150</v>
      </c>
      <c r="AK92" t="s">
        <v>151</v>
      </c>
    </row>
    <row r="93" spans="1:37" x14ac:dyDescent="0.25">
      <c r="A93" t="s">
        <v>240</v>
      </c>
      <c r="B93" t="s">
        <v>378</v>
      </c>
      <c r="H93" t="s">
        <v>240</v>
      </c>
      <c r="I93" t="s">
        <v>378</v>
      </c>
      <c r="J93" t="s">
        <v>150</v>
      </c>
      <c r="K93" t="s">
        <v>150</v>
      </c>
      <c r="L93" t="s">
        <v>150</v>
      </c>
      <c r="M93" t="s">
        <v>150</v>
      </c>
      <c r="O93" t="s">
        <v>378</v>
      </c>
      <c r="P93" t="s">
        <v>240</v>
      </c>
      <c r="Q93" t="s">
        <v>378</v>
      </c>
      <c r="R93" t="s">
        <v>150</v>
      </c>
      <c r="S93" t="s">
        <v>150</v>
      </c>
      <c r="T93" t="s">
        <v>153</v>
      </c>
      <c r="U93" t="s">
        <v>151</v>
      </c>
      <c r="W93" t="s">
        <v>151</v>
      </c>
      <c r="X93" t="s">
        <v>270</v>
      </c>
      <c r="Y93" t="s">
        <v>272</v>
      </c>
      <c r="Z93" t="s">
        <v>273</v>
      </c>
      <c r="AA93" t="s">
        <v>151</v>
      </c>
      <c r="AB93" t="s">
        <v>321</v>
      </c>
      <c r="AD93" t="s">
        <v>240</v>
      </c>
      <c r="AE93">
        <v>2317</v>
      </c>
      <c r="AF93">
        <v>2317</v>
      </c>
      <c r="AG93" t="s">
        <v>151</v>
      </c>
      <c r="AH93" t="s">
        <v>150</v>
      </c>
      <c r="AI93" t="s">
        <v>150</v>
      </c>
      <c r="AJ93" t="s">
        <v>153</v>
      </c>
      <c r="AK93" t="s">
        <v>151</v>
      </c>
    </row>
    <row r="94" spans="1:37" x14ac:dyDescent="0.25">
      <c r="A94" t="s">
        <v>241</v>
      </c>
      <c r="B94" t="s">
        <v>379</v>
      </c>
      <c r="H94" t="s">
        <v>241</v>
      </c>
      <c r="I94" t="s">
        <v>379</v>
      </c>
      <c r="J94" t="s">
        <v>150</v>
      </c>
      <c r="K94" t="s">
        <v>151</v>
      </c>
      <c r="L94" t="s">
        <v>150</v>
      </c>
      <c r="M94" t="s">
        <v>151</v>
      </c>
      <c r="O94" t="s">
        <v>379</v>
      </c>
      <c r="P94" t="s">
        <v>241</v>
      </c>
      <c r="Q94" t="s">
        <v>379</v>
      </c>
      <c r="R94" t="s">
        <v>150</v>
      </c>
      <c r="S94" t="s">
        <v>151</v>
      </c>
      <c r="T94" t="s">
        <v>151</v>
      </c>
      <c r="U94" t="s">
        <v>151</v>
      </c>
      <c r="W94" t="s">
        <v>151</v>
      </c>
      <c r="X94" t="s">
        <v>270</v>
      </c>
      <c r="Y94" t="s">
        <v>151</v>
      </c>
      <c r="Z94" t="s">
        <v>151</v>
      </c>
      <c r="AA94" t="s">
        <v>151</v>
      </c>
      <c r="AB94" t="s">
        <v>270</v>
      </c>
      <c r="AD94" t="s">
        <v>241</v>
      </c>
      <c r="AE94">
        <v>3356</v>
      </c>
      <c r="AF94">
        <v>3356</v>
      </c>
      <c r="AG94" t="s">
        <v>151</v>
      </c>
      <c r="AH94" t="s">
        <v>150</v>
      </c>
      <c r="AI94" t="s">
        <v>151</v>
      </c>
      <c r="AJ94" t="s">
        <v>151</v>
      </c>
      <c r="AK94" t="s">
        <v>151</v>
      </c>
    </row>
    <row r="95" spans="1:37" x14ac:dyDescent="0.25">
      <c r="A95" t="s">
        <v>242</v>
      </c>
      <c r="B95" t="s">
        <v>380</v>
      </c>
      <c r="H95" t="s">
        <v>242</v>
      </c>
      <c r="I95" t="s">
        <v>380</v>
      </c>
      <c r="J95" t="s">
        <v>150</v>
      </c>
      <c r="K95" t="s">
        <v>151</v>
      </c>
      <c r="L95" t="s">
        <v>150</v>
      </c>
      <c r="M95" t="s">
        <v>151</v>
      </c>
      <c r="O95" t="s">
        <v>380</v>
      </c>
      <c r="P95" t="s">
        <v>242</v>
      </c>
      <c r="Q95" t="s">
        <v>380</v>
      </c>
      <c r="R95" t="s">
        <v>150</v>
      </c>
      <c r="S95" t="s">
        <v>151</v>
      </c>
      <c r="T95" t="s">
        <v>153</v>
      </c>
      <c r="U95" t="s">
        <v>151</v>
      </c>
      <c r="W95" t="s">
        <v>151</v>
      </c>
      <c r="X95" t="s">
        <v>270</v>
      </c>
      <c r="Y95" t="s">
        <v>151</v>
      </c>
      <c r="Z95" t="s">
        <v>273</v>
      </c>
      <c r="AA95" t="s">
        <v>151</v>
      </c>
      <c r="AB95" t="s">
        <v>299</v>
      </c>
      <c r="AD95" t="s">
        <v>242</v>
      </c>
      <c r="AE95">
        <v>3358</v>
      </c>
      <c r="AF95">
        <v>3358</v>
      </c>
      <c r="AG95" t="s">
        <v>151</v>
      </c>
      <c r="AH95" t="s">
        <v>150</v>
      </c>
      <c r="AI95" t="s">
        <v>151</v>
      </c>
      <c r="AJ95" t="s">
        <v>153</v>
      </c>
      <c r="AK95" t="s">
        <v>151</v>
      </c>
    </row>
    <row r="96" spans="1:37" x14ac:dyDescent="0.25">
      <c r="A96" t="s">
        <v>243</v>
      </c>
      <c r="B96" t="s">
        <v>381</v>
      </c>
      <c r="H96" t="s">
        <v>243</v>
      </c>
      <c r="I96" t="s">
        <v>381</v>
      </c>
      <c r="J96" t="s">
        <v>150</v>
      </c>
      <c r="K96" t="s">
        <v>151</v>
      </c>
      <c r="L96" t="s">
        <v>150</v>
      </c>
      <c r="M96" t="s">
        <v>151</v>
      </c>
      <c r="O96" t="s">
        <v>381</v>
      </c>
      <c r="P96" t="s">
        <v>243</v>
      </c>
      <c r="Q96" t="s">
        <v>381</v>
      </c>
      <c r="R96" t="s">
        <v>150</v>
      </c>
      <c r="S96" t="s">
        <v>151</v>
      </c>
      <c r="T96" t="s">
        <v>151</v>
      </c>
      <c r="U96" t="s">
        <v>151</v>
      </c>
      <c r="W96" t="s">
        <v>151</v>
      </c>
      <c r="X96" t="s">
        <v>270</v>
      </c>
      <c r="Y96" t="s">
        <v>151</v>
      </c>
      <c r="Z96" t="s">
        <v>151</v>
      </c>
      <c r="AA96" t="s">
        <v>151</v>
      </c>
      <c r="AB96" t="s">
        <v>270</v>
      </c>
      <c r="AD96" t="s">
        <v>243</v>
      </c>
      <c r="AE96">
        <v>3029</v>
      </c>
      <c r="AF96">
        <v>3029</v>
      </c>
      <c r="AG96" t="s">
        <v>151</v>
      </c>
      <c r="AH96" t="s">
        <v>150</v>
      </c>
      <c r="AI96" t="s">
        <v>151</v>
      </c>
      <c r="AJ96" t="s">
        <v>151</v>
      </c>
      <c r="AK96" t="s">
        <v>151</v>
      </c>
    </row>
    <row r="97" spans="1:37" x14ac:dyDescent="0.25">
      <c r="A97" t="s">
        <v>244</v>
      </c>
      <c r="B97" t="s">
        <v>382</v>
      </c>
      <c r="H97" t="s">
        <v>244</v>
      </c>
      <c r="I97" t="s">
        <v>382</v>
      </c>
      <c r="J97" t="s">
        <v>150</v>
      </c>
      <c r="K97" t="s">
        <v>151</v>
      </c>
      <c r="L97" t="s">
        <v>150</v>
      </c>
      <c r="M97" t="s">
        <v>150</v>
      </c>
      <c r="O97" t="s">
        <v>382</v>
      </c>
      <c r="P97" t="s">
        <v>244</v>
      </c>
      <c r="Q97" t="s">
        <v>382</v>
      </c>
      <c r="R97" t="s">
        <v>150</v>
      </c>
      <c r="S97" t="s">
        <v>151</v>
      </c>
      <c r="T97" t="s">
        <v>150</v>
      </c>
      <c r="U97" t="s">
        <v>150</v>
      </c>
      <c r="W97" t="s">
        <v>151</v>
      </c>
      <c r="X97" t="s">
        <v>270</v>
      </c>
      <c r="Y97" t="s">
        <v>151</v>
      </c>
      <c r="Z97" t="s">
        <v>277</v>
      </c>
      <c r="AA97" t="s">
        <v>274</v>
      </c>
      <c r="AB97" t="s">
        <v>287</v>
      </c>
      <c r="AD97" t="s">
        <v>244</v>
      </c>
      <c r="AE97">
        <v>2084</v>
      </c>
      <c r="AF97">
        <v>2084</v>
      </c>
      <c r="AG97" t="s">
        <v>151</v>
      </c>
      <c r="AH97" t="s">
        <v>150</v>
      </c>
      <c r="AI97" t="s">
        <v>151</v>
      </c>
      <c r="AJ97" t="s">
        <v>150</v>
      </c>
      <c r="AK97" t="s">
        <v>150</v>
      </c>
    </row>
    <row r="98" spans="1:37" x14ac:dyDescent="0.25">
      <c r="A98" t="s">
        <v>245</v>
      </c>
      <c r="B98" t="s">
        <v>383</v>
      </c>
      <c r="H98" t="s">
        <v>245</v>
      </c>
      <c r="I98" t="s">
        <v>383</v>
      </c>
      <c r="J98" t="s">
        <v>150</v>
      </c>
      <c r="K98" t="s">
        <v>151</v>
      </c>
      <c r="L98" t="s">
        <v>153</v>
      </c>
      <c r="M98" t="s">
        <v>151</v>
      </c>
      <c r="O98" t="s">
        <v>383</v>
      </c>
      <c r="P98" t="s">
        <v>245</v>
      </c>
      <c r="Q98" t="s">
        <v>383</v>
      </c>
      <c r="R98" t="s">
        <v>150</v>
      </c>
      <c r="S98" t="s">
        <v>151</v>
      </c>
      <c r="T98" t="s">
        <v>153</v>
      </c>
      <c r="U98" t="s">
        <v>151</v>
      </c>
      <c r="W98" t="s">
        <v>151</v>
      </c>
      <c r="X98" t="s">
        <v>270</v>
      </c>
      <c r="Y98" t="s">
        <v>151</v>
      </c>
      <c r="Z98" t="s">
        <v>273</v>
      </c>
      <c r="AA98" t="s">
        <v>151</v>
      </c>
      <c r="AB98" t="s">
        <v>299</v>
      </c>
      <c r="AD98" t="s">
        <v>245</v>
      </c>
      <c r="AE98">
        <v>3052</v>
      </c>
      <c r="AF98">
        <v>3052</v>
      </c>
      <c r="AG98" t="s">
        <v>151</v>
      </c>
      <c r="AH98" t="s">
        <v>150</v>
      </c>
      <c r="AI98" t="s">
        <v>151</v>
      </c>
      <c r="AJ98" t="s">
        <v>153</v>
      </c>
      <c r="AK98" t="s">
        <v>151</v>
      </c>
    </row>
    <row r="99" spans="1:37" x14ac:dyDescent="0.25">
      <c r="A99" t="s">
        <v>246</v>
      </c>
      <c r="B99" t="s">
        <v>384</v>
      </c>
      <c r="H99" t="s">
        <v>246</v>
      </c>
      <c r="I99" t="s">
        <v>384</v>
      </c>
      <c r="J99" t="s">
        <v>150</v>
      </c>
      <c r="K99" t="s">
        <v>150</v>
      </c>
      <c r="L99" t="s">
        <v>150</v>
      </c>
      <c r="M99" t="s">
        <v>150</v>
      </c>
      <c r="O99" t="s">
        <v>384</v>
      </c>
      <c r="P99" t="s">
        <v>246</v>
      </c>
      <c r="Q99" t="s">
        <v>384</v>
      </c>
      <c r="R99" t="s">
        <v>150</v>
      </c>
      <c r="S99" t="s">
        <v>150</v>
      </c>
      <c r="T99" t="s">
        <v>150</v>
      </c>
      <c r="U99" t="s">
        <v>150</v>
      </c>
      <c r="W99" t="s">
        <v>151</v>
      </c>
      <c r="X99" t="s">
        <v>270</v>
      </c>
      <c r="Y99" t="s">
        <v>272</v>
      </c>
      <c r="Z99" t="s">
        <v>277</v>
      </c>
      <c r="AA99" t="s">
        <v>274</v>
      </c>
      <c r="AB99" t="s">
        <v>291</v>
      </c>
      <c r="AD99" t="s">
        <v>246</v>
      </c>
      <c r="AE99">
        <v>2046</v>
      </c>
      <c r="AF99">
        <v>2046</v>
      </c>
      <c r="AG99" t="s">
        <v>151</v>
      </c>
      <c r="AH99" t="s">
        <v>150</v>
      </c>
      <c r="AI99" t="s">
        <v>150</v>
      </c>
      <c r="AJ99" t="s">
        <v>150</v>
      </c>
      <c r="AK99" t="s">
        <v>150</v>
      </c>
    </row>
    <row r="100" spans="1:37" x14ac:dyDescent="0.25">
      <c r="A100" t="s">
        <v>247</v>
      </c>
      <c r="B100" t="s">
        <v>385</v>
      </c>
      <c r="H100" t="s">
        <v>247</v>
      </c>
      <c r="I100" t="s">
        <v>385</v>
      </c>
      <c r="J100" t="s">
        <v>150</v>
      </c>
      <c r="K100" t="s">
        <v>151</v>
      </c>
      <c r="L100" t="s">
        <v>150</v>
      </c>
      <c r="M100" t="s">
        <v>151</v>
      </c>
      <c r="O100" t="s">
        <v>385</v>
      </c>
      <c r="P100" t="s">
        <v>247</v>
      </c>
      <c r="Q100" t="s">
        <v>385</v>
      </c>
      <c r="R100" t="s">
        <v>150</v>
      </c>
      <c r="S100" t="s">
        <v>151</v>
      </c>
      <c r="T100" t="s">
        <v>151</v>
      </c>
      <c r="U100" t="s">
        <v>151</v>
      </c>
      <c r="W100" t="s">
        <v>151</v>
      </c>
      <c r="X100" t="s">
        <v>270</v>
      </c>
      <c r="Y100" t="s">
        <v>151</v>
      </c>
      <c r="Z100" t="s">
        <v>151</v>
      </c>
      <c r="AA100" t="s">
        <v>151</v>
      </c>
      <c r="AB100" t="s">
        <v>270</v>
      </c>
      <c r="AD100" t="s">
        <v>247</v>
      </c>
      <c r="AE100">
        <v>3325</v>
      </c>
      <c r="AF100">
        <v>3325</v>
      </c>
      <c r="AG100" t="s">
        <v>151</v>
      </c>
      <c r="AH100" t="s">
        <v>150</v>
      </c>
      <c r="AI100" t="s">
        <v>151</v>
      </c>
      <c r="AJ100" t="s">
        <v>151</v>
      </c>
      <c r="AK100" t="s">
        <v>151</v>
      </c>
    </row>
    <row r="101" spans="1:37" x14ac:dyDescent="0.25">
      <c r="A101" t="s">
        <v>248</v>
      </c>
      <c r="B101" t="s">
        <v>386</v>
      </c>
      <c r="H101" t="s">
        <v>248</v>
      </c>
      <c r="I101" t="s">
        <v>386</v>
      </c>
      <c r="J101" t="s">
        <v>150</v>
      </c>
      <c r="K101" t="s">
        <v>151</v>
      </c>
      <c r="L101" t="s">
        <v>150</v>
      </c>
      <c r="M101" t="s">
        <v>151</v>
      </c>
      <c r="O101" t="s">
        <v>386</v>
      </c>
      <c r="P101" t="s">
        <v>248</v>
      </c>
      <c r="Q101" t="s">
        <v>386</v>
      </c>
      <c r="R101" t="s">
        <v>150</v>
      </c>
      <c r="S101" t="s">
        <v>150</v>
      </c>
      <c r="T101" t="s">
        <v>151</v>
      </c>
      <c r="U101" t="s">
        <v>151</v>
      </c>
      <c r="W101" t="s">
        <v>151</v>
      </c>
      <c r="X101" t="s">
        <v>270</v>
      </c>
      <c r="Y101" t="s">
        <v>272</v>
      </c>
      <c r="Z101" t="s">
        <v>151</v>
      </c>
      <c r="AA101" t="s">
        <v>151</v>
      </c>
      <c r="AB101" t="s">
        <v>285</v>
      </c>
      <c r="AD101" t="s">
        <v>248</v>
      </c>
      <c r="AE101">
        <v>1001</v>
      </c>
      <c r="AF101">
        <v>1001</v>
      </c>
      <c r="AG101" t="s">
        <v>151</v>
      </c>
      <c r="AH101" t="s">
        <v>150</v>
      </c>
      <c r="AI101" t="s">
        <v>150</v>
      </c>
      <c r="AJ101" t="s">
        <v>151</v>
      </c>
      <c r="AK101" t="s">
        <v>151</v>
      </c>
    </row>
    <row r="102" spans="1:37" x14ac:dyDescent="0.25">
      <c r="A102" t="s">
        <v>249</v>
      </c>
      <c r="B102" t="s">
        <v>387</v>
      </c>
      <c r="H102" t="s">
        <v>249</v>
      </c>
      <c r="I102" t="s">
        <v>387</v>
      </c>
      <c r="J102" t="s">
        <v>151</v>
      </c>
      <c r="K102" t="s">
        <v>151</v>
      </c>
      <c r="L102" t="s">
        <v>151</v>
      </c>
      <c r="M102" t="s">
        <v>151</v>
      </c>
      <c r="O102" t="s">
        <v>387</v>
      </c>
      <c r="P102" t="s">
        <v>249</v>
      </c>
      <c r="Q102" t="s">
        <v>387</v>
      </c>
      <c r="R102" t="s">
        <v>151</v>
      </c>
      <c r="S102" t="s">
        <v>151</v>
      </c>
      <c r="T102" t="s">
        <v>151</v>
      </c>
      <c r="U102" t="s">
        <v>151</v>
      </c>
      <c r="W102" t="s">
        <v>151</v>
      </c>
      <c r="X102" t="s">
        <v>151</v>
      </c>
      <c r="Y102" t="s">
        <v>151</v>
      </c>
      <c r="Z102" t="s">
        <v>151</v>
      </c>
      <c r="AA102" t="s">
        <v>151</v>
      </c>
      <c r="AB102" t="s">
        <v>151</v>
      </c>
      <c r="AD102" t="s">
        <v>249</v>
      </c>
      <c r="AE102">
        <v>3389</v>
      </c>
      <c r="AF102">
        <v>3389</v>
      </c>
      <c r="AG102" t="s">
        <v>151</v>
      </c>
      <c r="AH102" t="s">
        <v>151</v>
      </c>
      <c r="AI102" t="s">
        <v>151</v>
      </c>
      <c r="AJ102" t="s">
        <v>151</v>
      </c>
      <c r="AK102" t="s">
        <v>151</v>
      </c>
    </row>
    <row r="103" spans="1:37" x14ac:dyDescent="0.25">
      <c r="A103" t="s">
        <v>250</v>
      </c>
      <c r="B103" t="s">
        <v>388</v>
      </c>
      <c r="H103" t="s">
        <v>250</v>
      </c>
      <c r="I103" t="s">
        <v>388</v>
      </c>
      <c r="J103" t="s">
        <v>150</v>
      </c>
      <c r="K103" t="s">
        <v>151</v>
      </c>
      <c r="L103" t="s">
        <v>153</v>
      </c>
      <c r="M103" t="s">
        <v>150</v>
      </c>
      <c r="O103" t="s">
        <v>388</v>
      </c>
      <c r="P103" t="s">
        <v>250</v>
      </c>
      <c r="Q103" t="s">
        <v>388</v>
      </c>
      <c r="R103" t="s">
        <v>150</v>
      </c>
      <c r="S103" t="s">
        <v>151</v>
      </c>
      <c r="T103" t="s">
        <v>153</v>
      </c>
      <c r="U103" t="s">
        <v>150</v>
      </c>
      <c r="W103" t="s">
        <v>151</v>
      </c>
      <c r="X103" t="s">
        <v>270</v>
      </c>
      <c r="Y103" t="s">
        <v>151</v>
      </c>
      <c r="Z103" t="s">
        <v>273</v>
      </c>
      <c r="AA103" t="s">
        <v>274</v>
      </c>
      <c r="AB103" t="s">
        <v>337</v>
      </c>
      <c r="AD103" t="s">
        <v>250</v>
      </c>
      <c r="AE103">
        <v>2001</v>
      </c>
      <c r="AF103">
        <v>2001</v>
      </c>
      <c r="AG103" t="s">
        <v>151</v>
      </c>
      <c r="AH103" t="s">
        <v>150</v>
      </c>
      <c r="AI103" t="s">
        <v>151</v>
      </c>
      <c r="AJ103" t="s">
        <v>153</v>
      </c>
      <c r="AK103" t="s">
        <v>150</v>
      </c>
    </row>
    <row r="104" spans="1:37" x14ac:dyDescent="0.25">
      <c r="A104" t="s">
        <v>251</v>
      </c>
      <c r="B104" t="s">
        <v>389</v>
      </c>
      <c r="H104" t="s">
        <v>251</v>
      </c>
      <c r="I104" t="s">
        <v>389</v>
      </c>
      <c r="J104" t="s">
        <v>150</v>
      </c>
      <c r="K104" t="s">
        <v>150</v>
      </c>
      <c r="L104" t="s">
        <v>150</v>
      </c>
      <c r="M104" t="s">
        <v>150</v>
      </c>
      <c r="O104" t="s">
        <v>389</v>
      </c>
      <c r="P104" t="s">
        <v>251</v>
      </c>
      <c r="Q104" t="s">
        <v>389</v>
      </c>
      <c r="R104" t="s">
        <v>150</v>
      </c>
      <c r="S104" t="s">
        <v>150</v>
      </c>
      <c r="T104" t="s">
        <v>151</v>
      </c>
      <c r="U104" t="s">
        <v>150</v>
      </c>
      <c r="W104" t="s">
        <v>151</v>
      </c>
      <c r="X104" t="s">
        <v>270</v>
      </c>
      <c r="Y104" t="s">
        <v>272</v>
      </c>
      <c r="Z104" t="s">
        <v>151</v>
      </c>
      <c r="AA104" t="s">
        <v>274</v>
      </c>
      <c r="AB104" t="s">
        <v>280</v>
      </c>
      <c r="AD104" t="s">
        <v>251</v>
      </c>
      <c r="AE104">
        <v>2064</v>
      </c>
      <c r="AF104">
        <v>2064</v>
      </c>
      <c r="AG104" t="s">
        <v>151</v>
      </c>
      <c r="AH104" t="s">
        <v>150</v>
      </c>
      <c r="AI104" t="s">
        <v>150</v>
      </c>
      <c r="AJ104" t="s">
        <v>151</v>
      </c>
      <c r="AK104" t="s">
        <v>150</v>
      </c>
    </row>
    <row r="105" spans="1:37" x14ac:dyDescent="0.25">
      <c r="A105" t="s">
        <v>252</v>
      </c>
      <c r="B105" t="s">
        <v>390</v>
      </c>
      <c r="H105" t="s">
        <v>252</v>
      </c>
      <c r="I105" t="s">
        <v>390</v>
      </c>
      <c r="J105" t="s">
        <v>150</v>
      </c>
      <c r="K105" t="s">
        <v>150</v>
      </c>
      <c r="L105" t="s">
        <v>153</v>
      </c>
      <c r="M105" t="s">
        <v>151</v>
      </c>
      <c r="O105" t="s">
        <v>390</v>
      </c>
      <c r="P105" t="s">
        <v>252</v>
      </c>
      <c r="Q105" t="s">
        <v>390</v>
      </c>
      <c r="R105" t="s">
        <v>150</v>
      </c>
      <c r="S105" t="s">
        <v>150</v>
      </c>
      <c r="T105" t="s">
        <v>153</v>
      </c>
      <c r="U105" t="s">
        <v>151</v>
      </c>
      <c r="W105" t="s">
        <v>151</v>
      </c>
      <c r="X105" t="s">
        <v>270</v>
      </c>
      <c r="Y105" t="s">
        <v>272</v>
      </c>
      <c r="Z105" t="s">
        <v>273</v>
      </c>
      <c r="AA105" t="s">
        <v>151</v>
      </c>
      <c r="AB105" t="s">
        <v>321</v>
      </c>
      <c r="AD105" t="s">
        <v>252</v>
      </c>
      <c r="AE105">
        <v>2000</v>
      </c>
      <c r="AF105">
        <v>2000</v>
      </c>
      <c r="AG105" t="s">
        <v>151</v>
      </c>
      <c r="AH105" t="s">
        <v>150</v>
      </c>
      <c r="AI105" t="s">
        <v>150</v>
      </c>
      <c r="AJ105" t="s">
        <v>153</v>
      </c>
      <c r="AK105" t="s">
        <v>151</v>
      </c>
    </row>
    <row r="106" spans="1:37" x14ac:dyDescent="0.25">
      <c r="A106" t="s">
        <v>253</v>
      </c>
      <c r="B106" t="s">
        <v>391</v>
      </c>
      <c r="H106" t="s">
        <v>253</v>
      </c>
      <c r="I106" t="s">
        <v>391</v>
      </c>
      <c r="J106" t="s">
        <v>150</v>
      </c>
      <c r="K106" t="s">
        <v>151</v>
      </c>
      <c r="L106" t="s">
        <v>153</v>
      </c>
      <c r="M106" t="s">
        <v>150</v>
      </c>
      <c r="O106" t="s">
        <v>391</v>
      </c>
      <c r="P106" t="s">
        <v>253</v>
      </c>
      <c r="Q106" t="s">
        <v>391</v>
      </c>
      <c r="R106" t="s">
        <v>150</v>
      </c>
      <c r="S106" t="s">
        <v>151</v>
      </c>
      <c r="T106" t="s">
        <v>153</v>
      </c>
      <c r="U106" t="s">
        <v>150</v>
      </c>
      <c r="W106" t="s">
        <v>151</v>
      </c>
      <c r="X106" t="s">
        <v>270</v>
      </c>
      <c r="Y106" t="s">
        <v>151</v>
      </c>
      <c r="Z106" t="s">
        <v>273</v>
      </c>
      <c r="AA106" t="s">
        <v>274</v>
      </c>
      <c r="AB106" t="s">
        <v>337</v>
      </c>
      <c r="AD106" t="s">
        <v>253</v>
      </c>
      <c r="AE106">
        <v>2048</v>
      </c>
      <c r="AF106">
        <v>2048</v>
      </c>
      <c r="AG106" t="s">
        <v>151</v>
      </c>
      <c r="AH106" t="s">
        <v>150</v>
      </c>
      <c r="AI106" t="s">
        <v>151</v>
      </c>
      <c r="AJ106" t="s">
        <v>153</v>
      </c>
      <c r="AK106" t="s">
        <v>150</v>
      </c>
    </row>
    <row r="107" spans="1:37" x14ac:dyDescent="0.25">
      <c r="A107" t="s">
        <v>254</v>
      </c>
      <c r="B107" t="s">
        <v>392</v>
      </c>
      <c r="H107" t="s">
        <v>254</v>
      </c>
      <c r="I107" t="s">
        <v>392</v>
      </c>
      <c r="J107" t="s">
        <v>150</v>
      </c>
      <c r="K107" t="s">
        <v>150</v>
      </c>
      <c r="L107" t="s">
        <v>153</v>
      </c>
      <c r="M107" t="s">
        <v>150</v>
      </c>
      <c r="O107" t="s">
        <v>392</v>
      </c>
      <c r="P107" t="s">
        <v>254</v>
      </c>
      <c r="Q107" t="s">
        <v>392</v>
      </c>
      <c r="R107" t="s">
        <v>150</v>
      </c>
      <c r="S107" t="s">
        <v>150</v>
      </c>
      <c r="T107" t="s">
        <v>150</v>
      </c>
      <c r="U107" t="s">
        <v>150</v>
      </c>
      <c r="W107" t="s">
        <v>151</v>
      </c>
      <c r="X107" t="s">
        <v>270</v>
      </c>
      <c r="Y107" t="s">
        <v>272</v>
      </c>
      <c r="Z107" t="s">
        <v>277</v>
      </c>
      <c r="AA107" t="s">
        <v>274</v>
      </c>
      <c r="AB107" t="s">
        <v>291</v>
      </c>
      <c r="AD107" t="s">
        <v>254</v>
      </c>
      <c r="AE107">
        <v>2232</v>
      </c>
      <c r="AF107">
        <v>2232</v>
      </c>
      <c r="AG107" t="s">
        <v>151</v>
      </c>
      <c r="AH107" t="s">
        <v>150</v>
      </c>
      <c r="AI107" t="s">
        <v>150</v>
      </c>
      <c r="AJ107" t="s">
        <v>150</v>
      </c>
      <c r="AK107" t="s">
        <v>150</v>
      </c>
    </row>
    <row r="108" spans="1:37" x14ac:dyDescent="0.25">
      <c r="A108" t="s">
        <v>255</v>
      </c>
      <c r="B108" t="s">
        <v>393</v>
      </c>
      <c r="H108" t="s">
        <v>255</v>
      </c>
      <c r="I108" t="s">
        <v>393</v>
      </c>
      <c r="J108" t="s">
        <v>150</v>
      </c>
      <c r="K108" t="s">
        <v>151</v>
      </c>
      <c r="L108" t="s">
        <v>150</v>
      </c>
      <c r="M108" t="s">
        <v>151</v>
      </c>
      <c r="O108" t="s">
        <v>393</v>
      </c>
      <c r="P108" t="s">
        <v>255</v>
      </c>
      <c r="Q108" t="s">
        <v>393</v>
      </c>
      <c r="R108" t="s">
        <v>150</v>
      </c>
      <c r="S108" t="s">
        <v>151</v>
      </c>
      <c r="T108" t="s">
        <v>151</v>
      </c>
      <c r="U108" t="s">
        <v>151</v>
      </c>
      <c r="W108" t="s">
        <v>151</v>
      </c>
      <c r="X108" t="s">
        <v>270</v>
      </c>
      <c r="Y108" t="s">
        <v>151</v>
      </c>
      <c r="Z108" t="s">
        <v>151</v>
      </c>
      <c r="AA108" t="s">
        <v>151</v>
      </c>
      <c r="AB108" t="s">
        <v>270</v>
      </c>
      <c r="AD108" t="s">
        <v>255</v>
      </c>
      <c r="AE108">
        <v>3392</v>
      </c>
      <c r="AF108">
        <v>3392</v>
      </c>
      <c r="AG108" t="s">
        <v>151</v>
      </c>
      <c r="AH108" t="s">
        <v>150</v>
      </c>
      <c r="AI108" t="s">
        <v>151</v>
      </c>
      <c r="AJ108" t="s">
        <v>151</v>
      </c>
      <c r="AK108" t="s">
        <v>151</v>
      </c>
    </row>
    <row r="109" spans="1:37" x14ac:dyDescent="0.25">
      <c r="A109" t="s">
        <v>256</v>
      </c>
      <c r="B109" t="s">
        <v>394</v>
      </c>
      <c r="H109" t="s">
        <v>256</v>
      </c>
      <c r="I109" t="s">
        <v>394</v>
      </c>
      <c r="J109" t="s">
        <v>150</v>
      </c>
      <c r="K109" t="s">
        <v>150</v>
      </c>
      <c r="L109" t="s">
        <v>150</v>
      </c>
      <c r="M109" t="s">
        <v>150</v>
      </c>
      <c r="O109" t="s">
        <v>394</v>
      </c>
      <c r="P109" t="s">
        <v>256</v>
      </c>
      <c r="Q109" t="s">
        <v>394</v>
      </c>
      <c r="R109" t="s">
        <v>150</v>
      </c>
      <c r="S109" t="s">
        <v>150</v>
      </c>
      <c r="T109" t="s">
        <v>151</v>
      </c>
      <c r="U109" t="s">
        <v>150</v>
      </c>
      <c r="W109" t="s">
        <v>151</v>
      </c>
      <c r="X109" t="s">
        <v>270</v>
      </c>
      <c r="Y109" t="s">
        <v>272</v>
      </c>
      <c r="Z109" t="s">
        <v>151</v>
      </c>
      <c r="AA109" t="s">
        <v>274</v>
      </c>
      <c r="AB109" t="s">
        <v>280</v>
      </c>
      <c r="AD109" t="s">
        <v>256</v>
      </c>
      <c r="AE109">
        <v>3054</v>
      </c>
      <c r="AF109">
        <v>3054</v>
      </c>
      <c r="AG109" t="s">
        <v>151</v>
      </c>
      <c r="AH109" t="s">
        <v>150</v>
      </c>
      <c r="AI109" t="s">
        <v>150</v>
      </c>
      <c r="AJ109" t="s">
        <v>151</v>
      </c>
      <c r="AK109" t="s">
        <v>150</v>
      </c>
    </row>
    <row r="110" spans="1:37" x14ac:dyDescent="0.25">
      <c r="A110" t="s">
        <v>257</v>
      </c>
      <c r="B110" t="s">
        <v>395</v>
      </c>
      <c r="H110" t="s">
        <v>257</v>
      </c>
      <c r="I110" t="s">
        <v>395</v>
      </c>
      <c r="J110" t="s">
        <v>150</v>
      </c>
      <c r="K110" t="s">
        <v>151</v>
      </c>
      <c r="L110" t="s">
        <v>153</v>
      </c>
      <c r="M110" t="s">
        <v>150</v>
      </c>
      <c r="O110" t="s">
        <v>395</v>
      </c>
      <c r="P110" t="s">
        <v>257</v>
      </c>
      <c r="Q110" t="s">
        <v>395</v>
      </c>
      <c r="R110" t="s">
        <v>150</v>
      </c>
      <c r="S110" t="s">
        <v>151</v>
      </c>
      <c r="T110" t="s">
        <v>151</v>
      </c>
      <c r="U110" t="s">
        <v>151</v>
      </c>
      <c r="W110" t="s">
        <v>151</v>
      </c>
      <c r="X110" t="s">
        <v>270</v>
      </c>
      <c r="Y110" t="s">
        <v>151</v>
      </c>
      <c r="Z110" t="s">
        <v>151</v>
      </c>
      <c r="AA110" t="s">
        <v>151</v>
      </c>
      <c r="AB110" t="s">
        <v>270</v>
      </c>
      <c r="AD110" t="s">
        <v>257</v>
      </c>
      <c r="AE110">
        <v>3032</v>
      </c>
      <c r="AF110">
        <v>3032</v>
      </c>
      <c r="AG110" t="s">
        <v>151</v>
      </c>
      <c r="AH110" t="s">
        <v>150</v>
      </c>
      <c r="AI110" t="s">
        <v>151</v>
      </c>
      <c r="AJ110" t="s">
        <v>151</v>
      </c>
      <c r="AK110" t="s">
        <v>151</v>
      </c>
    </row>
    <row r="111" spans="1:37" x14ac:dyDescent="0.25">
      <c r="A111" t="s">
        <v>258</v>
      </c>
      <c r="B111" t="s">
        <v>396</v>
      </c>
      <c r="H111" t="s">
        <v>258</v>
      </c>
      <c r="I111" t="s">
        <v>396</v>
      </c>
      <c r="J111" t="s">
        <v>150</v>
      </c>
      <c r="K111" t="s">
        <v>150</v>
      </c>
      <c r="L111" t="s">
        <v>153</v>
      </c>
      <c r="M111" t="s">
        <v>150</v>
      </c>
      <c r="O111" t="s">
        <v>396</v>
      </c>
      <c r="P111" t="s">
        <v>258</v>
      </c>
      <c r="Q111" t="s">
        <v>396</v>
      </c>
      <c r="R111" t="s">
        <v>150</v>
      </c>
      <c r="S111" t="s">
        <v>150</v>
      </c>
      <c r="T111" t="s">
        <v>153</v>
      </c>
      <c r="U111" t="s">
        <v>150</v>
      </c>
      <c r="W111" t="s">
        <v>151</v>
      </c>
      <c r="X111" t="s">
        <v>270</v>
      </c>
      <c r="Y111" t="s">
        <v>272</v>
      </c>
      <c r="Z111" t="s">
        <v>273</v>
      </c>
      <c r="AA111" t="s">
        <v>274</v>
      </c>
      <c r="AB111" t="s">
        <v>275</v>
      </c>
      <c r="AD111" t="s">
        <v>258</v>
      </c>
      <c r="AE111">
        <v>2054</v>
      </c>
      <c r="AF111">
        <v>2054</v>
      </c>
      <c r="AG111" t="s">
        <v>151</v>
      </c>
      <c r="AH111" t="s">
        <v>150</v>
      </c>
      <c r="AI111" t="s">
        <v>150</v>
      </c>
      <c r="AJ111" t="s">
        <v>153</v>
      </c>
      <c r="AK111" t="s">
        <v>150</v>
      </c>
    </row>
    <row r="112" spans="1:37" x14ac:dyDescent="0.25">
      <c r="A112" t="s">
        <v>259</v>
      </c>
      <c r="B112" t="s">
        <v>397</v>
      </c>
      <c r="H112" t="s">
        <v>259</v>
      </c>
      <c r="I112" t="s">
        <v>397</v>
      </c>
      <c r="J112" t="s">
        <v>151</v>
      </c>
      <c r="K112" t="s">
        <v>151</v>
      </c>
      <c r="L112" t="s">
        <v>151</v>
      </c>
      <c r="M112" t="s">
        <v>151</v>
      </c>
      <c r="O112" t="s">
        <v>397</v>
      </c>
      <c r="P112" t="s">
        <v>259</v>
      </c>
      <c r="Q112" t="s">
        <v>397</v>
      </c>
      <c r="R112" t="s">
        <v>151</v>
      </c>
      <c r="S112" t="s">
        <v>151</v>
      </c>
      <c r="T112" t="s">
        <v>151</v>
      </c>
      <c r="U112" t="s">
        <v>151</v>
      </c>
      <c r="W112" t="s">
        <v>151</v>
      </c>
      <c r="X112" t="s">
        <v>151</v>
      </c>
      <c r="Y112" t="s">
        <v>151</v>
      </c>
      <c r="Z112" t="s">
        <v>151</v>
      </c>
      <c r="AA112" t="s">
        <v>151</v>
      </c>
      <c r="AB112" t="s">
        <v>151</v>
      </c>
      <c r="AD112" t="s">
        <v>259</v>
      </c>
      <c r="AE112">
        <v>2240</v>
      </c>
      <c r="AF112">
        <v>2240</v>
      </c>
      <c r="AG112" t="s">
        <v>151</v>
      </c>
      <c r="AH112" t="s">
        <v>151</v>
      </c>
      <c r="AI112" t="s">
        <v>151</v>
      </c>
      <c r="AJ112" t="s">
        <v>151</v>
      </c>
      <c r="AK112" t="s">
        <v>151</v>
      </c>
    </row>
    <row r="113" spans="1:37" x14ac:dyDescent="0.25">
      <c r="A113" t="s">
        <v>260</v>
      </c>
      <c r="B113" t="s">
        <v>398</v>
      </c>
      <c r="H113" t="s">
        <v>260</v>
      </c>
      <c r="I113" t="s">
        <v>398</v>
      </c>
      <c r="J113" t="s">
        <v>150</v>
      </c>
      <c r="K113" t="s">
        <v>151</v>
      </c>
      <c r="L113" t="s">
        <v>150</v>
      </c>
      <c r="M113" t="s">
        <v>150</v>
      </c>
      <c r="O113" t="s">
        <v>398</v>
      </c>
      <c r="P113" t="s">
        <v>260</v>
      </c>
      <c r="Q113" t="s">
        <v>398</v>
      </c>
      <c r="R113" t="s">
        <v>150</v>
      </c>
      <c r="S113" t="s">
        <v>151</v>
      </c>
      <c r="T113" t="s">
        <v>150</v>
      </c>
      <c r="U113" t="s">
        <v>150</v>
      </c>
      <c r="W113" t="s">
        <v>151</v>
      </c>
      <c r="X113" t="s">
        <v>270</v>
      </c>
      <c r="Y113" t="s">
        <v>151</v>
      </c>
      <c r="Z113" t="s">
        <v>277</v>
      </c>
      <c r="AA113" t="s">
        <v>274</v>
      </c>
      <c r="AB113" t="s">
        <v>287</v>
      </c>
      <c r="AD113" t="s">
        <v>260</v>
      </c>
      <c r="AE113">
        <v>2254</v>
      </c>
      <c r="AF113">
        <v>2254</v>
      </c>
      <c r="AG113" t="s">
        <v>151</v>
      </c>
      <c r="AH113" t="s">
        <v>150</v>
      </c>
      <c r="AI113" t="s">
        <v>151</v>
      </c>
      <c r="AJ113" t="s">
        <v>150</v>
      </c>
      <c r="AK113" t="s">
        <v>150</v>
      </c>
    </row>
    <row r="114" spans="1:37" x14ac:dyDescent="0.25">
      <c r="J114" t="e">
        <v>#N/A</v>
      </c>
      <c r="K114" t="e">
        <v>#N/A</v>
      </c>
      <c r="L114" t="e">
        <v>#N/A</v>
      </c>
      <c r="M114" t="e">
        <v>#N/A</v>
      </c>
      <c r="W114" t="s">
        <v>151</v>
      </c>
    </row>
    <row r="115" spans="1:37" x14ac:dyDescent="0.25">
      <c r="W115" t="s">
        <v>151</v>
      </c>
    </row>
    <row r="116" spans="1:37" x14ac:dyDescent="0.25">
      <c r="W116" t="s">
        <v>151</v>
      </c>
    </row>
    <row r="117" spans="1:37" x14ac:dyDescent="0.25">
      <c r="W117" t="s">
        <v>151</v>
      </c>
    </row>
    <row r="118" spans="1:37" x14ac:dyDescent="0.25">
      <c r="W118" t="s">
        <v>151</v>
      </c>
    </row>
    <row r="119" spans="1:37" x14ac:dyDescent="0.25">
      <c r="W119" t="s">
        <v>151</v>
      </c>
    </row>
    <row r="120" spans="1:37" x14ac:dyDescent="0.25">
      <c r="W120" t="s">
        <v>151</v>
      </c>
    </row>
    <row r="121" spans="1:37" x14ac:dyDescent="0.25">
      <c r="W121" t="s">
        <v>151</v>
      </c>
    </row>
    <row r="122" spans="1:37" x14ac:dyDescent="0.25">
      <c r="W122" t="s">
        <v>151</v>
      </c>
    </row>
    <row r="123" spans="1:37" x14ac:dyDescent="0.25">
      <c r="W123" t="s">
        <v>151</v>
      </c>
    </row>
    <row r="124" spans="1:37" x14ac:dyDescent="0.25">
      <c r="W124" t="s">
        <v>151</v>
      </c>
    </row>
    <row r="125" spans="1:37" x14ac:dyDescent="0.25">
      <c r="W125" t="s">
        <v>151</v>
      </c>
    </row>
    <row r="126" spans="1:37" x14ac:dyDescent="0.25">
      <c r="W126" t="s">
        <v>151</v>
      </c>
    </row>
    <row r="127" spans="1:37" x14ac:dyDescent="0.25">
      <c r="W127" t="s">
        <v>151</v>
      </c>
    </row>
    <row r="128" spans="1:37" x14ac:dyDescent="0.25">
      <c r="W128" t="s">
        <v>151</v>
      </c>
    </row>
    <row r="129" spans="23:23" x14ac:dyDescent="0.25">
      <c r="W129" t="s">
        <v>151</v>
      </c>
    </row>
    <row r="130" spans="23:23" x14ac:dyDescent="0.25">
      <c r="W130" t="s">
        <v>151</v>
      </c>
    </row>
    <row r="131" spans="23:23" x14ac:dyDescent="0.25">
      <c r="W131" t="s">
        <v>151</v>
      </c>
    </row>
    <row r="132" spans="23:23" x14ac:dyDescent="0.25">
      <c r="W132" t="s">
        <v>151</v>
      </c>
    </row>
    <row r="133" spans="23:23" x14ac:dyDescent="0.25">
      <c r="W133" t="s">
        <v>151</v>
      </c>
    </row>
    <row r="134" spans="23:23" x14ac:dyDescent="0.25">
      <c r="W134" t="s">
        <v>151</v>
      </c>
    </row>
    <row r="135" spans="23:23" x14ac:dyDescent="0.25">
      <c r="W135" t="s">
        <v>151</v>
      </c>
    </row>
    <row r="136" spans="23:23" x14ac:dyDescent="0.25">
      <c r="W136" t="s">
        <v>151</v>
      </c>
    </row>
    <row r="137" spans="23:23" x14ac:dyDescent="0.25">
      <c r="W137" t="s">
        <v>151</v>
      </c>
    </row>
    <row r="138" spans="23:23" x14ac:dyDescent="0.25">
      <c r="W138" t="s">
        <v>151</v>
      </c>
    </row>
    <row r="139" spans="23:23" x14ac:dyDescent="0.25">
      <c r="W139" t="s">
        <v>151</v>
      </c>
    </row>
    <row r="140" spans="23:23" x14ac:dyDescent="0.25">
      <c r="W140" t="s">
        <v>151</v>
      </c>
    </row>
    <row r="141" spans="23:23" x14ac:dyDescent="0.25">
      <c r="W141" t="s">
        <v>151</v>
      </c>
    </row>
    <row r="142" spans="23:23" x14ac:dyDescent="0.25">
      <c r="W142" t="s">
        <v>151</v>
      </c>
    </row>
    <row r="143" spans="23:23" x14ac:dyDescent="0.25">
      <c r="W143" t="s">
        <v>151</v>
      </c>
    </row>
    <row r="144" spans="23:23" x14ac:dyDescent="0.25">
      <c r="W144" t="s">
        <v>151</v>
      </c>
    </row>
    <row r="145" spans="23:23" x14ac:dyDescent="0.25">
      <c r="W145" t="s">
        <v>151</v>
      </c>
    </row>
    <row r="146" spans="23:23" x14ac:dyDescent="0.25">
      <c r="W146" t="s">
        <v>151</v>
      </c>
    </row>
    <row r="147" spans="23:23" x14ac:dyDescent="0.25">
      <c r="W147" t="s">
        <v>151</v>
      </c>
    </row>
    <row r="148" spans="23:23" x14ac:dyDescent="0.25">
      <c r="W148" t="s">
        <v>151</v>
      </c>
    </row>
    <row r="149" spans="23:23" x14ac:dyDescent="0.25">
      <c r="W149" t="s">
        <v>151</v>
      </c>
    </row>
    <row r="150" spans="23:23" x14ac:dyDescent="0.25">
      <c r="W150" t="s">
        <v>151</v>
      </c>
    </row>
    <row r="151" spans="23:23" x14ac:dyDescent="0.25">
      <c r="W151" t="s">
        <v>151</v>
      </c>
    </row>
    <row r="152" spans="23:23" x14ac:dyDescent="0.25">
      <c r="W152" t="s">
        <v>151</v>
      </c>
    </row>
    <row r="153" spans="23:23" x14ac:dyDescent="0.25">
      <c r="W153" t="s">
        <v>151</v>
      </c>
    </row>
    <row r="154" spans="23:23" x14ac:dyDescent="0.25">
      <c r="W154" t="s">
        <v>151</v>
      </c>
    </row>
    <row r="155" spans="23:23" x14ac:dyDescent="0.25">
      <c r="W155" t="s">
        <v>151</v>
      </c>
    </row>
    <row r="156" spans="23:23" x14ac:dyDescent="0.25">
      <c r="W156" t="s">
        <v>151</v>
      </c>
    </row>
    <row r="157" spans="23:23" x14ac:dyDescent="0.25">
      <c r="W157" t="s">
        <v>151</v>
      </c>
    </row>
    <row r="158" spans="23:23" x14ac:dyDescent="0.25">
      <c r="W158" t="s">
        <v>151</v>
      </c>
    </row>
    <row r="159" spans="23:23" x14ac:dyDescent="0.25">
      <c r="W159" t="s">
        <v>151</v>
      </c>
    </row>
    <row r="160" spans="23:23" x14ac:dyDescent="0.25">
      <c r="W160" t="s">
        <v>151</v>
      </c>
    </row>
    <row r="161" spans="23:23" x14ac:dyDescent="0.25">
      <c r="W161" t="s">
        <v>151</v>
      </c>
    </row>
    <row r="162" spans="23:23" x14ac:dyDescent="0.25">
      <c r="W162" t="s">
        <v>151</v>
      </c>
    </row>
    <row r="163" spans="23:23" x14ac:dyDescent="0.25">
      <c r="W163" t="s">
        <v>151</v>
      </c>
    </row>
    <row r="164" spans="23:23" x14ac:dyDescent="0.25">
      <c r="W164" t="s">
        <v>151</v>
      </c>
    </row>
    <row r="165" spans="23:23" x14ac:dyDescent="0.25">
      <c r="W165" t="s">
        <v>151</v>
      </c>
    </row>
    <row r="166" spans="23:23" x14ac:dyDescent="0.25">
      <c r="W166" t="s">
        <v>151</v>
      </c>
    </row>
    <row r="167" spans="23:23" x14ac:dyDescent="0.25">
      <c r="W167" t="s">
        <v>151</v>
      </c>
    </row>
    <row r="168" spans="23:23" x14ac:dyDescent="0.25">
      <c r="W168" t="s">
        <v>151</v>
      </c>
    </row>
    <row r="169" spans="23:23" x14ac:dyDescent="0.25">
      <c r="W169" t="s">
        <v>151</v>
      </c>
    </row>
    <row r="170" spans="23:23" x14ac:dyDescent="0.25">
      <c r="W170" t="s">
        <v>151</v>
      </c>
    </row>
    <row r="171" spans="23:23" x14ac:dyDescent="0.25">
      <c r="W171" t="s">
        <v>151</v>
      </c>
    </row>
    <row r="172" spans="23:23" x14ac:dyDescent="0.25">
      <c r="W172" t="s">
        <v>151</v>
      </c>
    </row>
    <row r="173" spans="23:23" x14ac:dyDescent="0.25">
      <c r="W173" t="s">
        <v>151</v>
      </c>
    </row>
    <row r="174" spans="23:23" x14ac:dyDescent="0.25">
      <c r="W174" t="s">
        <v>151</v>
      </c>
    </row>
    <row r="175" spans="23:23" x14ac:dyDescent="0.25">
      <c r="W175" t="s">
        <v>151</v>
      </c>
    </row>
    <row r="176" spans="23:23" x14ac:dyDescent="0.25">
      <c r="W176" t="s">
        <v>151</v>
      </c>
    </row>
    <row r="177" spans="23:23" x14ac:dyDescent="0.25">
      <c r="W177" t="s">
        <v>151</v>
      </c>
    </row>
    <row r="178" spans="23:23" x14ac:dyDescent="0.25">
      <c r="W178" t="s">
        <v>151</v>
      </c>
    </row>
    <row r="179" spans="23:23" x14ac:dyDescent="0.25">
      <c r="W179" t="s">
        <v>151</v>
      </c>
    </row>
    <row r="180" spans="23:23" x14ac:dyDescent="0.25">
      <c r="W180" t="s">
        <v>151</v>
      </c>
    </row>
    <row r="181" spans="23:23" x14ac:dyDescent="0.25">
      <c r="W181" t="s">
        <v>151</v>
      </c>
    </row>
    <row r="182" spans="23:23" x14ac:dyDescent="0.25">
      <c r="W182" t="s">
        <v>151</v>
      </c>
    </row>
    <row r="183" spans="23:23" x14ac:dyDescent="0.25">
      <c r="W183" t="s">
        <v>151</v>
      </c>
    </row>
    <row r="184" spans="23:23" x14ac:dyDescent="0.25">
      <c r="W184" t="s">
        <v>151</v>
      </c>
    </row>
    <row r="185" spans="23:23" x14ac:dyDescent="0.25">
      <c r="W185" t="s">
        <v>151</v>
      </c>
    </row>
    <row r="186" spans="23:23" x14ac:dyDescent="0.25">
      <c r="W186" t="s">
        <v>151</v>
      </c>
    </row>
    <row r="187" spans="23:23" x14ac:dyDescent="0.25">
      <c r="W187" t="s">
        <v>151</v>
      </c>
    </row>
    <row r="188" spans="23:23" x14ac:dyDescent="0.25">
      <c r="W188" t="s">
        <v>151</v>
      </c>
    </row>
    <row r="189" spans="23:23" x14ac:dyDescent="0.25">
      <c r="W189">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7405-BB1D-40E5-93E1-F98FAEFFF953}">
  <sheetPr codeName="Sheet11"/>
  <dimension ref="A1:AM128"/>
  <sheetViews>
    <sheetView workbookViewId="0">
      <selection activeCell="M17" sqref="M17"/>
    </sheetView>
  </sheetViews>
  <sheetFormatPr defaultRowHeight="15" x14ac:dyDescent="0.25"/>
  <cols>
    <col min="1" max="1" width="35.85546875" customWidth="1"/>
    <col min="2" max="2" width="18" bestFit="1" customWidth="1"/>
    <col min="3" max="3" width="14.140625" customWidth="1"/>
    <col min="4" max="4" width="25.140625" customWidth="1"/>
    <col min="5" max="5" width="22.85546875" customWidth="1"/>
    <col min="6" max="6" width="9.85546875" customWidth="1"/>
    <col min="7" max="7" width="20.42578125" customWidth="1"/>
    <col min="8" max="8" width="13.140625" customWidth="1"/>
    <col min="9" max="9" width="10" customWidth="1"/>
    <col min="10" max="10" width="29.140625" customWidth="1"/>
    <col min="11" max="11" width="16.7109375" customWidth="1"/>
    <col min="12" max="12" width="25.7109375" customWidth="1"/>
    <col min="25" max="25" width="61.85546875" bestFit="1" customWidth="1"/>
    <col min="32" max="32" width="14.7109375" customWidth="1"/>
    <col min="33" max="33" width="16.85546875" customWidth="1"/>
  </cols>
  <sheetData>
    <row r="1" spans="1:39" s="133" customFormat="1" ht="104.1" customHeight="1" x14ac:dyDescent="0.25">
      <c r="A1" s="133" t="s">
        <v>399</v>
      </c>
      <c r="B1" s="133" t="s">
        <v>400</v>
      </c>
      <c r="C1" s="133" t="s">
        <v>401</v>
      </c>
      <c r="D1" s="133" t="s">
        <v>402</v>
      </c>
      <c r="E1" s="133" t="s">
        <v>403</v>
      </c>
      <c r="F1" s="133" t="s">
        <v>404</v>
      </c>
      <c r="G1" s="133" t="s">
        <v>405</v>
      </c>
      <c r="H1" s="133" t="s">
        <v>406</v>
      </c>
      <c r="I1" s="133" t="s">
        <v>407</v>
      </c>
      <c r="J1" s="133" t="s">
        <v>408</v>
      </c>
      <c r="K1" s="133" t="s">
        <v>409</v>
      </c>
      <c r="L1" s="134" t="s">
        <v>410</v>
      </c>
      <c r="M1" s="134" t="s">
        <v>411</v>
      </c>
      <c r="N1" s="134" t="s">
        <v>145</v>
      </c>
      <c r="O1" s="134" t="s">
        <v>264</v>
      </c>
      <c r="P1" s="134" t="s">
        <v>147</v>
      </c>
      <c r="Q1" s="134" t="s">
        <v>265</v>
      </c>
      <c r="X1" s="133" t="s">
        <v>412</v>
      </c>
      <c r="Y1" s="133" t="s">
        <v>412</v>
      </c>
      <c r="AD1" s="133" t="s">
        <v>413</v>
      </c>
      <c r="AE1" s="133" t="str">
        <f>C1</f>
        <v>Do you want to opt-in to any of the School Absence Schemes for 2024/2025</v>
      </c>
      <c r="AF1" s="133" t="str">
        <f t="shared" ref="AF1:AM1" si="0">D1</f>
        <v>Do you want to purchase the Absence Scheme for Teachers</v>
      </c>
      <c r="AG1" s="133" t="str">
        <f t="shared" si="0"/>
        <v>Do you want to purchase the Absence Scheme for Teaching Assistants</v>
      </c>
      <c r="AH1" s="133" t="str">
        <f t="shared" si="0"/>
        <v>Please enter the number of FTE's </v>
      </c>
      <c r="AI1" s="133" t="str">
        <f t="shared" si="0"/>
        <v>Do you want to purchase the Absence Scheme for Caretakers</v>
      </c>
      <c r="AJ1" s="133" t="str">
        <f t="shared" si="0"/>
        <v>When do you want the cover to start from</v>
      </c>
      <c r="AK1" s="133" t="str">
        <f t="shared" si="0"/>
        <v>Please enter the number of FTE's</v>
      </c>
      <c r="AL1" s="133" t="str">
        <f t="shared" si="0"/>
        <v>Do you want to purchase the Absence Scheme for Other Support Staff</v>
      </c>
      <c r="AM1" s="133" t="str">
        <f t="shared" si="0"/>
        <v>Please enter the number of FTE's2</v>
      </c>
    </row>
    <row r="2" spans="1:39" x14ac:dyDescent="0.25">
      <c r="X2">
        <v>3373</v>
      </c>
      <c r="Y2" t="s">
        <v>414</v>
      </c>
      <c r="AD2" t="b">
        <f>[1]!Table1[[#This Row],[School Name:]]=A2</f>
        <v>1</v>
      </c>
      <c r="AE2" t="b">
        <f>[1]!Table1[[#This Row],[Do you want to opt-in to any of the School Absence Schemes for 2024/2025]]=C2</f>
        <v>1</v>
      </c>
      <c r="AF2" t="b">
        <f>[1]!Table1[[#This Row],[Do you want to purchase the Absence Scheme for Teachers]]=D2</f>
        <v>1</v>
      </c>
      <c r="AG2" t="b">
        <f>[1]!Table1[[#This Row],[Do you want to purchase the Absence Scheme for Teaching Assistants]]=E2</f>
        <v>1</v>
      </c>
      <c r="AH2" t="b">
        <f>[1]!Table1[[#This Row],[Please enter the number of FTE''s ]]=F2</f>
        <v>1</v>
      </c>
      <c r="AI2" t="b">
        <f>[1]!Table1[[#This Row],[Do you want to purchase the Absence Scheme for Caretakers]]=G2</f>
        <v>1</v>
      </c>
      <c r="AJ2" t="b">
        <f>[1]!Table1[[#This Row],[When do you want the cover to start from]]=H2</f>
        <v>1</v>
      </c>
      <c r="AK2" t="b">
        <f>[1]!Table1[[#This Row],[Please enter the number of FTE''s]]=I2</f>
        <v>1</v>
      </c>
      <c r="AL2" t="b">
        <f>[1]!Table1[[#This Row],[Do you want to purchase the Absence Scheme for Other Support Staff]]=J2</f>
        <v>1</v>
      </c>
      <c r="AM2" t="b">
        <f>[1]!Table1[[#This Row],[Please enter the number of FTE''s2]]=K2</f>
        <v>1</v>
      </c>
    </row>
    <row r="3" spans="1:39" x14ac:dyDescent="0.25">
      <c r="A3" t="s">
        <v>415</v>
      </c>
      <c r="B3" t="s">
        <v>416</v>
      </c>
      <c r="C3" t="s">
        <v>417</v>
      </c>
      <c r="D3" t="s">
        <v>417</v>
      </c>
      <c r="E3" t="s">
        <v>418</v>
      </c>
      <c r="G3" t="s">
        <v>417</v>
      </c>
      <c r="H3" t="s">
        <v>150</v>
      </c>
      <c r="I3" t="s">
        <v>419</v>
      </c>
      <c r="J3" t="s">
        <v>417</v>
      </c>
      <c r="K3" t="s">
        <v>420</v>
      </c>
      <c r="L3" t="str">
        <f>VLOOKUP(M3,X$2:Y$128,2,FALSE)</f>
        <v>Ely St John's Community Primary School</v>
      </c>
      <c r="M3">
        <v>2444</v>
      </c>
      <c r="N3" t="str">
        <f t="shared" ref="N3:N50" si="1">IF(D3="Yes","Day 11","")</f>
        <v>Day 11</v>
      </c>
      <c r="O3" t="str">
        <f t="shared" ref="O3:O51" si="2">IF(E3="Yes","Day 11","")</f>
        <v/>
      </c>
      <c r="P3" t="str">
        <f t="shared" ref="P3:P51" si="3">IF(G3="Yes",H3,"")</f>
        <v>Day 11</v>
      </c>
      <c r="Q3" t="str">
        <f t="shared" ref="Q3:Q51" si="4">IF(J3="Yes","Day 11","")</f>
        <v>Day 11</v>
      </c>
      <c r="X3">
        <v>3061</v>
      </c>
      <c r="Y3" t="s">
        <v>421</v>
      </c>
      <c r="AD3" t="b">
        <f>[1]!Table1[[#This Row],[School Name:]]=A3</f>
        <v>1</v>
      </c>
      <c r="AE3" t="b">
        <f>[1]!Table1[[#This Row],[Do you want to opt-in to any of the School Absence Schemes for 2024/2025]]=C3</f>
        <v>1</v>
      </c>
      <c r="AF3" t="b">
        <f>[1]!Table1[[#This Row],[Do you want to purchase the Absence Scheme for Teachers]]=D3</f>
        <v>1</v>
      </c>
      <c r="AG3" t="b">
        <f>[1]!Table1[[#This Row],[Do you want to purchase the Absence Scheme for Teaching Assistants]]=E3</f>
        <v>1</v>
      </c>
      <c r="AH3" t="b">
        <f>[1]!Table1[[#This Row],[Please enter the number of FTE''s ]]=F3</f>
        <v>1</v>
      </c>
      <c r="AI3" t="b">
        <f>[1]!Table1[[#This Row],[Do you want to purchase the Absence Scheme for Caretakers]]=G3</f>
        <v>1</v>
      </c>
      <c r="AJ3" t="b">
        <f>[1]!Table1[[#This Row],[When do you want the cover to start from]]=H3</f>
        <v>1</v>
      </c>
      <c r="AK3" t="b">
        <f>[1]!Table1[[#This Row],[Please enter the number of FTE''s]]=I3</f>
        <v>1</v>
      </c>
      <c r="AL3" t="b">
        <f>[1]!Table1[[#This Row],[Do you want to purchase the Absence Scheme for Other Support Staff]]=J3</f>
        <v>1</v>
      </c>
      <c r="AM3" t="b">
        <f>[1]!Table1[[#This Row],[Please enter the number of FTE''s2]]=K3</f>
        <v>1</v>
      </c>
    </row>
    <row r="4" spans="1:39" x14ac:dyDescent="0.25">
      <c r="A4" t="s">
        <v>422</v>
      </c>
      <c r="B4" t="s">
        <v>332</v>
      </c>
      <c r="C4" t="s">
        <v>418</v>
      </c>
      <c r="L4" t="str">
        <f t="shared" ref="L4:L67" si="5">VLOOKUP(M4,X$2:Y$128,2,FALSE)</f>
        <v>Hauxton Primary School</v>
      </c>
      <c r="M4">
        <v>2205</v>
      </c>
      <c r="N4" t="str">
        <f t="shared" si="1"/>
        <v/>
      </c>
      <c r="O4" t="str">
        <f t="shared" si="2"/>
        <v/>
      </c>
      <c r="P4" t="str">
        <f t="shared" si="3"/>
        <v/>
      </c>
      <c r="Q4" t="str">
        <f t="shared" si="4"/>
        <v/>
      </c>
      <c r="X4">
        <v>2083</v>
      </c>
      <c r="Y4" t="s">
        <v>154</v>
      </c>
      <c r="AD4" t="b">
        <f>[1]!Table1[[#This Row],[School Name:]]=A4</f>
        <v>1</v>
      </c>
      <c r="AE4" t="b">
        <f>[1]!Table1[[#This Row],[Do you want to opt-in to any of the School Absence Schemes for 2024/2025]]=C4</f>
        <v>1</v>
      </c>
      <c r="AF4" t="b">
        <f>[1]!Table1[[#This Row],[Do you want to purchase the Absence Scheme for Teachers]]=D4</f>
        <v>1</v>
      </c>
      <c r="AG4" t="b">
        <f>[1]!Table1[[#This Row],[Do you want to purchase the Absence Scheme for Teaching Assistants]]=E4</f>
        <v>1</v>
      </c>
      <c r="AH4" t="b">
        <f>[1]!Table1[[#This Row],[Please enter the number of FTE''s ]]=F4</f>
        <v>1</v>
      </c>
      <c r="AI4" t="b">
        <f>[1]!Table1[[#This Row],[Do you want to purchase the Absence Scheme for Caretakers]]=G4</f>
        <v>1</v>
      </c>
      <c r="AJ4" t="b">
        <f>[1]!Table1[[#This Row],[When do you want the cover to start from]]=H4</f>
        <v>1</v>
      </c>
      <c r="AK4" t="b">
        <f>[1]!Table1[[#This Row],[Please enter the number of FTE''s]]=I4</f>
        <v>1</v>
      </c>
      <c r="AL4" t="b">
        <f>[1]!Table1[[#This Row],[Do you want to purchase the Absence Scheme for Other Support Staff]]=J4</f>
        <v>1</v>
      </c>
      <c r="AM4" t="b">
        <f>[1]!Table1[[#This Row],[Please enter the number of FTE''s2]]=K4</f>
        <v>1</v>
      </c>
    </row>
    <row r="5" spans="1:39" x14ac:dyDescent="0.25">
      <c r="A5" t="s">
        <v>423</v>
      </c>
      <c r="B5" t="s">
        <v>424</v>
      </c>
      <c r="C5" t="s">
        <v>417</v>
      </c>
      <c r="D5" t="s">
        <v>417</v>
      </c>
      <c r="E5" t="s">
        <v>418</v>
      </c>
      <c r="G5" t="s">
        <v>417</v>
      </c>
      <c r="H5" t="s">
        <v>150</v>
      </c>
      <c r="I5" t="s">
        <v>425</v>
      </c>
      <c r="J5" t="s">
        <v>417</v>
      </c>
      <c r="K5" t="s">
        <v>426</v>
      </c>
      <c r="L5" t="str">
        <f t="shared" si="5"/>
        <v>Thorndown Primary School</v>
      </c>
      <c r="M5">
        <v>2001</v>
      </c>
      <c r="N5" t="str">
        <f t="shared" si="1"/>
        <v>Day 11</v>
      </c>
      <c r="O5" t="str">
        <f t="shared" si="2"/>
        <v/>
      </c>
      <c r="P5" t="str">
        <f t="shared" si="3"/>
        <v>Day 11</v>
      </c>
      <c r="Q5" t="str">
        <f t="shared" si="4"/>
        <v>Day 11</v>
      </c>
      <c r="X5">
        <v>2118</v>
      </c>
      <c r="Y5" t="s">
        <v>155</v>
      </c>
      <c r="AD5" t="b">
        <f>[1]!Table1[[#This Row],[School Name:]]=A5</f>
        <v>1</v>
      </c>
      <c r="AE5" t="b">
        <f>[1]!Table1[[#This Row],[Do you want to opt-in to any of the School Absence Schemes for 2024/2025]]=C5</f>
        <v>1</v>
      </c>
      <c r="AF5" t="b">
        <f>[1]!Table1[[#This Row],[Do you want to purchase the Absence Scheme for Teachers]]=D5</f>
        <v>1</v>
      </c>
      <c r="AG5" t="b">
        <f>[1]!Table1[[#This Row],[Do you want to purchase the Absence Scheme for Teaching Assistants]]=E5</f>
        <v>1</v>
      </c>
      <c r="AH5" t="b">
        <f>[1]!Table1[[#This Row],[Please enter the number of FTE''s ]]=F5</f>
        <v>1</v>
      </c>
      <c r="AI5" t="b">
        <f>[1]!Table1[[#This Row],[Do you want to purchase the Absence Scheme for Caretakers]]=G5</f>
        <v>1</v>
      </c>
      <c r="AJ5" t="b">
        <f>[1]!Table1[[#This Row],[When do you want the cover to start from]]=H5</f>
        <v>1</v>
      </c>
      <c r="AK5" t="b">
        <f>[1]!Table1[[#This Row],[Please enter the number of FTE''s]]=I5</f>
        <v>1</v>
      </c>
      <c r="AL5" t="b">
        <f>[1]!Table1[[#This Row],[Do you want to purchase the Absence Scheme for Other Support Staff]]=J5</f>
        <v>1</v>
      </c>
      <c r="AM5" t="b">
        <f>[1]!Table1[[#This Row],[Please enter the number of FTE''s2]]=K5</f>
        <v>1</v>
      </c>
    </row>
    <row r="6" spans="1:39" x14ac:dyDescent="0.25">
      <c r="A6" t="s">
        <v>427</v>
      </c>
      <c r="B6" t="s">
        <v>428</v>
      </c>
      <c r="C6" t="s">
        <v>418</v>
      </c>
      <c r="L6" t="str">
        <f t="shared" si="5"/>
        <v>Stukeley Meadows Primary School</v>
      </c>
      <c r="M6">
        <v>2443</v>
      </c>
      <c r="N6" t="str">
        <f t="shared" si="1"/>
        <v/>
      </c>
      <c r="O6" t="str">
        <f t="shared" si="2"/>
        <v/>
      </c>
      <c r="P6" t="str">
        <f t="shared" si="3"/>
        <v/>
      </c>
      <c r="Q6" t="str">
        <f t="shared" si="4"/>
        <v/>
      </c>
      <c r="X6">
        <v>3067</v>
      </c>
      <c r="Y6" t="s">
        <v>429</v>
      </c>
      <c r="AD6" t="b">
        <f>[1]!Table1[[#This Row],[School Name:]]=A6</f>
        <v>1</v>
      </c>
      <c r="AE6" t="b">
        <f>[1]!Table1[[#This Row],[Do you want to opt-in to any of the School Absence Schemes for 2024/2025]]=C6</f>
        <v>1</v>
      </c>
      <c r="AF6" t="b">
        <f>[1]!Table1[[#This Row],[Do you want to purchase the Absence Scheme for Teachers]]=D6</f>
        <v>1</v>
      </c>
      <c r="AG6" t="b">
        <f>[1]!Table1[[#This Row],[Do you want to purchase the Absence Scheme for Teaching Assistants]]=E6</f>
        <v>1</v>
      </c>
      <c r="AH6" t="b">
        <f>[1]!Table1[[#This Row],[Please enter the number of FTE''s ]]=F6</f>
        <v>1</v>
      </c>
      <c r="AI6" t="b">
        <f>[1]!Table1[[#This Row],[Do you want to purchase the Absence Scheme for Caretakers]]=G6</f>
        <v>1</v>
      </c>
      <c r="AJ6" t="b">
        <f>[1]!Table1[[#This Row],[When do you want the cover to start from]]=H6</f>
        <v>1</v>
      </c>
      <c r="AK6" t="b">
        <f>[1]!Table1[[#This Row],[Please enter the number of FTE''s]]=I6</f>
        <v>1</v>
      </c>
      <c r="AL6" t="b">
        <f>[1]!Table1[[#This Row],[Do you want to purchase the Absence Scheme for Other Support Staff]]=J6</f>
        <v>1</v>
      </c>
      <c r="AM6" t="b">
        <f>[1]!Table1[[#This Row],[Please enter the number of FTE''s2]]=K6</f>
        <v>1</v>
      </c>
    </row>
    <row r="7" spans="1:39" x14ac:dyDescent="0.25">
      <c r="A7" t="s">
        <v>430</v>
      </c>
      <c r="B7" t="s">
        <v>431</v>
      </c>
      <c r="C7" t="s">
        <v>418</v>
      </c>
      <c r="L7" t="str">
        <f t="shared" si="5"/>
        <v>The Vine Inter-Church Primary School</v>
      </c>
      <c r="M7" s="168">
        <v>3389</v>
      </c>
      <c r="N7" t="str">
        <f t="shared" si="1"/>
        <v/>
      </c>
      <c r="O7" t="str">
        <f t="shared" si="2"/>
        <v/>
      </c>
      <c r="P7" t="str">
        <f t="shared" si="3"/>
        <v/>
      </c>
      <c r="Q7" t="str">
        <f t="shared" si="4"/>
        <v/>
      </c>
      <c r="X7">
        <v>3001</v>
      </c>
      <c r="Y7" t="s">
        <v>432</v>
      </c>
      <c r="AD7" t="b">
        <f>[1]!Table1[[#This Row],[School Name:]]=A7</f>
        <v>1</v>
      </c>
      <c r="AE7" t="b">
        <f>[1]!Table1[[#This Row],[Do you want to opt-in to any of the School Absence Schemes for 2024/2025]]=C7</f>
        <v>1</v>
      </c>
      <c r="AF7" t="b">
        <f>[1]!Table1[[#This Row],[Do you want to purchase the Absence Scheme for Teachers]]=D7</f>
        <v>1</v>
      </c>
      <c r="AG7" t="b">
        <f>[1]!Table1[[#This Row],[Do you want to purchase the Absence Scheme for Teaching Assistants]]=E7</f>
        <v>1</v>
      </c>
      <c r="AH7" t="b">
        <f>[1]!Table1[[#This Row],[Please enter the number of FTE''s ]]=F7</f>
        <v>1</v>
      </c>
      <c r="AI7" t="b">
        <f>[1]!Table1[[#This Row],[Do you want to purchase the Absence Scheme for Caretakers]]=G7</f>
        <v>1</v>
      </c>
      <c r="AJ7" t="b">
        <f>[1]!Table1[[#This Row],[When do you want the cover to start from]]=H7</f>
        <v>1</v>
      </c>
      <c r="AK7" t="b">
        <f>[1]!Table1[[#This Row],[Please enter the number of FTE''s]]=I7</f>
        <v>1</v>
      </c>
      <c r="AL7" t="b">
        <f>[1]!Table1[[#This Row],[Do you want to purchase the Absence Scheme for Other Support Staff]]=J7</f>
        <v>1</v>
      </c>
      <c r="AM7" t="b">
        <f>[1]!Table1[[#This Row],[Please enter the number of FTE''s2]]=K7</f>
        <v>1</v>
      </c>
    </row>
    <row r="8" spans="1:39" x14ac:dyDescent="0.25">
      <c r="A8" t="s">
        <v>433</v>
      </c>
      <c r="B8" t="s">
        <v>434</v>
      </c>
      <c r="C8" t="s">
        <v>418</v>
      </c>
      <c r="L8" t="str">
        <f t="shared" si="5"/>
        <v>Fordham CofE Primary School</v>
      </c>
      <c r="M8">
        <v>3014</v>
      </c>
      <c r="N8" t="str">
        <f t="shared" si="1"/>
        <v/>
      </c>
      <c r="O8" t="str">
        <f t="shared" si="2"/>
        <v/>
      </c>
      <c r="P8" t="str">
        <f t="shared" si="3"/>
        <v/>
      </c>
      <c r="Q8" t="str">
        <f t="shared" si="4"/>
        <v/>
      </c>
      <c r="X8">
        <v>3301</v>
      </c>
      <c r="Y8" t="s">
        <v>435</v>
      </c>
      <c r="AD8" t="b">
        <f>[1]!Table1[[#This Row],[School Name:]]=A8</f>
        <v>1</v>
      </c>
      <c r="AE8" t="b">
        <f>[1]!Table1[[#This Row],[Do you want to opt-in to any of the School Absence Schemes for 2024/2025]]=C8</f>
        <v>1</v>
      </c>
      <c r="AF8" t="b">
        <f>[1]!Table1[[#This Row],[Do you want to purchase the Absence Scheme for Teachers]]=D8</f>
        <v>1</v>
      </c>
      <c r="AG8" t="b">
        <f>[1]!Table1[[#This Row],[Do you want to purchase the Absence Scheme for Teaching Assistants]]=E8</f>
        <v>1</v>
      </c>
      <c r="AH8" t="b">
        <f>[1]!Table1[[#This Row],[Please enter the number of FTE''s ]]=F8</f>
        <v>1</v>
      </c>
      <c r="AI8" t="b">
        <f>[1]!Table1[[#This Row],[Do you want to purchase the Absence Scheme for Caretakers]]=G8</f>
        <v>1</v>
      </c>
      <c r="AJ8" t="b">
        <f>[1]!Table1[[#This Row],[When do you want the cover to start from]]=H8</f>
        <v>1</v>
      </c>
      <c r="AK8" t="b">
        <f>[1]!Table1[[#This Row],[Please enter the number of FTE''s]]=I8</f>
        <v>1</v>
      </c>
      <c r="AL8" t="b">
        <f>[1]!Table1[[#This Row],[Do you want to purchase the Absence Scheme for Other Support Staff]]=J8</f>
        <v>1</v>
      </c>
      <c r="AM8" t="b">
        <f>[1]!Table1[[#This Row],[Please enter the number of FTE''s2]]=K8</f>
        <v>1</v>
      </c>
    </row>
    <row r="9" spans="1:39" x14ac:dyDescent="0.25">
      <c r="A9" t="s">
        <v>190</v>
      </c>
      <c r="B9" t="s">
        <v>322</v>
      </c>
      <c r="C9" t="s">
        <v>417</v>
      </c>
      <c r="D9" t="s">
        <v>417</v>
      </c>
      <c r="E9" t="s">
        <v>418</v>
      </c>
      <c r="G9" t="s">
        <v>418</v>
      </c>
      <c r="J9" t="s">
        <v>417</v>
      </c>
      <c r="K9" t="s">
        <v>436</v>
      </c>
      <c r="L9" t="str">
        <f t="shared" si="5"/>
        <v>Foxton Primary School</v>
      </c>
      <c r="M9">
        <v>2012</v>
      </c>
      <c r="N9" t="str">
        <f t="shared" si="1"/>
        <v>Day 11</v>
      </c>
      <c r="O9" t="str">
        <f t="shared" si="2"/>
        <v/>
      </c>
      <c r="P9" t="str">
        <f t="shared" si="3"/>
        <v/>
      </c>
      <c r="Q9" t="str">
        <f t="shared" si="4"/>
        <v>Day 11</v>
      </c>
      <c r="X9">
        <v>2002</v>
      </c>
      <c r="Y9" t="s">
        <v>160</v>
      </c>
      <c r="AD9" t="b">
        <f>[1]!Table1[[#This Row],[School Name:]]=A9</f>
        <v>1</v>
      </c>
      <c r="AE9" t="b">
        <f>[1]!Table1[[#This Row],[Do you want to opt-in to any of the School Absence Schemes for 2024/2025]]=C9</f>
        <v>1</v>
      </c>
      <c r="AF9" t="b">
        <f>[1]!Table1[[#This Row],[Do you want to purchase the Absence Scheme for Teachers]]=D9</f>
        <v>1</v>
      </c>
      <c r="AG9" t="b">
        <f>[1]!Table1[[#This Row],[Do you want to purchase the Absence Scheme for Teaching Assistants]]=E9</f>
        <v>1</v>
      </c>
      <c r="AH9" t="b">
        <f>[1]!Table1[[#This Row],[Please enter the number of FTE''s ]]=F9</f>
        <v>1</v>
      </c>
      <c r="AI9" t="b">
        <f>[1]!Table1[[#This Row],[Do you want to purchase the Absence Scheme for Caretakers]]=G9</f>
        <v>1</v>
      </c>
      <c r="AJ9" t="b">
        <f>[1]!Table1[[#This Row],[When do you want the cover to start from]]=H9</f>
        <v>1</v>
      </c>
      <c r="AK9" t="b">
        <f>[1]!Table1[[#This Row],[Please enter the number of FTE''s]]=I9</f>
        <v>1</v>
      </c>
      <c r="AL9" t="b">
        <f>[1]!Table1[[#This Row],[Do you want to purchase the Absence Scheme for Other Support Staff]]=J9</f>
        <v>1</v>
      </c>
      <c r="AM9" t="b">
        <f>[1]!Table1[[#This Row],[Please enter the number of FTE''s2]]=K9</f>
        <v>1</v>
      </c>
    </row>
    <row r="10" spans="1:39" x14ac:dyDescent="0.25">
      <c r="A10" t="s">
        <v>172</v>
      </c>
      <c r="B10" t="s">
        <v>303</v>
      </c>
      <c r="C10" t="s">
        <v>417</v>
      </c>
      <c r="D10" t="s">
        <v>417</v>
      </c>
      <c r="E10" t="s">
        <v>417</v>
      </c>
      <c r="F10" t="s">
        <v>437</v>
      </c>
      <c r="G10" t="s">
        <v>418</v>
      </c>
      <c r="J10" t="s">
        <v>417</v>
      </c>
      <c r="K10" t="s">
        <v>438</v>
      </c>
      <c r="L10" t="str">
        <f t="shared" si="5"/>
        <v>Cheveley CofE Primary School</v>
      </c>
      <c r="M10">
        <v>3009</v>
      </c>
      <c r="N10" t="str">
        <f t="shared" si="1"/>
        <v>Day 11</v>
      </c>
      <c r="O10" t="str">
        <f t="shared" si="2"/>
        <v>Day 11</v>
      </c>
      <c r="P10" t="str">
        <f t="shared" si="3"/>
        <v/>
      </c>
      <c r="Q10" t="str">
        <f t="shared" si="4"/>
        <v>Day 11</v>
      </c>
      <c r="X10">
        <v>2082</v>
      </c>
      <c r="Y10" t="s">
        <v>439</v>
      </c>
      <c r="AD10" t="b">
        <f>[1]!Table1[[#This Row],[School Name:]]=A10</f>
        <v>1</v>
      </c>
      <c r="AE10" t="b">
        <f>[1]!Table1[[#This Row],[Do you want to opt-in to any of the School Absence Schemes for 2024/2025]]=C10</f>
        <v>1</v>
      </c>
      <c r="AF10" t="b">
        <f>[1]!Table1[[#This Row],[Do you want to purchase the Absence Scheme for Teachers]]=D10</f>
        <v>1</v>
      </c>
      <c r="AG10" t="b">
        <f>[1]!Table1[[#This Row],[Do you want to purchase the Absence Scheme for Teaching Assistants]]=E10</f>
        <v>1</v>
      </c>
      <c r="AH10" t="b">
        <f>[1]!Table1[[#This Row],[Please enter the number of FTE''s ]]=F10</f>
        <v>1</v>
      </c>
      <c r="AI10" t="b">
        <f>[1]!Table1[[#This Row],[Do you want to purchase the Absence Scheme for Caretakers]]=G10</f>
        <v>1</v>
      </c>
      <c r="AJ10" t="b">
        <f>[1]!Table1[[#This Row],[When do you want the cover to start from]]=H10</f>
        <v>1</v>
      </c>
      <c r="AK10" t="b">
        <f>[1]!Table1[[#This Row],[Please enter the number of FTE''s]]=I10</f>
        <v>1</v>
      </c>
      <c r="AL10" t="b">
        <f>[1]!Table1[[#This Row],[Do you want to purchase the Absence Scheme for Other Support Staff]]=J10</f>
        <v>1</v>
      </c>
      <c r="AM10" t="b">
        <f>[1]!Table1[[#This Row],[Please enter the number of FTE''s2]]=K10</f>
        <v>1</v>
      </c>
    </row>
    <row r="11" spans="1:39" x14ac:dyDescent="0.25">
      <c r="A11" t="s">
        <v>440</v>
      </c>
      <c r="B11" t="s">
        <v>305</v>
      </c>
      <c r="C11" t="s">
        <v>418</v>
      </c>
      <c r="L11" t="str">
        <f t="shared" si="5"/>
        <v>Coates Primary School</v>
      </c>
      <c r="M11">
        <v>2065</v>
      </c>
      <c r="N11" t="str">
        <f t="shared" si="1"/>
        <v/>
      </c>
      <c r="O11" t="str">
        <f t="shared" si="2"/>
        <v/>
      </c>
      <c r="P11" t="str">
        <f t="shared" si="3"/>
        <v/>
      </c>
      <c r="Q11" t="str">
        <f t="shared" si="4"/>
        <v/>
      </c>
      <c r="X11">
        <v>2060</v>
      </c>
      <c r="Y11" t="s">
        <v>163</v>
      </c>
      <c r="AD11" t="b">
        <f>[1]!Table1[[#This Row],[School Name:]]=A11</f>
        <v>1</v>
      </c>
      <c r="AE11" t="b">
        <f>[1]!Table1[[#This Row],[Do you want to opt-in to any of the School Absence Schemes for 2024/2025]]=C11</f>
        <v>1</v>
      </c>
      <c r="AF11" t="b">
        <f>[1]!Table1[[#This Row],[Do you want to purchase the Absence Scheme for Teachers]]=D11</f>
        <v>1</v>
      </c>
      <c r="AG11" t="b">
        <f>[1]!Table1[[#This Row],[Do you want to purchase the Absence Scheme for Teaching Assistants]]=E11</f>
        <v>1</v>
      </c>
      <c r="AH11" t="b">
        <f>[1]!Table1[[#This Row],[Please enter the number of FTE''s ]]=F11</f>
        <v>1</v>
      </c>
      <c r="AI11" t="b">
        <f>[1]!Table1[[#This Row],[Do you want to purchase the Absence Scheme for Caretakers]]=G11</f>
        <v>1</v>
      </c>
      <c r="AJ11" t="b">
        <f>[1]!Table1[[#This Row],[When do you want the cover to start from]]=H11</f>
        <v>1</v>
      </c>
      <c r="AK11" t="b">
        <f>[1]!Table1[[#This Row],[Please enter the number of FTE''s]]=I11</f>
        <v>1</v>
      </c>
      <c r="AL11" t="b">
        <f>[1]!Table1[[#This Row],[Do you want to purchase the Absence Scheme for Other Support Staff]]=J11</f>
        <v>1</v>
      </c>
      <c r="AM11" t="b">
        <f>[1]!Table1[[#This Row],[Please enter the number of FTE''s2]]=K11</f>
        <v>1</v>
      </c>
    </row>
    <row r="12" spans="1:39" x14ac:dyDescent="0.25">
      <c r="A12" t="s">
        <v>441</v>
      </c>
      <c r="B12" t="s">
        <v>442</v>
      </c>
      <c r="C12" t="s">
        <v>417</v>
      </c>
      <c r="D12" t="s">
        <v>417</v>
      </c>
      <c r="E12" t="s">
        <v>418</v>
      </c>
      <c r="G12" t="s">
        <v>418</v>
      </c>
      <c r="J12" t="s">
        <v>418</v>
      </c>
      <c r="L12" t="str">
        <f t="shared" si="5"/>
        <v>St Pauls CofE VA Primary School</v>
      </c>
      <c r="M12">
        <v>3356</v>
      </c>
      <c r="N12" t="str">
        <f t="shared" si="1"/>
        <v>Day 11</v>
      </c>
      <c r="O12" t="str">
        <f t="shared" si="2"/>
        <v/>
      </c>
      <c r="P12" t="str">
        <f t="shared" si="3"/>
        <v/>
      </c>
      <c r="Q12" t="str">
        <f t="shared" si="4"/>
        <v/>
      </c>
      <c r="X12">
        <v>2312</v>
      </c>
      <c r="Y12" t="s">
        <v>164</v>
      </c>
      <c r="AD12" t="b">
        <f>[1]!Table1[[#This Row],[School Name:]]=A12</f>
        <v>1</v>
      </c>
      <c r="AE12" t="b">
        <f>[1]!Table1[[#This Row],[Do you want to opt-in to any of the School Absence Schemes for 2024/2025]]=C12</f>
        <v>1</v>
      </c>
      <c r="AF12" t="b">
        <f>[1]!Table1[[#This Row],[Do you want to purchase the Absence Scheme for Teachers]]=D12</f>
        <v>1</v>
      </c>
      <c r="AG12" t="b">
        <f>[1]!Table1[[#This Row],[Do you want to purchase the Absence Scheme for Teaching Assistants]]=E12</f>
        <v>1</v>
      </c>
      <c r="AH12" t="b">
        <f>[1]!Table1[[#This Row],[Please enter the number of FTE''s ]]=F12</f>
        <v>1</v>
      </c>
      <c r="AI12" t="b">
        <f>[1]!Table1[[#This Row],[Do you want to purchase the Absence Scheme for Caretakers]]=G12</f>
        <v>1</v>
      </c>
      <c r="AJ12" t="b">
        <f>[1]!Table1[[#This Row],[When do you want the cover to start from]]=H12</f>
        <v>1</v>
      </c>
      <c r="AK12" t="b">
        <f>[1]!Table1[[#This Row],[Please enter the number of FTE''s]]=I12</f>
        <v>1</v>
      </c>
      <c r="AL12" t="b">
        <f>[1]!Table1[[#This Row],[Do you want to purchase the Absence Scheme for Other Support Staff]]=J12</f>
        <v>1</v>
      </c>
      <c r="AM12" t="b">
        <f>[1]!Table1[[#This Row],[Please enter the number of FTE''s2]]=K12</f>
        <v>1</v>
      </c>
    </row>
    <row r="13" spans="1:39" x14ac:dyDescent="0.25">
      <c r="A13" t="s">
        <v>443</v>
      </c>
      <c r="B13" t="s">
        <v>444</v>
      </c>
      <c r="C13" t="s">
        <v>417</v>
      </c>
      <c r="D13" t="s">
        <v>417</v>
      </c>
      <c r="E13" t="s">
        <v>418</v>
      </c>
      <c r="G13" t="s">
        <v>418</v>
      </c>
      <c r="J13" t="s">
        <v>418</v>
      </c>
      <c r="L13" t="str">
        <f t="shared" si="5"/>
        <v>Isleham Church of England Primary School</v>
      </c>
      <c r="M13">
        <v>3022</v>
      </c>
      <c r="N13" t="str">
        <f t="shared" si="1"/>
        <v>Day 11</v>
      </c>
      <c r="O13" t="str">
        <f t="shared" si="2"/>
        <v/>
      </c>
      <c r="P13" t="str">
        <f t="shared" si="3"/>
        <v/>
      </c>
      <c r="Q13" t="str">
        <f t="shared" si="4"/>
        <v/>
      </c>
      <c r="X13">
        <v>3942</v>
      </c>
      <c r="Y13" t="s">
        <v>165</v>
      </c>
      <c r="AD13" t="b">
        <f>[1]!Table1[[#This Row],[School Name:]]=A13</f>
        <v>1</v>
      </c>
      <c r="AE13" t="b">
        <f>[1]!Table1[[#This Row],[Do you want to opt-in to any of the School Absence Schemes for 2024/2025]]=C13</f>
        <v>1</v>
      </c>
      <c r="AF13" t="b">
        <f>[1]!Table1[[#This Row],[Do you want to purchase the Absence Scheme for Teachers]]=D13</f>
        <v>1</v>
      </c>
      <c r="AG13" t="b">
        <f>[1]!Table1[[#This Row],[Do you want to purchase the Absence Scheme for Teaching Assistants]]=E13</f>
        <v>1</v>
      </c>
      <c r="AH13" t="b">
        <f>[1]!Table1[[#This Row],[Please enter the number of FTE''s ]]=F13</f>
        <v>1</v>
      </c>
      <c r="AI13" t="b">
        <f>[1]!Table1[[#This Row],[Do you want to purchase the Absence Scheme for Caretakers]]=G13</f>
        <v>1</v>
      </c>
      <c r="AJ13" t="b">
        <f>[1]!Table1[[#This Row],[When do you want the cover to start from]]=H13</f>
        <v>1</v>
      </c>
      <c r="AK13" t="b">
        <f>[1]!Table1[[#This Row],[Please enter the number of FTE''s]]=I13</f>
        <v>1</v>
      </c>
      <c r="AL13" t="b">
        <f>[1]!Table1[[#This Row],[Do you want to purchase the Absence Scheme for Other Support Staff]]=J13</f>
        <v>1</v>
      </c>
      <c r="AM13" t="b">
        <f>[1]!Table1[[#This Row],[Please enter the number of FTE''s2]]=K13</f>
        <v>1</v>
      </c>
    </row>
    <row r="14" spans="1:39" x14ac:dyDescent="0.25">
      <c r="A14" t="s">
        <v>445</v>
      </c>
      <c r="B14" t="s">
        <v>292</v>
      </c>
      <c r="C14" t="s">
        <v>417</v>
      </c>
      <c r="D14" t="s">
        <v>417</v>
      </c>
      <c r="E14" t="s">
        <v>417</v>
      </c>
      <c r="F14" t="s">
        <v>446</v>
      </c>
      <c r="G14" t="s">
        <v>417</v>
      </c>
      <c r="H14" t="s">
        <v>153</v>
      </c>
      <c r="I14" t="s">
        <v>447</v>
      </c>
      <c r="J14" t="s">
        <v>417</v>
      </c>
      <c r="K14" t="s">
        <v>448</v>
      </c>
      <c r="L14" t="str">
        <f t="shared" si="5"/>
        <v>Benwick Primary School</v>
      </c>
      <c r="M14">
        <v>2060</v>
      </c>
      <c r="N14" t="str">
        <f t="shared" si="1"/>
        <v>Day 11</v>
      </c>
      <c r="O14" t="str">
        <f t="shared" si="2"/>
        <v>Day 11</v>
      </c>
      <c r="P14" t="str">
        <f t="shared" si="3"/>
        <v>Day 1</v>
      </c>
      <c r="Q14" t="str">
        <f t="shared" si="4"/>
        <v>Day 11</v>
      </c>
      <c r="X14">
        <v>3081</v>
      </c>
      <c r="Y14" t="s">
        <v>449</v>
      </c>
      <c r="AD14" t="b">
        <f>[1]!Table1[[#This Row],[School Name:]]=A14</f>
        <v>1</v>
      </c>
      <c r="AE14" t="b">
        <f>[1]!Table1[[#This Row],[Do you want to opt-in to any of the School Absence Schemes for 2024/2025]]=C14</f>
        <v>1</v>
      </c>
      <c r="AF14" t="b">
        <f>[1]!Table1[[#This Row],[Do you want to purchase the Absence Scheme for Teachers]]=D14</f>
        <v>1</v>
      </c>
      <c r="AG14" t="b">
        <f>[1]!Table1[[#This Row],[Do you want to purchase the Absence Scheme for Teaching Assistants]]=E14</f>
        <v>1</v>
      </c>
      <c r="AH14" t="b">
        <f>[1]!Table1[[#This Row],[Please enter the number of FTE''s ]]=F14</f>
        <v>1</v>
      </c>
      <c r="AI14" t="b">
        <f>[1]!Table1[[#This Row],[Do you want to purchase the Absence Scheme for Caretakers]]=G14</f>
        <v>1</v>
      </c>
      <c r="AJ14" t="b">
        <f>[1]!Table1[[#This Row],[When do you want the cover to start from]]=H14</f>
        <v>1</v>
      </c>
      <c r="AK14" t="b">
        <f>[1]!Table1[[#This Row],[Please enter the number of FTE''s]]=I14</f>
        <v>1</v>
      </c>
      <c r="AL14" t="b">
        <f>[1]!Table1[[#This Row],[Do you want to purchase the Absence Scheme for Other Support Staff]]=J14</f>
        <v>1</v>
      </c>
      <c r="AM14" t="b">
        <f>[1]!Table1[[#This Row],[Please enter the number of FTE''s2]]=K14</f>
        <v>1</v>
      </c>
    </row>
    <row r="15" spans="1:39" x14ac:dyDescent="0.25">
      <c r="A15" t="s">
        <v>215</v>
      </c>
      <c r="B15" t="s">
        <v>450</v>
      </c>
      <c r="C15" t="s">
        <v>417</v>
      </c>
      <c r="D15" t="s">
        <v>417</v>
      </c>
      <c r="E15" t="s">
        <v>417</v>
      </c>
      <c r="F15" t="s">
        <v>451</v>
      </c>
      <c r="G15" t="s">
        <v>417</v>
      </c>
      <c r="H15" t="s">
        <v>153</v>
      </c>
      <c r="I15" t="s">
        <v>452</v>
      </c>
      <c r="J15" t="s">
        <v>417</v>
      </c>
      <c r="K15" t="s">
        <v>453</v>
      </c>
      <c r="L15" t="str">
        <f t="shared" si="5"/>
        <v>Mayfield Primary School</v>
      </c>
      <c r="M15">
        <v>2121</v>
      </c>
      <c r="N15" t="str">
        <f t="shared" si="1"/>
        <v>Day 11</v>
      </c>
      <c r="O15" t="str">
        <f t="shared" si="2"/>
        <v>Day 11</v>
      </c>
      <c r="P15" t="str">
        <f t="shared" si="3"/>
        <v>Day 1</v>
      </c>
      <c r="Q15" t="str">
        <f t="shared" si="4"/>
        <v>Day 11</v>
      </c>
      <c r="X15">
        <v>1005</v>
      </c>
      <c r="Y15" t="s">
        <v>167</v>
      </c>
      <c r="AD15" t="b">
        <f>[1]!Table1[[#This Row],[School Name:]]=A15</f>
        <v>1</v>
      </c>
      <c r="AE15" t="b">
        <f>[1]!Table1[[#This Row],[Do you want to opt-in to any of the School Absence Schemes for 2024/2025]]=C15</f>
        <v>1</v>
      </c>
      <c r="AF15" t="b">
        <f>[1]!Table1[[#This Row],[Do you want to purchase the Absence Scheme for Teachers]]=D15</f>
        <v>1</v>
      </c>
      <c r="AG15" t="b">
        <f>[1]!Table1[[#This Row],[Do you want to purchase the Absence Scheme for Teaching Assistants]]=E15</f>
        <v>1</v>
      </c>
      <c r="AH15" t="b">
        <f>[1]!Table1[[#This Row],[Please enter the number of FTE''s ]]=F15</f>
        <v>1</v>
      </c>
      <c r="AI15" t="b">
        <f>[1]!Table1[[#This Row],[Do you want to purchase the Absence Scheme for Caretakers]]=G15</f>
        <v>1</v>
      </c>
      <c r="AJ15" t="b">
        <f>[1]!Table1[[#This Row],[When do you want the cover to start from]]=H15</f>
        <v>1</v>
      </c>
      <c r="AK15" t="b">
        <f>[1]!Table1[[#This Row],[Please enter the number of FTE''s]]=I15</f>
        <v>1</v>
      </c>
      <c r="AL15" t="b">
        <f>[1]!Table1[[#This Row],[Do you want to purchase the Absence Scheme for Other Support Staff]]=J15</f>
        <v>1</v>
      </c>
      <c r="AM15" t="b">
        <f>[1]!Table1[[#This Row],[Please enter the number of FTE''s2]]=K15</f>
        <v>1</v>
      </c>
    </row>
    <row r="16" spans="1:39" x14ac:dyDescent="0.25">
      <c r="A16" t="s">
        <v>454</v>
      </c>
      <c r="B16" t="s">
        <v>455</v>
      </c>
      <c r="C16" t="s">
        <v>417</v>
      </c>
      <c r="D16" t="s">
        <v>417</v>
      </c>
      <c r="E16" t="s">
        <v>417</v>
      </c>
      <c r="F16" t="s">
        <v>456</v>
      </c>
      <c r="G16" t="s">
        <v>418</v>
      </c>
      <c r="J16" t="s">
        <v>417</v>
      </c>
      <c r="K16" t="s">
        <v>457</v>
      </c>
      <c r="L16" t="str">
        <f t="shared" si="5"/>
        <v>Eynesbury CofE C Primary School</v>
      </c>
      <c r="M16">
        <v>3074</v>
      </c>
      <c r="N16" t="str">
        <f t="shared" si="1"/>
        <v>Day 11</v>
      </c>
      <c r="O16" t="str">
        <f t="shared" si="2"/>
        <v>Day 11</v>
      </c>
      <c r="P16" t="str">
        <f t="shared" si="3"/>
        <v/>
      </c>
      <c r="Q16" t="str">
        <f t="shared" si="4"/>
        <v>Day 11</v>
      </c>
      <c r="X16">
        <v>3004</v>
      </c>
      <c r="Y16" t="s">
        <v>458</v>
      </c>
      <c r="AD16" t="b">
        <f>[1]!Table1[[#This Row],[School Name:]]=A16</f>
        <v>1</v>
      </c>
      <c r="AE16" t="b">
        <f>[1]!Table1[[#This Row],[Do you want to opt-in to any of the School Absence Schemes for 2024/2025]]=C16</f>
        <v>1</v>
      </c>
      <c r="AF16" t="b">
        <f>[1]!Table1[[#This Row],[Do you want to purchase the Absence Scheme for Teachers]]=D16</f>
        <v>1</v>
      </c>
      <c r="AG16" t="b">
        <f>[1]!Table1[[#This Row],[Do you want to purchase the Absence Scheme for Teaching Assistants]]=E16</f>
        <v>1</v>
      </c>
      <c r="AH16" t="b">
        <f>[1]!Table1[[#This Row],[Please enter the number of FTE''s ]]=F16</f>
        <v>1</v>
      </c>
      <c r="AI16" t="b">
        <f>[1]!Table1[[#This Row],[Do you want to purchase the Absence Scheme for Caretakers]]=G16</f>
        <v>1</v>
      </c>
      <c r="AJ16" t="b">
        <f>[1]!Table1[[#This Row],[When do you want the cover to start from]]=H16</f>
        <v>1</v>
      </c>
      <c r="AK16" t="b">
        <f>[1]!Table1[[#This Row],[Please enter the number of FTE''s]]=I16</f>
        <v>1</v>
      </c>
      <c r="AL16" t="b">
        <f>[1]!Table1[[#This Row],[Do you want to purchase the Absence Scheme for Other Support Staff]]=J16</f>
        <v>1</v>
      </c>
      <c r="AM16" t="b">
        <f>[1]!Table1[[#This Row],[Please enter the number of FTE''s2]]=K16</f>
        <v>1</v>
      </c>
    </row>
    <row r="17" spans="1:39" x14ac:dyDescent="0.25">
      <c r="A17" t="s">
        <v>212</v>
      </c>
      <c r="B17" t="s">
        <v>459</v>
      </c>
      <c r="C17" t="s">
        <v>417</v>
      </c>
      <c r="D17" t="s">
        <v>417</v>
      </c>
      <c r="E17" t="s">
        <v>418</v>
      </c>
      <c r="G17" t="s">
        <v>417</v>
      </c>
      <c r="H17" t="s">
        <v>150</v>
      </c>
      <c r="I17" t="s">
        <v>460</v>
      </c>
      <c r="J17" t="s">
        <v>418</v>
      </c>
      <c r="L17" t="str">
        <f t="shared" si="5"/>
        <v>Little Paxton Primary School</v>
      </c>
      <c r="M17" s="168">
        <v>2293</v>
      </c>
      <c r="N17" t="str">
        <f t="shared" si="1"/>
        <v>Day 11</v>
      </c>
      <c r="O17" t="str">
        <f t="shared" si="2"/>
        <v/>
      </c>
      <c r="P17" t="str">
        <f t="shared" si="3"/>
        <v>Day 11</v>
      </c>
      <c r="Q17" t="str">
        <f t="shared" si="4"/>
        <v/>
      </c>
      <c r="X17">
        <v>2327</v>
      </c>
      <c r="Y17" t="s">
        <v>461</v>
      </c>
      <c r="AD17" t="b">
        <f>[1]!Table1[[#This Row],[School Name:]]=A17</f>
        <v>1</v>
      </c>
      <c r="AE17" t="b">
        <f>[1]!Table1[[#This Row],[Do you want to opt-in to any of the School Absence Schemes for 2024/2025]]=C17</f>
        <v>1</v>
      </c>
      <c r="AF17" t="b">
        <f>[1]!Table1[[#This Row],[Do you want to purchase the Absence Scheme for Teachers]]=D17</f>
        <v>1</v>
      </c>
      <c r="AG17" t="b">
        <f>[1]!Table1[[#This Row],[Do you want to purchase the Absence Scheme for Teaching Assistants]]=E17</f>
        <v>1</v>
      </c>
      <c r="AH17" t="b">
        <f>[1]!Table1[[#This Row],[Please enter the number of FTE''s ]]=F17</f>
        <v>1</v>
      </c>
      <c r="AI17" t="b">
        <f>[1]!Table1[[#This Row],[Do you want to purchase the Absence Scheme for Caretakers]]=G17</f>
        <v>1</v>
      </c>
      <c r="AJ17" t="b">
        <f>[1]!Table1[[#This Row],[When do you want the cover to start from]]=H17</f>
        <v>1</v>
      </c>
      <c r="AK17" t="b">
        <f>[1]!Table1[[#This Row],[Please enter the number of FTE''s]]=I17</f>
        <v>1</v>
      </c>
      <c r="AL17" t="b">
        <f>[1]!Table1[[#This Row],[Do you want to purchase the Absence Scheme for Other Support Staff]]=J17</f>
        <v>1</v>
      </c>
      <c r="AM17" t="b">
        <f>[1]!Table1[[#This Row],[Please enter the number of FTE''s2]]=K17</f>
        <v>1</v>
      </c>
    </row>
    <row r="18" spans="1:39" x14ac:dyDescent="0.25">
      <c r="A18" t="s">
        <v>462</v>
      </c>
      <c r="B18" t="s">
        <v>463</v>
      </c>
      <c r="C18" t="s">
        <v>418</v>
      </c>
      <c r="L18" t="str">
        <f t="shared" si="5"/>
        <v>Wyton on the Hill Community Primary School</v>
      </c>
      <c r="M18">
        <v>2240</v>
      </c>
      <c r="N18" t="str">
        <f t="shared" si="1"/>
        <v/>
      </c>
      <c r="O18" t="str">
        <f t="shared" si="2"/>
        <v/>
      </c>
      <c r="P18" t="str">
        <f t="shared" si="3"/>
        <v/>
      </c>
      <c r="Q18" t="str">
        <f t="shared" si="4"/>
        <v/>
      </c>
      <c r="X18">
        <v>2452</v>
      </c>
      <c r="Y18" t="s">
        <v>169</v>
      </c>
      <c r="AD18" t="b">
        <f>[1]!Table1[[#This Row],[School Name:]]=A18</f>
        <v>1</v>
      </c>
      <c r="AE18" t="b">
        <f>[1]!Table1[[#This Row],[Do you want to opt-in to any of the School Absence Schemes for 2024/2025]]=C18</f>
        <v>1</v>
      </c>
      <c r="AF18" t="b">
        <f>[1]!Table1[[#This Row],[Do you want to purchase the Absence Scheme for Teachers]]=D18</f>
        <v>1</v>
      </c>
      <c r="AG18" t="b">
        <f>[1]!Table1[[#This Row],[Do you want to purchase the Absence Scheme for Teaching Assistants]]=E18</f>
        <v>1</v>
      </c>
      <c r="AH18" t="b">
        <f>[1]!Table1[[#This Row],[Please enter the number of FTE''s ]]=F18</f>
        <v>1</v>
      </c>
      <c r="AI18" t="b">
        <f>[1]!Table1[[#This Row],[Do you want to purchase the Absence Scheme for Caretakers]]=G18</f>
        <v>1</v>
      </c>
      <c r="AJ18" t="b">
        <f>[1]!Table1[[#This Row],[When do you want the cover to start from]]=H18</f>
        <v>1</v>
      </c>
      <c r="AK18" t="b">
        <f>[1]!Table1[[#This Row],[Please enter the number of FTE''s]]=I18</f>
        <v>1</v>
      </c>
      <c r="AL18" t="b">
        <f>[1]!Table1[[#This Row],[Do you want to purchase the Absence Scheme for Other Support Staff]]=J18</f>
        <v>1</v>
      </c>
      <c r="AM18" t="b">
        <f>[1]!Table1[[#This Row],[Please enter the number of FTE''s2]]=K18</f>
        <v>1</v>
      </c>
    </row>
    <row r="19" spans="1:39" x14ac:dyDescent="0.25">
      <c r="A19" t="s">
        <v>233</v>
      </c>
      <c r="B19" t="s">
        <v>464</v>
      </c>
      <c r="C19" t="s">
        <v>417</v>
      </c>
      <c r="D19" t="s">
        <v>417</v>
      </c>
      <c r="E19" t="s">
        <v>417</v>
      </c>
      <c r="F19" t="s">
        <v>465</v>
      </c>
      <c r="G19" t="s">
        <v>418</v>
      </c>
      <c r="J19" t="s">
        <v>417</v>
      </c>
      <c r="K19" t="s">
        <v>466</v>
      </c>
      <c r="L19" t="str">
        <f t="shared" si="5"/>
        <v>Ridgefield Primary School</v>
      </c>
      <c r="M19">
        <v>2453</v>
      </c>
      <c r="N19" t="str">
        <f t="shared" si="1"/>
        <v>Day 11</v>
      </c>
      <c r="O19" t="str">
        <f t="shared" si="2"/>
        <v>Day 11</v>
      </c>
      <c r="P19" t="str">
        <f t="shared" si="3"/>
        <v/>
      </c>
      <c r="Q19" t="str">
        <f t="shared" si="4"/>
        <v>Day 11</v>
      </c>
      <c r="X19">
        <v>2004</v>
      </c>
      <c r="Y19" t="s">
        <v>170</v>
      </c>
      <c r="AD19" t="b">
        <f>[1]!Table1[[#This Row],[School Name:]]=A19</f>
        <v>1</v>
      </c>
      <c r="AE19" t="b">
        <f>[1]!Table1[[#This Row],[Do you want to opt-in to any of the School Absence Schemes for 2024/2025]]=C19</f>
        <v>1</v>
      </c>
      <c r="AF19" t="b">
        <f>[1]!Table1[[#This Row],[Do you want to purchase the Absence Scheme for Teachers]]=D19</f>
        <v>1</v>
      </c>
      <c r="AG19" t="b">
        <f>[1]!Table1[[#This Row],[Do you want to purchase the Absence Scheme for Teaching Assistants]]=E19</f>
        <v>1</v>
      </c>
      <c r="AH19" t="b">
        <f>[1]!Table1[[#This Row],[Please enter the number of FTE''s ]]=F19</f>
        <v>1</v>
      </c>
      <c r="AI19" t="b">
        <f>[1]!Table1[[#This Row],[Do you want to purchase the Absence Scheme for Caretakers]]=G19</f>
        <v>1</v>
      </c>
      <c r="AJ19" t="b">
        <f>[1]!Table1[[#This Row],[When do you want the cover to start from]]=H19</f>
        <v>1</v>
      </c>
      <c r="AK19" t="b">
        <f>[1]!Table1[[#This Row],[Please enter the number of FTE''s]]=I19</f>
        <v>1</v>
      </c>
      <c r="AL19" t="b">
        <f>[1]!Table1[[#This Row],[Do you want to purchase the Absence Scheme for Other Support Staff]]=J19</f>
        <v>1</v>
      </c>
      <c r="AM19" t="b">
        <f>[1]!Table1[[#This Row],[Please enter the number of FTE''s2]]=K19</f>
        <v>1</v>
      </c>
    </row>
    <row r="20" spans="1:39" x14ac:dyDescent="0.25">
      <c r="A20" t="s">
        <v>467</v>
      </c>
      <c r="B20" t="s">
        <v>468</v>
      </c>
      <c r="C20" t="s">
        <v>418</v>
      </c>
      <c r="D20" t="s">
        <v>418</v>
      </c>
      <c r="E20" t="s">
        <v>418</v>
      </c>
      <c r="G20" t="s">
        <v>418</v>
      </c>
      <c r="J20" t="s">
        <v>418</v>
      </c>
      <c r="L20" t="str">
        <f t="shared" si="5"/>
        <v>Brington CofE Primary School</v>
      </c>
      <c r="M20">
        <v>3081</v>
      </c>
      <c r="N20" t="str">
        <f t="shared" si="1"/>
        <v/>
      </c>
      <c r="O20" t="str">
        <f t="shared" si="2"/>
        <v/>
      </c>
      <c r="P20" t="str">
        <f t="shared" si="3"/>
        <v/>
      </c>
      <c r="Q20" t="str">
        <f t="shared" si="4"/>
        <v/>
      </c>
      <c r="X20">
        <v>3008</v>
      </c>
      <c r="Y20" t="s">
        <v>469</v>
      </c>
      <c r="AD20" t="b">
        <f>[1]!Table1[[#This Row],[School Name:]]=A20</f>
        <v>1</v>
      </c>
      <c r="AE20" t="b">
        <f>[1]!Table1[[#This Row],[Do you want to opt-in to any of the School Absence Schemes for 2024/2025]]=C20</f>
        <v>1</v>
      </c>
      <c r="AF20" t="b">
        <f>[1]!Table1[[#This Row],[Do you want to purchase the Absence Scheme for Teachers]]=D20</f>
        <v>1</v>
      </c>
      <c r="AG20" t="b">
        <f>[1]!Table1[[#This Row],[Do you want to purchase the Absence Scheme for Teaching Assistants]]=E20</f>
        <v>1</v>
      </c>
      <c r="AH20" t="b">
        <f>[1]!Table1[[#This Row],[Please enter the number of FTE''s ]]=F20</f>
        <v>1</v>
      </c>
      <c r="AI20" t="b">
        <f>[1]!Table1[[#This Row],[Do you want to purchase the Absence Scheme for Caretakers]]=G20</f>
        <v>1</v>
      </c>
      <c r="AJ20" t="b">
        <f>[1]!Table1[[#This Row],[When do you want the cover to start from]]=H20</f>
        <v>1</v>
      </c>
      <c r="AK20" t="b">
        <f>[1]!Table1[[#This Row],[Please enter the number of FTE''s]]=I20</f>
        <v>1</v>
      </c>
      <c r="AL20" t="b">
        <f>[1]!Table1[[#This Row],[Do you want to purchase the Absence Scheme for Other Support Staff]]=J20</f>
        <v>1</v>
      </c>
      <c r="AM20" t="b">
        <f>[1]!Table1[[#This Row],[Please enter the number of FTE''s2]]=K20</f>
        <v>1</v>
      </c>
    </row>
    <row r="21" spans="1:39" x14ac:dyDescent="0.25">
      <c r="A21" t="s">
        <v>470</v>
      </c>
      <c r="B21" t="s">
        <v>386</v>
      </c>
      <c r="C21" t="s">
        <v>417</v>
      </c>
      <c r="D21" t="s">
        <v>417</v>
      </c>
      <c r="E21" t="s">
        <v>418</v>
      </c>
      <c r="G21" t="s">
        <v>418</v>
      </c>
      <c r="J21" t="s">
        <v>418</v>
      </c>
      <c r="L21" t="str">
        <f t="shared" si="5"/>
        <v>The Fields Nursery School</v>
      </c>
      <c r="M21">
        <v>1001</v>
      </c>
      <c r="N21" t="str">
        <f t="shared" si="1"/>
        <v>Day 11</v>
      </c>
      <c r="O21" t="str">
        <f t="shared" si="2"/>
        <v/>
      </c>
      <c r="P21" t="str">
        <f t="shared" si="3"/>
        <v/>
      </c>
      <c r="Q21" t="str">
        <f t="shared" si="4"/>
        <v/>
      </c>
      <c r="X21">
        <v>7026</v>
      </c>
      <c r="Y21" t="s">
        <v>471</v>
      </c>
      <c r="AD21" t="b">
        <f>[1]!Table1[[#This Row],[School Name:]]=A21</f>
        <v>1</v>
      </c>
      <c r="AE21" t="b">
        <f>[1]!Table1[[#This Row],[Do you want to opt-in to any of the School Absence Schemes for 2024/2025]]=C21</f>
        <v>1</v>
      </c>
      <c r="AF21" t="b">
        <f>[1]!Table1[[#This Row],[Do you want to purchase the Absence Scheme for Teachers]]=D21</f>
        <v>1</v>
      </c>
      <c r="AG21" t="b">
        <f>[1]!Table1[[#This Row],[Do you want to purchase the Absence Scheme for Teaching Assistants]]=E21</f>
        <v>1</v>
      </c>
      <c r="AH21" t="b">
        <f>[1]!Table1[[#This Row],[Please enter the number of FTE''s ]]=F21</f>
        <v>1</v>
      </c>
      <c r="AI21" t="b">
        <f>[1]!Table1[[#This Row],[Do you want to purchase the Absence Scheme for Caretakers]]=G21</f>
        <v>1</v>
      </c>
      <c r="AJ21" t="b">
        <f>[1]!Table1[[#This Row],[When do you want the cover to start from]]=H21</f>
        <v>1</v>
      </c>
      <c r="AK21" t="b">
        <f>[1]!Table1[[#This Row],[Please enter the number of FTE''s]]=I21</f>
        <v>1</v>
      </c>
      <c r="AL21" t="b">
        <f>[1]!Table1[[#This Row],[Do you want to purchase the Absence Scheme for Other Support Staff]]=J21</f>
        <v>1</v>
      </c>
      <c r="AM21" t="b">
        <f>[1]!Table1[[#This Row],[Please enter the number of FTE''s2]]=K21</f>
        <v>1</v>
      </c>
    </row>
    <row r="22" spans="1:39" x14ac:dyDescent="0.25">
      <c r="A22" t="s">
        <v>472</v>
      </c>
      <c r="B22" t="s">
        <v>281</v>
      </c>
      <c r="C22" t="s">
        <v>417</v>
      </c>
      <c r="D22" t="s">
        <v>417</v>
      </c>
      <c r="E22" t="s">
        <v>418</v>
      </c>
      <c r="G22" t="s">
        <v>418</v>
      </c>
      <c r="J22" t="s">
        <v>418</v>
      </c>
      <c r="L22" t="str">
        <f t="shared" si="5"/>
        <v>Ashbeach Primary School</v>
      </c>
      <c r="M22">
        <v>2217</v>
      </c>
      <c r="N22" t="str">
        <f t="shared" si="1"/>
        <v>Day 11</v>
      </c>
      <c r="O22" t="str">
        <f t="shared" si="2"/>
        <v/>
      </c>
      <c r="P22" t="str">
        <f t="shared" si="3"/>
        <v/>
      </c>
      <c r="Q22" t="str">
        <f t="shared" si="4"/>
        <v/>
      </c>
      <c r="X22">
        <v>3050</v>
      </c>
      <c r="Y22" t="s">
        <v>473</v>
      </c>
      <c r="AD22" t="b">
        <f>[1]!Table1[[#This Row],[School Name:]]=A22</f>
        <v>1</v>
      </c>
      <c r="AE22" t="b">
        <f>[1]!Table1[[#This Row],[Do you want to opt-in to any of the School Absence Schemes for 2024/2025]]=C22</f>
        <v>1</v>
      </c>
      <c r="AF22" t="b">
        <f>[1]!Table1[[#This Row],[Do you want to purchase the Absence Scheme for Teachers]]=D22</f>
        <v>1</v>
      </c>
      <c r="AG22" t="b">
        <f>[1]!Table1[[#This Row],[Do you want to purchase the Absence Scheme for Teaching Assistants]]=E22</f>
        <v>1</v>
      </c>
      <c r="AH22" t="b">
        <f>[1]!Table1[[#This Row],[Please enter the number of FTE''s ]]=F22</f>
        <v>1</v>
      </c>
      <c r="AI22" t="b">
        <f>[1]!Table1[[#This Row],[Do you want to purchase the Absence Scheme for Caretakers]]=G22</f>
        <v>1</v>
      </c>
      <c r="AJ22" t="b">
        <f>[1]!Table1[[#This Row],[When do you want the cover to start from]]=H22</f>
        <v>1</v>
      </c>
      <c r="AK22" t="b">
        <f>[1]!Table1[[#This Row],[Please enter the number of FTE''s]]=I22</f>
        <v>1</v>
      </c>
      <c r="AL22" t="b">
        <f>[1]!Table1[[#This Row],[Do you want to purchase the Absence Scheme for Other Support Staff]]=J22</f>
        <v>1</v>
      </c>
      <c r="AM22" t="b">
        <f>[1]!Table1[[#This Row],[Please enter the number of FTE''s2]]=K22</f>
        <v>1</v>
      </c>
    </row>
    <row r="23" spans="1:39" x14ac:dyDescent="0.25">
      <c r="A23" t="s">
        <v>474</v>
      </c>
      <c r="B23" t="s">
        <v>475</v>
      </c>
      <c r="C23" t="s">
        <v>417</v>
      </c>
      <c r="D23" t="s">
        <v>417</v>
      </c>
      <c r="E23" t="s">
        <v>418</v>
      </c>
      <c r="G23" t="s">
        <v>418</v>
      </c>
      <c r="J23" t="s">
        <v>418</v>
      </c>
      <c r="L23" t="str">
        <f t="shared" si="5"/>
        <v>Great and Little Shelford CofE (Aided) Primary School</v>
      </c>
      <c r="M23">
        <v>3310</v>
      </c>
      <c r="N23" t="str">
        <f t="shared" si="1"/>
        <v>Day 11</v>
      </c>
      <c r="O23" t="str">
        <f t="shared" si="2"/>
        <v/>
      </c>
      <c r="P23" t="str">
        <f t="shared" si="3"/>
        <v/>
      </c>
      <c r="Q23" t="str">
        <f t="shared" si="4"/>
        <v/>
      </c>
      <c r="X23">
        <v>3009</v>
      </c>
      <c r="Y23" t="s">
        <v>476</v>
      </c>
      <c r="AD23" t="b">
        <f>[1]!Table1[[#This Row],[School Name:]]=A23</f>
        <v>1</v>
      </c>
      <c r="AE23" t="b">
        <f>[1]!Table1[[#This Row],[Do you want to opt-in to any of the School Absence Schemes for 2024/2025]]=C23</f>
        <v>1</v>
      </c>
      <c r="AF23" t="b">
        <f>[1]!Table1[[#This Row],[Do you want to purchase the Absence Scheme for Teachers]]=D23</f>
        <v>1</v>
      </c>
      <c r="AG23" t="b">
        <f>[1]!Table1[[#This Row],[Do you want to purchase the Absence Scheme for Teaching Assistants]]=E23</f>
        <v>1</v>
      </c>
      <c r="AH23" t="b">
        <f>[1]!Table1[[#This Row],[Please enter the number of FTE''s ]]=F23</f>
        <v>1</v>
      </c>
      <c r="AI23" t="b">
        <f>[1]!Table1[[#This Row],[Do you want to purchase the Absence Scheme for Caretakers]]=G23</f>
        <v>1</v>
      </c>
      <c r="AJ23" t="b">
        <f>[1]!Table1[[#This Row],[When do you want the cover to start from]]=H23</f>
        <v>1</v>
      </c>
      <c r="AK23" t="b">
        <f>[1]!Table1[[#This Row],[Please enter the number of FTE''s]]=I23</f>
        <v>1</v>
      </c>
      <c r="AL23" t="b">
        <f>[1]!Table1[[#This Row],[Do you want to purchase the Absence Scheme for Other Support Staff]]=J23</f>
        <v>1</v>
      </c>
      <c r="AM23" t="b">
        <f>[1]!Table1[[#This Row],[Please enter the number of FTE''s2]]=K23</f>
        <v>1</v>
      </c>
    </row>
    <row r="24" spans="1:39" x14ac:dyDescent="0.25">
      <c r="A24" t="s">
        <v>477</v>
      </c>
      <c r="B24" t="s">
        <v>478</v>
      </c>
      <c r="C24" t="s">
        <v>417</v>
      </c>
      <c r="D24" t="s">
        <v>418</v>
      </c>
      <c r="E24" t="s">
        <v>418</v>
      </c>
      <c r="G24" t="s">
        <v>417</v>
      </c>
      <c r="H24" t="s">
        <v>153</v>
      </c>
      <c r="I24" s="164">
        <v>0.92</v>
      </c>
      <c r="J24" t="s">
        <v>418</v>
      </c>
      <c r="L24" t="str">
        <f t="shared" si="5"/>
        <v>Spring Meadow Infant School</v>
      </c>
      <c r="M24">
        <v>2329</v>
      </c>
      <c r="N24" t="str">
        <f t="shared" si="1"/>
        <v/>
      </c>
      <c r="O24" t="str">
        <f t="shared" si="2"/>
        <v/>
      </c>
      <c r="P24" t="str">
        <f t="shared" si="3"/>
        <v>Day 1</v>
      </c>
      <c r="Q24" t="str">
        <f t="shared" si="4"/>
        <v/>
      </c>
      <c r="X24">
        <v>2091</v>
      </c>
      <c r="Y24" t="s">
        <v>479</v>
      </c>
      <c r="AD24" t="b">
        <f>[1]!Table1[[#This Row],[School Name:]]=A24</f>
        <v>1</v>
      </c>
      <c r="AE24" t="b">
        <f>[1]!Table1[[#This Row],[Do you want to opt-in to any of the School Absence Schemes for 2024/2025]]=C24</f>
        <v>1</v>
      </c>
      <c r="AF24" t="b">
        <f>[1]!Table1[[#This Row],[Do you want to purchase the Absence Scheme for Teachers]]=D24</f>
        <v>1</v>
      </c>
      <c r="AG24" t="b">
        <f>[1]!Table1[[#This Row],[Do you want to purchase the Absence Scheme for Teaching Assistants]]=E24</f>
        <v>1</v>
      </c>
      <c r="AH24" t="b">
        <f>[1]!Table1[[#This Row],[Please enter the number of FTE''s ]]=F24</f>
        <v>1</v>
      </c>
      <c r="AI24" t="b">
        <f>[1]!Table1[[#This Row],[Do you want to purchase the Absence Scheme for Caretakers]]=G24</f>
        <v>1</v>
      </c>
      <c r="AJ24" t="b">
        <f>[1]!Table1[[#This Row],[When do you want the cover to start from]]=H24</f>
        <v>1</v>
      </c>
      <c r="AK24" t="b">
        <f>[1]!Table1[[#This Row],[Please enter the number of FTE''s]]=I24</f>
        <v>1</v>
      </c>
      <c r="AL24" t="b">
        <f>[1]!Table1[[#This Row],[Do you want to purchase the Absence Scheme for Other Support Staff]]=J24</f>
        <v>1</v>
      </c>
      <c r="AM24" t="b">
        <f>[1]!Table1[[#This Row],[Please enter the number of FTE''s2]]=K24</f>
        <v>1</v>
      </c>
    </row>
    <row r="25" spans="1:39" x14ac:dyDescent="0.25">
      <c r="N25" t="str">
        <f t="shared" si="1"/>
        <v/>
      </c>
      <c r="O25" t="str">
        <f t="shared" si="2"/>
        <v/>
      </c>
      <c r="P25" t="str">
        <f t="shared" si="3"/>
        <v/>
      </c>
      <c r="Q25" t="str">
        <f t="shared" si="4"/>
        <v/>
      </c>
      <c r="X25">
        <v>2065</v>
      </c>
      <c r="Y25" t="s">
        <v>174</v>
      </c>
      <c r="AD25" t="b">
        <f>[1]!Table1[[#This Row],[School Name:]]=A25</f>
        <v>1</v>
      </c>
      <c r="AE25" t="b">
        <f>[1]!Table1[[#This Row],[Do you want to opt-in to any of the School Absence Schemes for 2024/2025]]=C25</f>
        <v>1</v>
      </c>
      <c r="AF25" t="b">
        <f>[1]!Table1[[#This Row],[Do you want to purchase the Absence Scheme for Teachers]]=D25</f>
        <v>1</v>
      </c>
      <c r="AG25" t="b">
        <f>[1]!Table1[[#This Row],[Do you want to purchase the Absence Scheme for Teaching Assistants]]=E25</f>
        <v>1</v>
      </c>
      <c r="AH25" t="b">
        <f>[1]!Table1[[#This Row],[Please enter the number of FTE''s ]]=F25</f>
        <v>1</v>
      </c>
      <c r="AI25" t="b">
        <f>[1]!Table1[[#This Row],[Do you want to purchase the Absence Scheme for Caretakers]]=G25</f>
        <v>1</v>
      </c>
      <c r="AJ25" t="b">
        <f>[1]!Table1[[#This Row],[When do you want the cover to start from]]=H25</f>
        <v>1</v>
      </c>
      <c r="AK25" t="b">
        <f>[1]!Table1[[#This Row],[Please enter the number of FTE''s]]=I25</f>
        <v>1</v>
      </c>
      <c r="AL25" t="b">
        <f>[1]!Table1[[#This Row],[Do you want to purchase the Absence Scheme for Other Support Staff]]=J25</f>
        <v>1</v>
      </c>
      <c r="AM25" t="b">
        <f>[1]!Table1[[#This Row],[Please enter the number of FTE''s2]]=K25</f>
        <v>1</v>
      </c>
    </row>
    <row r="26" spans="1:39" x14ac:dyDescent="0.25">
      <c r="A26" t="s">
        <v>200</v>
      </c>
      <c r="B26" t="s">
        <v>480</v>
      </c>
      <c r="C26" t="s">
        <v>417</v>
      </c>
      <c r="D26" t="s">
        <v>417</v>
      </c>
      <c r="E26" t="s">
        <v>417</v>
      </c>
      <c r="F26" t="s">
        <v>481</v>
      </c>
      <c r="G26" t="s">
        <v>417</v>
      </c>
      <c r="H26" t="s">
        <v>153</v>
      </c>
      <c r="I26" t="s">
        <v>482</v>
      </c>
      <c r="J26" t="s">
        <v>417</v>
      </c>
      <c r="K26" t="s">
        <v>483</v>
      </c>
      <c r="L26" t="str">
        <f t="shared" si="5"/>
        <v>Hemingford Grey Primary School</v>
      </c>
      <c r="M26">
        <v>2211</v>
      </c>
      <c r="N26" t="str">
        <f t="shared" si="1"/>
        <v>Day 11</v>
      </c>
      <c r="O26" t="str">
        <f t="shared" si="2"/>
        <v>Day 11</v>
      </c>
      <c r="P26" t="str">
        <f t="shared" si="3"/>
        <v>Day 1</v>
      </c>
      <c r="Q26" t="str">
        <f t="shared" si="4"/>
        <v>Day 11</v>
      </c>
      <c r="X26">
        <v>1006</v>
      </c>
      <c r="Y26" t="s">
        <v>175</v>
      </c>
      <c r="AD26" t="b">
        <f>[1]!Table1[[#This Row],[School Name:]]=A26</f>
        <v>1</v>
      </c>
      <c r="AE26" t="b">
        <f>[1]!Table1[[#This Row],[Do you want to opt-in to any of the School Absence Schemes for 2024/2025]]=C26</f>
        <v>1</v>
      </c>
      <c r="AF26" t="b">
        <f>[1]!Table1[[#This Row],[Do you want to purchase the Absence Scheme for Teachers]]=D26</f>
        <v>1</v>
      </c>
      <c r="AG26" t="b">
        <f>[1]!Table1[[#This Row],[Do you want to purchase the Absence Scheme for Teaching Assistants]]=E26</f>
        <v>1</v>
      </c>
      <c r="AH26" t="b">
        <f>[1]!Table1[[#This Row],[Please enter the number of FTE''s ]]=F26</f>
        <v>1</v>
      </c>
      <c r="AI26" t="b">
        <f>[1]!Table1[[#This Row],[Do you want to purchase the Absence Scheme for Caretakers]]=G26</f>
        <v>1</v>
      </c>
      <c r="AJ26" t="b">
        <f>[1]!Table1[[#This Row],[When do you want the cover to start from]]=H26</f>
        <v>1</v>
      </c>
      <c r="AK26" t="b">
        <f>[1]!Table1[[#This Row],[Please enter the number of FTE''s]]=I26</f>
        <v>1</v>
      </c>
      <c r="AL26" t="b">
        <f>[1]!Table1[[#This Row],[Do you want to purchase the Absence Scheme for Other Support Staff]]=J26</f>
        <v>1</v>
      </c>
      <c r="AM26" t="b">
        <f>[1]!Table1[[#This Row],[Please enter the number of FTE''s2]]=K26</f>
        <v>1</v>
      </c>
    </row>
    <row r="27" spans="1:39" x14ac:dyDescent="0.25">
      <c r="A27" t="s">
        <v>484</v>
      </c>
      <c r="B27" t="s">
        <v>485</v>
      </c>
      <c r="C27" t="s">
        <v>417</v>
      </c>
      <c r="D27" t="s">
        <v>417</v>
      </c>
      <c r="E27" t="s">
        <v>418</v>
      </c>
      <c r="G27" t="s">
        <v>417</v>
      </c>
      <c r="H27" t="s">
        <v>150</v>
      </c>
      <c r="I27" t="s">
        <v>486</v>
      </c>
      <c r="J27" t="s">
        <v>417</v>
      </c>
      <c r="K27" t="s">
        <v>487</v>
      </c>
      <c r="L27" t="str">
        <f t="shared" si="5"/>
        <v>Barton CofE VA Primary School</v>
      </c>
      <c r="M27">
        <v>3301</v>
      </c>
      <c r="N27" t="str">
        <f t="shared" si="1"/>
        <v>Day 11</v>
      </c>
      <c r="O27" t="str">
        <f t="shared" si="2"/>
        <v/>
      </c>
      <c r="P27" t="str">
        <f t="shared" si="3"/>
        <v>Day 11</v>
      </c>
      <c r="Q27" t="str">
        <f t="shared" si="4"/>
        <v>Day 11</v>
      </c>
      <c r="X27">
        <v>2119</v>
      </c>
      <c r="Y27" t="s">
        <v>176</v>
      </c>
      <c r="AD27" t="b">
        <f>[1]!Table1[[#This Row],[School Name:]]=A27</f>
        <v>1</v>
      </c>
      <c r="AE27" t="b">
        <f>[1]!Table1[[#This Row],[Do you want to opt-in to any of the School Absence Schemes for 2024/2025]]=C27</f>
        <v>1</v>
      </c>
      <c r="AF27" t="b">
        <f>[1]!Table1[[#This Row],[Do you want to purchase the Absence Scheme for Teachers]]=D27</f>
        <v>1</v>
      </c>
      <c r="AG27" t="b">
        <f>[1]!Table1[[#This Row],[Do you want to purchase the Absence Scheme for Teaching Assistants]]=E27</f>
        <v>1</v>
      </c>
      <c r="AH27" t="b">
        <f>[1]!Table1[[#This Row],[Please enter the number of FTE''s ]]=F27</f>
        <v>1</v>
      </c>
      <c r="AI27" t="b">
        <f>[1]!Table1[[#This Row],[Do you want to purchase the Absence Scheme for Caretakers]]=G27</f>
        <v>1</v>
      </c>
      <c r="AJ27" t="b">
        <f>[1]!Table1[[#This Row],[When do you want the cover to start from]]=H27</f>
        <v>1</v>
      </c>
      <c r="AK27" t="b">
        <f>[1]!Table1[[#This Row],[Please enter the number of FTE''s]]=I27</f>
        <v>1</v>
      </c>
      <c r="AL27" t="b">
        <f>[1]!Table1[[#This Row],[Do you want to purchase the Absence Scheme for Other Support Staff]]=J27</f>
        <v>1</v>
      </c>
      <c r="AM27" t="b">
        <f>[1]!Table1[[#This Row],[Please enter the number of FTE''s2]]=K27</f>
        <v>1</v>
      </c>
    </row>
    <row r="28" spans="1:39" x14ac:dyDescent="0.25">
      <c r="N28" t="str">
        <f t="shared" si="1"/>
        <v/>
      </c>
      <c r="O28" t="str">
        <f t="shared" si="2"/>
        <v/>
      </c>
      <c r="P28" t="str">
        <f t="shared" si="3"/>
        <v/>
      </c>
      <c r="Q28" t="str">
        <f t="shared" si="4"/>
        <v/>
      </c>
      <c r="X28">
        <v>3011</v>
      </c>
      <c r="Y28" t="s">
        <v>488</v>
      </c>
      <c r="AD28" t="b">
        <f>[1]!Table1[[#This Row],[School Name:]]=A28</f>
        <v>1</v>
      </c>
      <c r="AE28" t="b">
        <f>[1]!Table1[[#This Row],[Do you want to opt-in to any of the School Absence Schemes for 2024/2025]]=C28</f>
        <v>1</v>
      </c>
      <c r="AF28" t="b">
        <f>[1]!Table1[[#This Row],[Do you want to purchase the Absence Scheme for Teachers]]=D28</f>
        <v>1</v>
      </c>
      <c r="AG28" t="b">
        <f>[1]!Table1[[#This Row],[Do you want to purchase the Absence Scheme for Teaching Assistants]]=E28</f>
        <v>1</v>
      </c>
      <c r="AH28" t="b">
        <f>[1]!Table1[[#This Row],[Please enter the number of FTE''s ]]=F28</f>
        <v>1</v>
      </c>
      <c r="AI28" t="b">
        <f>[1]!Table1[[#This Row],[Do you want to purchase the Absence Scheme for Caretakers]]=G28</f>
        <v>1</v>
      </c>
      <c r="AJ28" t="b">
        <f>[1]!Table1[[#This Row],[When do you want the cover to start from]]=H28</f>
        <v>1</v>
      </c>
      <c r="AK28" t="b">
        <f>[1]!Table1[[#This Row],[Please enter the number of FTE''s]]=I28</f>
        <v>1</v>
      </c>
      <c r="AL28" t="b">
        <f>[1]!Table1[[#This Row],[Do you want to purchase the Absence Scheme for Other Support Staff]]=J28</f>
        <v>1</v>
      </c>
      <c r="AM28" t="b">
        <f>[1]!Table1[[#This Row],[Please enter the number of FTE''s2]]=K28</f>
        <v>1</v>
      </c>
    </row>
    <row r="29" spans="1:39" x14ac:dyDescent="0.25">
      <c r="N29" t="str">
        <f t="shared" si="1"/>
        <v/>
      </c>
      <c r="O29" t="str">
        <f t="shared" si="2"/>
        <v/>
      </c>
      <c r="P29" t="str">
        <f t="shared" si="3"/>
        <v/>
      </c>
      <c r="Q29" t="str">
        <f t="shared" si="4"/>
        <v/>
      </c>
      <c r="X29">
        <v>2006</v>
      </c>
      <c r="Y29" t="s">
        <v>178</v>
      </c>
      <c r="AD29" t="b">
        <f>[1]!Table1[[#This Row],[School Name:]]=A29</f>
        <v>1</v>
      </c>
      <c r="AE29" t="b">
        <f>[1]!Table1[[#This Row],[Do you want to opt-in to any of the School Absence Schemes for 2024/2025]]=C29</f>
        <v>1</v>
      </c>
      <c r="AF29" t="b">
        <f>[1]!Table1[[#This Row],[Do you want to purchase the Absence Scheme for Teachers]]=D29</f>
        <v>1</v>
      </c>
      <c r="AG29" t="b">
        <f>[1]!Table1[[#This Row],[Do you want to purchase the Absence Scheme for Teaching Assistants]]=E29</f>
        <v>1</v>
      </c>
      <c r="AH29" t="b">
        <f>[1]!Table1[[#This Row],[Please enter the number of FTE''s ]]=F29</f>
        <v>1</v>
      </c>
      <c r="AI29" t="b">
        <f>[1]!Table1[[#This Row],[Do you want to purchase the Absence Scheme for Caretakers]]=G29</f>
        <v>1</v>
      </c>
      <c r="AJ29" t="b">
        <f>[1]!Table1[[#This Row],[When do you want the cover to start from]]=H29</f>
        <v>1</v>
      </c>
      <c r="AK29" t="b">
        <f>[1]!Table1[[#This Row],[Please enter the number of FTE''s]]=I29</f>
        <v>1</v>
      </c>
      <c r="AL29" t="b">
        <f>[1]!Table1[[#This Row],[Do you want to purchase the Absence Scheme for Other Support Staff]]=J29</f>
        <v>1</v>
      </c>
      <c r="AM29" t="b">
        <f>[1]!Table1[[#This Row],[Please enter the number of FTE''s2]]=K29</f>
        <v>1</v>
      </c>
    </row>
    <row r="30" spans="1:39" x14ac:dyDescent="0.25">
      <c r="A30" t="s">
        <v>187</v>
      </c>
      <c r="B30" t="s">
        <v>489</v>
      </c>
      <c r="C30" t="s">
        <v>417</v>
      </c>
      <c r="D30" t="s">
        <v>417</v>
      </c>
      <c r="E30" t="s">
        <v>418</v>
      </c>
      <c r="G30" t="s">
        <v>418</v>
      </c>
      <c r="J30" t="s">
        <v>418</v>
      </c>
      <c r="L30" t="str">
        <f t="shared" si="5"/>
        <v>Fen Drayton Primary School</v>
      </c>
      <c r="M30">
        <v>2010</v>
      </c>
      <c r="N30" t="str">
        <f t="shared" si="1"/>
        <v>Day 11</v>
      </c>
      <c r="O30" t="str">
        <f t="shared" si="2"/>
        <v/>
      </c>
      <c r="P30" t="str">
        <f t="shared" si="3"/>
        <v/>
      </c>
      <c r="Q30" t="str">
        <f t="shared" si="4"/>
        <v/>
      </c>
      <c r="X30">
        <v>3012</v>
      </c>
      <c r="Y30" t="s">
        <v>490</v>
      </c>
      <c r="AD30" t="b">
        <f>[1]!Table1[[#This Row],[School Name:]]=A30</f>
        <v>1</v>
      </c>
      <c r="AE30" t="b">
        <f>[1]!Table1[[#This Row],[Do you want to opt-in to any of the School Absence Schemes for 2024/2025]]=C30</f>
        <v>1</v>
      </c>
      <c r="AF30" t="b">
        <f>[1]!Table1[[#This Row],[Do you want to purchase the Absence Scheme for Teachers]]=D30</f>
        <v>1</v>
      </c>
      <c r="AG30" t="b">
        <f>[1]!Table1[[#This Row],[Do you want to purchase the Absence Scheme for Teaching Assistants]]=E30</f>
        <v>1</v>
      </c>
      <c r="AH30" t="b">
        <f>[1]!Table1[[#This Row],[Please enter the number of FTE''s ]]=F30</f>
        <v>1</v>
      </c>
      <c r="AI30" t="b">
        <f>[1]!Table1[[#This Row],[Do you want to purchase the Absence Scheme for Caretakers]]=G30</f>
        <v>1</v>
      </c>
      <c r="AJ30" t="b">
        <f>[1]!Table1[[#This Row],[When do you want the cover to start from]]=H30</f>
        <v>1</v>
      </c>
      <c r="AK30" t="b">
        <f>[1]!Table1[[#This Row],[Please enter the number of FTE''s]]=I30</f>
        <v>1</v>
      </c>
      <c r="AL30" t="b">
        <f>[1]!Table1[[#This Row],[Do you want to purchase the Absence Scheme for Other Support Staff]]=J30</f>
        <v>1</v>
      </c>
      <c r="AM30" t="b">
        <f>[1]!Table1[[#This Row],[Please enter the number of FTE''s2]]=K30</f>
        <v>1</v>
      </c>
    </row>
    <row r="31" spans="1:39" x14ac:dyDescent="0.25">
      <c r="A31" t="s">
        <v>176</v>
      </c>
      <c r="B31" t="s">
        <v>491</v>
      </c>
      <c r="C31" t="s">
        <v>417</v>
      </c>
      <c r="D31" t="s">
        <v>417</v>
      </c>
      <c r="E31" t="s">
        <v>418</v>
      </c>
      <c r="G31" t="s">
        <v>417</v>
      </c>
      <c r="H31" t="s">
        <v>153</v>
      </c>
      <c r="I31" t="s">
        <v>482</v>
      </c>
      <c r="J31" t="s">
        <v>418</v>
      </c>
      <c r="L31" t="str">
        <f t="shared" si="5"/>
        <v>Colville Primary School</v>
      </c>
      <c r="M31">
        <v>2119</v>
      </c>
      <c r="N31" t="str">
        <f t="shared" si="1"/>
        <v>Day 11</v>
      </c>
      <c r="O31" t="str">
        <f t="shared" si="2"/>
        <v/>
      </c>
      <c r="P31" t="str">
        <f t="shared" si="3"/>
        <v>Day 1</v>
      </c>
      <c r="Q31" t="str">
        <f t="shared" si="4"/>
        <v/>
      </c>
      <c r="X31">
        <v>3041</v>
      </c>
      <c r="Y31" t="s">
        <v>492</v>
      </c>
      <c r="AD31" t="b">
        <f>[1]!Table1[[#This Row],[School Name:]]=A31</f>
        <v>1</v>
      </c>
      <c r="AE31" t="b">
        <f>[1]!Table1[[#This Row],[Do you want to opt-in to any of the School Absence Schemes for 2024/2025]]=C31</f>
        <v>1</v>
      </c>
      <c r="AF31" t="b">
        <f>[1]!Table1[[#This Row],[Do you want to purchase the Absence Scheme for Teachers]]=D31</f>
        <v>1</v>
      </c>
      <c r="AG31" t="b">
        <f>[1]!Table1[[#This Row],[Do you want to purchase the Absence Scheme for Teaching Assistants]]=E31</f>
        <v>1</v>
      </c>
      <c r="AH31" t="b">
        <f>[1]!Table1[[#This Row],[Please enter the number of FTE''s ]]=F31</f>
        <v>1</v>
      </c>
      <c r="AI31" t="b">
        <f>[1]!Table1[[#This Row],[Do you want to purchase the Absence Scheme for Caretakers]]=G31</f>
        <v>1</v>
      </c>
      <c r="AJ31" t="b">
        <f>[1]!Table1[[#This Row],[When do you want the cover to start from]]=H31</f>
        <v>1</v>
      </c>
      <c r="AK31" t="b">
        <f>[1]!Table1[[#This Row],[Please enter the number of FTE''s]]=I31</f>
        <v>1</v>
      </c>
      <c r="AL31" t="b">
        <f>[1]!Table1[[#This Row],[Do you want to purchase the Absence Scheme for Other Support Staff]]=J31</f>
        <v>1</v>
      </c>
      <c r="AM31" t="b">
        <f>[1]!Table1[[#This Row],[Please enter the number of FTE''s2]]=K31</f>
        <v>1</v>
      </c>
    </row>
    <row r="32" spans="1:39" x14ac:dyDescent="0.25">
      <c r="A32" t="s">
        <v>493</v>
      </c>
      <c r="B32" t="s">
        <v>494</v>
      </c>
      <c r="C32" t="s">
        <v>417</v>
      </c>
      <c r="D32" t="s">
        <v>417</v>
      </c>
      <c r="E32" t="s">
        <v>417</v>
      </c>
      <c r="F32" t="s">
        <v>495</v>
      </c>
      <c r="G32" t="s">
        <v>418</v>
      </c>
      <c r="J32" t="s">
        <v>418</v>
      </c>
      <c r="L32" t="str">
        <f t="shared" si="5"/>
        <v>Park Street CofE Primary School</v>
      </c>
      <c r="M32">
        <v>3350</v>
      </c>
      <c r="N32" t="str">
        <f>IF(D32="Yes","Day 11","")</f>
        <v>Day 11</v>
      </c>
      <c r="O32" t="str">
        <f t="shared" si="2"/>
        <v>Day 11</v>
      </c>
      <c r="P32" t="str">
        <f t="shared" si="3"/>
        <v/>
      </c>
      <c r="Q32" t="str">
        <f t="shared" si="4"/>
        <v/>
      </c>
      <c r="X32">
        <v>2246</v>
      </c>
      <c r="Y32" t="s">
        <v>496</v>
      </c>
      <c r="AD32" t="b">
        <f>[1]!Table1[[#This Row],[School Name:]]=A32</f>
        <v>1</v>
      </c>
      <c r="AE32" t="b">
        <f>[1]!Table1[[#This Row],[Do you want to opt-in to any of the School Absence Schemes for 2024/2025]]=C32</f>
        <v>1</v>
      </c>
      <c r="AF32" t="b">
        <f>[1]!Table1[[#This Row],[Do you want to purchase the Absence Scheme for Teachers]]=D32</f>
        <v>1</v>
      </c>
      <c r="AG32" t="b">
        <f>[1]!Table1[[#This Row],[Do you want to purchase the Absence Scheme for Teaching Assistants]]=E32</f>
        <v>1</v>
      </c>
      <c r="AH32" t="b">
        <f>[1]!Table1[[#This Row],[Please enter the number of FTE''s ]]=F32</f>
        <v>1</v>
      </c>
      <c r="AI32" t="b">
        <f>[1]!Table1[[#This Row],[Do you want to purchase the Absence Scheme for Caretakers]]=G32</f>
        <v>1</v>
      </c>
      <c r="AJ32" t="b">
        <f>[1]!Table1[[#This Row],[When do you want the cover to start from]]=H32</f>
        <v>1</v>
      </c>
      <c r="AK32" t="b">
        <f>[1]!Table1[[#This Row],[Please enter the number of FTE''s]]=I32</f>
        <v>1</v>
      </c>
      <c r="AL32" t="b">
        <f>[1]!Table1[[#This Row],[Do you want to purchase the Absence Scheme for Other Support Staff]]=J32</f>
        <v>1</v>
      </c>
      <c r="AM32" t="b">
        <f>[1]!Table1[[#This Row],[Please enter the number of FTE''s2]]=K32</f>
        <v>1</v>
      </c>
    </row>
    <row r="33" spans="1:39" x14ac:dyDescent="0.25">
      <c r="A33" t="s">
        <v>497</v>
      </c>
      <c r="B33" t="s">
        <v>498</v>
      </c>
      <c r="C33" t="s">
        <v>417</v>
      </c>
      <c r="D33" t="s">
        <v>417</v>
      </c>
      <c r="E33" t="s">
        <v>417</v>
      </c>
      <c r="F33" t="s">
        <v>499</v>
      </c>
      <c r="G33" t="s">
        <v>417</v>
      </c>
      <c r="H33" t="s">
        <v>153</v>
      </c>
      <c r="I33" t="s">
        <v>500</v>
      </c>
      <c r="J33" t="s">
        <v>417</v>
      </c>
      <c r="K33" t="s">
        <v>501</v>
      </c>
      <c r="L33" t="str">
        <f t="shared" si="5"/>
        <v>Barnabas Oley CofE Primary school</v>
      </c>
      <c r="M33">
        <v>3067</v>
      </c>
      <c r="N33" t="str">
        <f t="shared" si="1"/>
        <v>Day 11</v>
      </c>
      <c r="O33" t="str">
        <f t="shared" si="2"/>
        <v>Day 11</v>
      </c>
      <c r="P33" t="str">
        <f t="shared" si="3"/>
        <v>Day 1</v>
      </c>
      <c r="Q33" t="str">
        <f t="shared" si="4"/>
        <v>Day 11</v>
      </c>
      <c r="X33">
        <v>3308</v>
      </c>
      <c r="Y33" t="s">
        <v>502</v>
      </c>
      <c r="AD33" t="b">
        <f>[1]!Table1[[#This Row],[School Name:]]=A33</f>
        <v>1</v>
      </c>
      <c r="AE33" t="b">
        <f>[1]!Table1[[#This Row],[Do you want to opt-in to any of the School Absence Schemes for 2024/2025]]=C33</f>
        <v>1</v>
      </c>
      <c r="AF33" t="b">
        <f>[1]!Table1[[#This Row],[Do you want to purchase the Absence Scheme for Teachers]]=D33</f>
        <v>1</v>
      </c>
      <c r="AG33" t="b">
        <f>[1]!Table1[[#This Row],[Do you want to purchase the Absence Scheme for Teaching Assistants]]=E33</f>
        <v>1</v>
      </c>
      <c r="AH33" t="b">
        <f>[1]!Table1[[#This Row],[Please enter the number of FTE''s ]]=F33</f>
        <v>1</v>
      </c>
      <c r="AI33" t="b">
        <f>[1]!Table1[[#This Row],[Do you want to purchase the Absence Scheme for Caretakers]]=G33</f>
        <v>1</v>
      </c>
      <c r="AJ33" t="b">
        <f>[1]!Table1[[#This Row],[When do you want the cover to start from]]=H33</f>
        <v>1</v>
      </c>
      <c r="AK33" t="b">
        <f>[1]!Table1[[#This Row],[Please enter the number of FTE''s]]=I33</f>
        <v>1</v>
      </c>
      <c r="AL33" t="b">
        <f>[1]!Table1[[#This Row],[Do you want to purchase the Absence Scheme for Other Support Staff]]=J33</f>
        <v>1</v>
      </c>
      <c r="AM33" t="b">
        <f>[1]!Table1[[#This Row],[Please enter the number of FTE''s2]]=K33</f>
        <v>1</v>
      </c>
    </row>
    <row r="34" spans="1:39" x14ac:dyDescent="0.25">
      <c r="A34" t="s">
        <v>503</v>
      </c>
      <c r="B34" t="s">
        <v>504</v>
      </c>
      <c r="C34" t="s">
        <v>417</v>
      </c>
      <c r="D34" t="s">
        <v>417</v>
      </c>
      <c r="E34" t="s">
        <v>417</v>
      </c>
      <c r="F34" t="s">
        <v>505</v>
      </c>
      <c r="G34" t="s">
        <v>417</v>
      </c>
      <c r="H34" t="s">
        <v>153</v>
      </c>
      <c r="I34" t="s">
        <v>482</v>
      </c>
      <c r="J34" t="s">
        <v>417</v>
      </c>
      <c r="K34" t="s">
        <v>419</v>
      </c>
      <c r="L34" t="str">
        <f t="shared" si="5"/>
        <v>Clarkson Infants School</v>
      </c>
      <c r="M34">
        <v>2091</v>
      </c>
      <c r="N34" t="str">
        <f t="shared" si="1"/>
        <v>Day 11</v>
      </c>
      <c r="O34" t="str">
        <f t="shared" si="2"/>
        <v>Day 11</v>
      </c>
      <c r="P34" t="str">
        <f t="shared" si="3"/>
        <v>Day 1</v>
      </c>
      <c r="Q34" t="str">
        <f t="shared" si="4"/>
        <v>Day 11</v>
      </c>
      <c r="X34">
        <v>2444</v>
      </c>
      <c r="Y34" t="s">
        <v>506</v>
      </c>
      <c r="AD34" t="b">
        <f>[1]!Table1[[#This Row],[School Name:]]=A34</f>
        <v>1</v>
      </c>
      <c r="AE34" t="b">
        <f>[1]!Table1[[#This Row],[Do you want to opt-in to any of the School Absence Schemes for 2024/2025]]=C34</f>
        <v>1</v>
      </c>
      <c r="AF34" t="b">
        <f>[1]!Table1[[#This Row],[Do you want to purchase the Absence Scheme for Teachers]]=D34</f>
        <v>1</v>
      </c>
      <c r="AG34" t="b">
        <f>[1]!Table1[[#This Row],[Do you want to purchase the Absence Scheme for Teaching Assistants]]=E34</f>
        <v>1</v>
      </c>
      <c r="AH34" t="b">
        <f>[1]!Table1[[#This Row],[Please enter the number of FTE''s ]]=F34</f>
        <v>1</v>
      </c>
      <c r="AI34" t="b">
        <f>[1]!Table1[[#This Row],[Do you want to purchase the Absence Scheme for Caretakers]]=G34</f>
        <v>1</v>
      </c>
      <c r="AJ34" t="b">
        <f>[1]!Table1[[#This Row],[When do you want the cover to start from]]=H34</f>
        <v>1</v>
      </c>
      <c r="AK34" t="b">
        <f>[1]!Table1[[#This Row],[Please enter the number of FTE''s]]=I34</f>
        <v>1</v>
      </c>
      <c r="AL34" t="b">
        <f>[1]!Table1[[#This Row],[Do you want to purchase the Absence Scheme for Other Support Staff]]=J34</f>
        <v>1</v>
      </c>
      <c r="AM34" t="b">
        <f>[1]!Table1[[#This Row],[Please enter the number of FTE''s2]]=K34</f>
        <v>1</v>
      </c>
    </row>
    <row r="35" spans="1:39" x14ac:dyDescent="0.25">
      <c r="A35" t="s">
        <v>507</v>
      </c>
      <c r="B35" t="s">
        <v>508</v>
      </c>
      <c r="C35" t="s">
        <v>417</v>
      </c>
      <c r="D35" t="s">
        <v>417</v>
      </c>
      <c r="E35" t="s">
        <v>417</v>
      </c>
      <c r="F35" t="s">
        <v>509</v>
      </c>
      <c r="G35" t="s">
        <v>418</v>
      </c>
      <c r="J35" t="s">
        <v>417</v>
      </c>
      <c r="K35" t="s">
        <v>510</v>
      </c>
      <c r="L35" t="str">
        <f t="shared" si="5"/>
        <v>Arbury Primary School</v>
      </c>
      <c r="M35">
        <v>2118</v>
      </c>
      <c r="N35" t="str">
        <f t="shared" si="1"/>
        <v>Day 11</v>
      </c>
      <c r="O35" t="str">
        <f t="shared" si="2"/>
        <v>Day 11</v>
      </c>
      <c r="P35" t="str">
        <f t="shared" si="3"/>
        <v/>
      </c>
      <c r="Q35" t="str">
        <f t="shared" si="4"/>
        <v>Day 11</v>
      </c>
      <c r="X35">
        <v>3074</v>
      </c>
      <c r="Y35" t="s">
        <v>511</v>
      </c>
      <c r="AD35" t="b">
        <f>[1]!Table1[[#This Row],[School Name:]]=A35</f>
        <v>1</v>
      </c>
      <c r="AE35" t="b">
        <f>[1]!Table1[[#This Row],[Do you want to opt-in to any of the School Absence Schemes for 2024/2025]]=C35</f>
        <v>1</v>
      </c>
      <c r="AF35" t="b">
        <f>[1]!Table1[[#This Row],[Do you want to purchase the Absence Scheme for Teachers]]=D35</f>
        <v>1</v>
      </c>
      <c r="AG35" t="b">
        <f>[1]!Table1[[#This Row],[Do you want to purchase the Absence Scheme for Teaching Assistants]]=E35</f>
        <v>1</v>
      </c>
      <c r="AH35" t="b">
        <f>[1]!Table1[[#This Row],[Please enter the number of FTE''s ]]=F35</f>
        <v>1</v>
      </c>
      <c r="AI35" t="b">
        <f>[1]!Table1[[#This Row],[Do you want to purchase the Absence Scheme for Caretakers]]=G35</f>
        <v>1</v>
      </c>
      <c r="AJ35" t="b">
        <f>[1]!Table1[[#This Row],[When do you want the cover to start from]]=H35</f>
        <v>1</v>
      </c>
      <c r="AK35" t="b">
        <f>[1]!Table1[[#This Row],[Please enter the number of FTE''s]]=I35</f>
        <v>1</v>
      </c>
      <c r="AL35" t="b">
        <f>[1]!Table1[[#This Row],[Do you want to purchase the Absence Scheme for Other Support Staff]]=J35</f>
        <v>1</v>
      </c>
      <c r="AM35" t="b">
        <f>[1]!Table1[[#This Row],[Please enter the number of FTE''s2]]=K35</f>
        <v>1</v>
      </c>
    </row>
    <row r="36" spans="1:39" x14ac:dyDescent="0.25">
      <c r="A36" t="s">
        <v>209</v>
      </c>
      <c r="B36" t="s">
        <v>512</v>
      </c>
      <c r="C36" t="s">
        <v>417</v>
      </c>
      <c r="D36" t="s">
        <v>417</v>
      </c>
      <c r="E36" t="s">
        <v>417</v>
      </c>
      <c r="F36" t="s">
        <v>513</v>
      </c>
      <c r="G36" t="s">
        <v>417</v>
      </c>
      <c r="H36" t="s">
        <v>150</v>
      </c>
      <c r="I36" t="s">
        <v>420</v>
      </c>
      <c r="J36" t="s">
        <v>418</v>
      </c>
      <c r="L36" t="str">
        <f t="shared" si="5"/>
        <v>Kings Hedges Primary School</v>
      </c>
      <c r="M36">
        <v>2446</v>
      </c>
      <c r="N36" t="str">
        <f t="shared" si="1"/>
        <v>Day 11</v>
      </c>
      <c r="O36" t="str">
        <f t="shared" si="2"/>
        <v>Day 11</v>
      </c>
      <c r="P36" t="str">
        <f t="shared" si="3"/>
        <v>Day 11</v>
      </c>
      <c r="Q36" t="str">
        <f t="shared" si="4"/>
        <v/>
      </c>
      <c r="X36">
        <v>2336</v>
      </c>
      <c r="Y36" t="s">
        <v>186</v>
      </c>
      <c r="AD36" t="b">
        <f>[1]!Table1[[#This Row],[School Name:]]=A36</f>
        <v>1</v>
      </c>
      <c r="AE36" t="b">
        <f>[1]!Table1[[#This Row],[Do you want to opt-in to any of the School Absence Schemes for 2024/2025]]=C36</f>
        <v>1</v>
      </c>
      <c r="AF36" t="b">
        <f>[1]!Table1[[#This Row],[Do you want to purchase the Absence Scheme for Teachers]]=D36</f>
        <v>1</v>
      </c>
      <c r="AG36" t="b">
        <f>[1]!Table1[[#This Row],[Do you want to purchase the Absence Scheme for Teaching Assistants]]=E36</f>
        <v>1</v>
      </c>
      <c r="AH36" t="b">
        <f>[1]!Table1[[#This Row],[Please enter the number of FTE''s ]]=F36</f>
        <v>1</v>
      </c>
      <c r="AI36" t="b">
        <f>[1]!Table1[[#This Row],[Do you want to purchase the Absence Scheme for Caretakers]]=G36</f>
        <v>1</v>
      </c>
      <c r="AJ36" t="b">
        <f>[1]!Table1[[#This Row],[When do you want the cover to start from]]=H36</f>
        <v>1</v>
      </c>
      <c r="AK36" t="b">
        <f>[1]!Table1[[#This Row],[Please enter the number of FTE''s]]=I36</f>
        <v>1</v>
      </c>
      <c r="AL36" t="b">
        <f>[1]!Table1[[#This Row],[Do you want to purchase the Absence Scheme for Other Support Staff]]=J36</f>
        <v>1</v>
      </c>
      <c r="AM36" t="b">
        <f>[1]!Table1[[#This Row],[Please enter the number of FTE''s2]]=K36</f>
        <v>1</v>
      </c>
    </row>
    <row r="37" spans="1:39" x14ac:dyDescent="0.25">
      <c r="A37" t="s">
        <v>208</v>
      </c>
      <c r="B37" t="s">
        <v>514</v>
      </c>
      <c r="C37" t="s">
        <v>417</v>
      </c>
      <c r="D37" t="s">
        <v>417</v>
      </c>
      <c r="E37" t="s">
        <v>418</v>
      </c>
      <c r="G37" t="s">
        <v>418</v>
      </c>
      <c r="J37" t="s">
        <v>418</v>
      </c>
      <c r="L37" t="str">
        <f t="shared" si="5"/>
        <v>Kings Hedges Nursery School</v>
      </c>
      <c r="M37">
        <v>1000</v>
      </c>
      <c r="N37" t="str">
        <f t="shared" si="1"/>
        <v>Day 11</v>
      </c>
      <c r="O37" t="str">
        <f t="shared" si="2"/>
        <v/>
      </c>
      <c r="P37" t="str">
        <f t="shared" si="3"/>
        <v/>
      </c>
      <c r="Q37" t="str">
        <f t="shared" si="4"/>
        <v/>
      </c>
      <c r="X37">
        <v>2010</v>
      </c>
      <c r="Y37" t="s">
        <v>187</v>
      </c>
      <c r="AD37" t="b">
        <f>[1]!Table1[[#This Row],[School Name:]]=A37</f>
        <v>1</v>
      </c>
      <c r="AE37" t="b">
        <f>[1]!Table1[[#This Row],[Do you want to opt-in to any of the School Absence Schemes for 2024/2025]]=C37</f>
        <v>1</v>
      </c>
      <c r="AF37" t="b">
        <f>[1]!Table1[[#This Row],[Do you want to purchase the Absence Scheme for Teachers]]=D37</f>
        <v>1</v>
      </c>
      <c r="AG37" t="b">
        <f>[1]!Table1[[#This Row],[Do you want to purchase the Absence Scheme for Teaching Assistants]]=E37</f>
        <v>1</v>
      </c>
      <c r="AH37" t="b">
        <f>[1]!Table1[[#This Row],[Please enter the number of FTE''s ]]=F37</f>
        <v>1</v>
      </c>
      <c r="AI37" t="b">
        <f>[1]!Table1[[#This Row],[Do you want to purchase the Absence Scheme for Caretakers]]=G37</f>
        <v>1</v>
      </c>
      <c r="AJ37" t="b">
        <f>[1]!Table1[[#This Row],[When do you want the cover to start from]]=H37</f>
        <v>1</v>
      </c>
      <c r="AK37" t="b">
        <f>[1]!Table1[[#This Row],[Please enter the number of FTE''s]]=I37</f>
        <v>1</v>
      </c>
      <c r="AL37" t="b">
        <f>[1]!Table1[[#This Row],[Do you want to purchase the Absence Scheme for Other Support Staff]]=J37</f>
        <v>1</v>
      </c>
      <c r="AM37" t="b">
        <f>[1]!Table1[[#This Row],[Please enter the number of FTE''s2]]=K37</f>
        <v>1</v>
      </c>
    </row>
    <row r="38" spans="1:39" x14ac:dyDescent="0.25">
      <c r="A38" t="s">
        <v>515</v>
      </c>
      <c r="B38" t="s">
        <v>516</v>
      </c>
      <c r="C38" t="s">
        <v>417</v>
      </c>
      <c r="D38" t="s">
        <v>417</v>
      </c>
      <c r="E38" t="s">
        <v>418</v>
      </c>
      <c r="G38" t="s">
        <v>417</v>
      </c>
      <c r="H38" t="s">
        <v>150</v>
      </c>
      <c r="I38" t="s">
        <v>482</v>
      </c>
      <c r="J38" t="s">
        <v>418</v>
      </c>
      <c r="L38" t="str">
        <f t="shared" si="5"/>
        <v>The Grove Primary School</v>
      </c>
      <c r="M38">
        <v>2123</v>
      </c>
      <c r="N38" t="str">
        <f t="shared" si="1"/>
        <v>Day 11</v>
      </c>
      <c r="O38" t="str">
        <f t="shared" si="2"/>
        <v/>
      </c>
      <c r="P38" t="str">
        <f t="shared" si="3"/>
        <v>Day 11</v>
      </c>
      <c r="Q38" t="str">
        <f t="shared" si="4"/>
        <v/>
      </c>
      <c r="X38">
        <v>2208</v>
      </c>
      <c r="Y38" t="s">
        <v>222</v>
      </c>
      <c r="AD38" t="b">
        <f>[1]!Table1[[#This Row],[School Name:]]=A38</f>
        <v>1</v>
      </c>
      <c r="AE38" t="b">
        <f>[1]!Table1[[#This Row],[Do you want to opt-in to any of the School Absence Schemes for 2024/2025]]=C38</f>
        <v>1</v>
      </c>
      <c r="AF38" t="b">
        <f>[1]!Table1[[#This Row],[Do you want to purchase the Absence Scheme for Teachers]]=D38</f>
        <v>1</v>
      </c>
      <c r="AG38" t="b">
        <f>[1]!Table1[[#This Row],[Do you want to purchase the Absence Scheme for Teaching Assistants]]=E38</f>
        <v>1</v>
      </c>
      <c r="AH38" t="b">
        <f>[1]!Table1[[#This Row],[Please enter the number of FTE''s ]]=F38</f>
        <v>1</v>
      </c>
      <c r="AI38" t="b">
        <f>[1]!Table1[[#This Row],[Do you want to purchase the Absence Scheme for Caretakers]]=G38</f>
        <v>1</v>
      </c>
      <c r="AJ38" t="b">
        <f>[1]!Table1[[#This Row],[When do you want the cover to start from]]=H38</f>
        <v>1</v>
      </c>
      <c r="AK38" t="b">
        <f>[1]!Table1[[#This Row],[Please enter the number of FTE''s]]=I38</f>
        <v>1</v>
      </c>
      <c r="AL38" t="b">
        <f>[1]!Table1[[#This Row],[Do you want to purchase the Absence Scheme for Other Support Staff]]=J38</f>
        <v>1</v>
      </c>
      <c r="AM38" t="b">
        <f>[1]!Table1[[#This Row],[Please enter the number of FTE''s2]]=K38</f>
        <v>1</v>
      </c>
    </row>
    <row r="39" spans="1:39" x14ac:dyDescent="0.25">
      <c r="A39" t="s">
        <v>239</v>
      </c>
      <c r="B39" t="s">
        <v>517</v>
      </c>
      <c r="C39" t="s">
        <v>418</v>
      </c>
      <c r="L39" t="str">
        <f t="shared" si="5"/>
        <v>St Helen's primary School</v>
      </c>
      <c r="M39">
        <v>5200</v>
      </c>
      <c r="N39" t="str">
        <f t="shared" si="1"/>
        <v/>
      </c>
      <c r="O39" t="str">
        <f t="shared" si="2"/>
        <v/>
      </c>
      <c r="P39" t="str">
        <f t="shared" si="3"/>
        <v/>
      </c>
      <c r="Q39" t="str">
        <f t="shared" si="4"/>
        <v/>
      </c>
      <c r="X39">
        <v>3065</v>
      </c>
      <c r="Y39" t="s">
        <v>518</v>
      </c>
      <c r="AD39" t="b">
        <f>[1]!Table1[[#This Row],[School Name:]]=A39</f>
        <v>1</v>
      </c>
      <c r="AE39" t="b">
        <f>[1]!Table1[[#This Row],[Do you want to opt-in to any of the School Absence Schemes for 2024/2025]]=C39</f>
        <v>1</v>
      </c>
      <c r="AF39" t="b">
        <f>[1]!Table1[[#This Row],[Do you want to purchase the Absence Scheme for Teachers]]=D39</f>
        <v>1</v>
      </c>
      <c r="AG39" t="b">
        <f>[1]!Table1[[#This Row],[Do you want to purchase the Absence Scheme for Teaching Assistants]]=E39</f>
        <v>1</v>
      </c>
      <c r="AH39" t="b">
        <f>[1]!Table1[[#This Row],[Please enter the number of FTE''s ]]=F39</f>
        <v>1</v>
      </c>
      <c r="AI39" t="b">
        <f>[1]!Table1[[#This Row],[Do you want to purchase the Absence Scheme for Caretakers]]=G39</f>
        <v>1</v>
      </c>
      <c r="AJ39" t="b">
        <f>[1]!Table1[[#This Row],[When do you want the cover to start from]]=H39</f>
        <v>1</v>
      </c>
      <c r="AK39" t="b">
        <f>[1]!Table1[[#This Row],[Please enter the number of FTE''s]]=I39</f>
        <v>1</v>
      </c>
      <c r="AL39" t="b">
        <f>[1]!Table1[[#This Row],[Do you want to purchase the Absence Scheme for Other Support Staff]]=J39</f>
        <v>1</v>
      </c>
      <c r="AM39" t="b">
        <f>[1]!Table1[[#This Row],[Please enter the number of FTE''s2]]=K39</f>
        <v>1</v>
      </c>
    </row>
    <row r="40" spans="1:39" x14ac:dyDescent="0.25">
      <c r="A40" t="s">
        <v>519</v>
      </c>
      <c r="B40" t="s">
        <v>520</v>
      </c>
      <c r="C40" t="s">
        <v>417</v>
      </c>
      <c r="D40" t="s">
        <v>417</v>
      </c>
      <c r="E40" t="s">
        <v>417</v>
      </c>
      <c r="F40" t="s">
        <v>521</v>
      </c>
      <c r="G40" t="s">
        <v>417</v>
      </c>
      <c r="H40" t="s">
        <v>150</v>
      </c>
      <c r="I40" t="s">
        <v>522</v>
      </c>
      <c r="J40" t="s">
        <v>417</v>
      </c>
      <c r="K40" t="s">
        <v>523</v>
      </c>
      <c r="L40" t="str">
        <f t="shared" si="5"/>
        <v>Bellbird Primary School</v>
      </c>
      <c r="M40">
        <v>3943</v>
      </c>
      <c r="N40" t="str">
        <f t="shared" si="1"/>
        <v>Day 11</v>
      </c>
      <c r="O40" t="str">
        <f t="shared" si="2"/>
        <v>Day 11</v>
      </c>
      <c r="P40" t="str">
        <f t="shared" si="3"/>
        <v>Day 11</v>
      </c>
      <c r="Q40" t="str">
        <f t="shared" si="4"/>
        <v>Day 11</v>
      </c>
      <c r="X40">
        <v>3014</v>
      </c>
      <c r="Y40" t="s">
        <v>524</v>
      </c>
      <c r="AD40" t="b">
        <f>[1]!Table1[[#This Row],[School Name:]]=A40</f>
        <v>1</v>
      </c>
      <c r="AE40" t="b">
        <f>[1]!Table1[[#This Row],[Do you want to opt-in to any of the School Absence Schemes for 2024/2025]]=C40</f>
        <v>1</v>
      </c>
      <c r="AF40" t="b">
        <f>[1]!Table1[[#This Row],[Do you want to purchase the Absence Scheme for Teachers]]=D40</f>
        <v>1</v>
      </c>
      <c r="AG40" t="b">
        <f>[1]!Table1[[#This Row],[Do you want to purchase the Absence Scheme for Teaching Assistants]]=E40</f>
        <v>1</v>
      </c>
      <c r="AH40" t="b">
        <f>[1]!Table1[[#This Row],[Please enter the number of FTE''s ]]=F40</f>
        <v>1</v>
      </c>
      <c r="AI40" t="b">
        <f>[1]!Table1[[#This Row],[Do you want to purchase the Absence Scheme for Caretakers]]=G40</f>
        <v>1</v>
      </c>
      <c r="AJ40" t="b">
        <f>[1]!Table1[[#This Row],[When do you want the cover to start from]]=H40</f>
        <v>1</v>
      </c>
      <c r="AK40" t="b">
        <f>[1]!Table1[[#This Row],[Please enter the number of FTE''s]]=I40</f>
        <v>1</v>
      </c>
      <c r="AL40" t="b">
        <f>[1]!Table1[[#This Row],[Do you want to purchase the Absence Scheme for Other Support Staff]]=J40</f>
        <v>1</v>
      </c>
      <c r="AM40" t="b">
        <f>[1]!Table1[[#This Row],[Please enter the number of FTE''s2]]=K40</f>
        <v>1</v>
      </c>
    </row>
    <row r="41" spans="1:39" x14ac:dyDescent="0.25">
      <c r="A41" t="s">
        <v>186</v>
      </c>
      <c r="B41" t="s">
        <v>525</v>
      </c>
      <c r="C41" t="s">
        <v>417</v>
      </c>
      <c r="D41" t="s">
        <v>417</v>
      </c>
      <c r="E41" t="s">
        <v>417</v>
      </c>
      <c r="F41" t="s">
        <v>526</v>
      </c>
      <c r="G41" t="s">
        <v>417</v>
      </c>
      <c r="H41" t="s">
        <v>153</v>
      </c>
      <c r="I41" t="s">
        <v>527</v>
      </c>
      <c r="J41" t="s">
        <v>417</v>
      </c>
      <c r="K41" t="s">
        <v>528</v>
      </c>
      <c r="L41" t="str">
        <f t="shared" si="5"/>
        <v>Fawcett Primary School</v>
      </c>
      <c r="M41">
        <v>2336</v>
      </c>
      <c r="N41" t="str">
        <f t="shared" si="1"/>
        <v>Day 11</v>
      </c>
      <c r="O41" t="str">
        <f t="shared" si="2"/>
        <v>Day 11</v>
      </c>
      <c r="P41" t="str">
        <f t="shared" si="3"/>
        <v>Day 1</v>
      </c>
      <c r="Q41" t="str">
        <f t="shared" si="4"/>
        <v>Day 11</v>
      </c>
      <c r="X41">
        <v>2321</v>
      </c>
      <c r="Y41" t="s">
        <v>529</v>
      </c>
      <c r="AD41" t="b">
        <f>[1]!Table1[[#This Row],[School Name:]]=A41</f>
        <v>1</v>
      </c>
      <c r="AE41" t="b">
        <f>[1]!Table1[[#This Row],[Do you want to opt-in to any of the School Absence Schemes for 2024/2025]]=C41</f>
        <v>1</v>
      </c>
      <c r="AF41" t="b">
        <f>[1]!Table1[[#This Row],[Do you want to purchase the Absence Scheme for Teachers]]=D41</f>
        <v>1</v>
      </c>
      <c r="AG41" t="b">
        <f>[1]!Table1[[#This Row],[Do you want to purchase the Absence Scheme for Teaching Assistants]]=E41</f>
        <v>1</v>
      </c>
      <c r="AH41" t="b">
        <f>[1]!Table1[[#This Row],[Please enter the number of FTE''s ]]=F41</f>
        <v>1</v>
      </c>
      <c r="AI41" t="b">
        <f>[1]!Table1[[#This Row],[Do you want to purchase the Absence Scheme for Caretakers]]=G41</f>
        <v>1</v>
      </c>
      <c r="AJ41" t="b">
        <f>[1]!Table1[[#This Row],[When do you want the cover to start from]]=H41</f>
        <v>1</v>
      </c>
      <c r="AK41" t="b">
        <f>[1]!Table1[[#This Row],[Please enter the number of FTE''s]]=I41</f>
        <v>1</v>
      </c>
      <c r="AL41" t="b">
        <f>[1]!Table1[[#This Row],[Do you want to purchase the Absence Scheme for Other Support Staff]]=J41</f>
        <v>1</v>
      </c>
      <c r="AM41" t="b">
        <f>[1]!Table1[[#This Row],[Please enter the number of FTE''s2]]=K41</f>
        <v>1</v>
      </c>
    </row>
    <row r="42" spans="1:39" x14ac:dyDescent="0.25">
      <c r="A42" t="s">
        <v>252</v>
      </c>
      <c r="B42" t="s">
        <v>530</v>
      </c>
      <c r="C42" t="s">
        <v>417</v>
      </c>
      <c r="D42" t="s">
        <v>417</v>
      </c>
      <c r="E42" t="s">
        <v>417</v>
      </c>
      <c r="F42" t="s">
        <v>531</v>
      </c>
      <c r="G42" t="s">
        <v>417</v>
      </c>
      <c r="H42" t="s">
        <v>153</v>
      </c>
      <c r="I42" t="s">
        <v>532</v>
      </c>
      <c r="J42" t="s">
        <v>417</v>
      </c>
      <c r="K42" t="s">
        <v>532</v>
      </c>
      <c r="L42" t="str">
        <f t="shared" si="5"/>
        <v>Trumpington Meadows Primary School</v>
      </c>
      <c r="M42">
        <v>2000</v>
      </c>
      <c r="N42" t="str">
        <f t="shared" si="1"/>
        <v>Day 11</v>
      </c>
      <c r="O42" t="str">
        <f t="shared" si="2"/>
        <v>Day 11</v>
      </c>
      <c r="P42" t="str">
        <f t="shared" si="3"/>
        <v>Day 1</v>
      </c>
      <c r="Q42" t="str">
        <f t="shared" si="4"/>
        <v>Day 11</v>
      </c>
      <c r="X42">
        <v>2011</v>
      </c>
      <c r="Y42" t="s">
        <v>189</v>
      </c>
      <c r="AD42" t="b">
        <f>[1]!Table1[[#This Row],[School Name:]]=A42</f>
        <v>1</v>
      </c>
      <c r="AE42" t="b">
        <f>[1]!Table1[[#This Row],[Do you want to opt-in to any of the School Absence Schemes for 2024/2025]]=C42</f>
        <v>1</v>
      </c>
      <c r="AF42" t="b">
        <f>[1]!Table1[[#This Row],[Do you want to purchase the Absence Scheme for Teachers]]=D42</f>
        <v>1</v>
      </c>
      <c r="AG42" t="b">
        <f>[1]!Table1[[#This Row],[Do you want to purchase the Absence Scheme for Teaching Assistants]]=E42</f>
        <v>1</v>
      </c>
      <c r="AH42" t="b">
        <f>[1]!Table1[[#This Row],[Please enter the number of FTE''s ]]=F42</f>
        <v>1</v>
      </c>
      <c r="AI42" t="b">
        <f>[1]!Table1[[#This Row],[Do you want to purchase the Absence Scheme for Caretakers]]=G42</f>
        <v>1</v>
      </c>
      <c r="AJ42" t="b">
        <f>[1]!Table1[[#This Row],[When do you want the cover to start from]]=H42</f>
        <v>1</v>
      </c>
      <c r="AK42" t="b">
        <f>[1]!Table1[[#This Row],[Please enter the number of FTE''s]]=I42</f>
        <v>1</v>
      </c>
      <c r="AL42" t="b">
        <f>[1]!Table1[[#This Row],[Do you want to purchase the Absence Scheme for Other Support Staff]]=J42</f>
        <v>1</v>
      </c>
      <c r="AM42" t="b">
        <f>[1]!Table1[[#This Row],[Please enter the number of FTE''s2]]=K42</f>
        <v>1</v>
      </c>
    </row>
    <row r="43" spans="1:39" x14ac:dyDescent="0.25">
      <c r="A43" t="s">
        <v>260</v>
      </c>
      <c r="B43" t="s">
        <v>533</v>
      </c>
      <c r="C43" t="s">
        <v>417</v>
      </c>
      <c r="D43" t="s">
        <v>417</v>
      </c>
      <c r="E43" t="s">
        <v>418</v>
      </c>
      <c r="G43" t="s">
        <v>417</v>
      </c>
      <c r="H43" t="s">
        <v>150</v>
      </c>
      <c r="I43" t="s">
        <v>534</v>
      </c>
      <c r="J43" t="s">
        <v>417</v>
      </c>
      <c r="K43" t="s">
        <v>535</v>
      </c>
      <c r="L43" t="str">
        <f t="shared" si="5"/>
        <v>Yaxley Infant School</v>
      </c>
      <c r="M43">
        <v>2254</v>
      </c>
      <c r="N43" t="str">
        <f t="shared" si="1"/>
        <v>Day 11</v>
      </c>
      <c r="O43" t="str">
        <f t="shared" si="2"/>
        <v/>
      </c>
      <c r="P43" t="str">
        <f t="shared" si="3"/>
        <v>Day 11</v>
      </c>
      <c r="Q43" t="str">
        <f t="shared" si="4"/>
        <v>Day 11</v>
      </c>
      <c r="X43">
        <v>2012</v>
      </c>
      <c r="Y43" t="s">
        <v>190</v>
      </c>
      <c r="AD43" t="b">
        <f>[1]!Table1[[#This Row],[School Name:]]=A43</f>
        <v>1</v>
      </c>
      <c r="AE43" t="b">
        <f>[1]!Table1[[#This Row],[Do you want to opt-in to any of the School Absence Schemes for 2024/2025]]=C43</f>
        <v>1</v>
      </c>
      <c r="AF43" t="b">
        <f>[1]!Table1[[#This Row],[Do you want to purchase the Absence Scheme for Teachers]]=D43</f>
        <v>1</v>
      </c>
      <c r="AG43" t="b">
        <f>[1]!Table1[[#This Row],[Do you want to purchase the Absence Scheme for Teaching Assistants]]=E43</f>
        <v>1</v>
      </c>
      <c r="AH43" t="b">
        <f>[1]!Table1[[#This Row],[Please enter the number of FTE''s ]]=F43</f>
        <v>1</v>
      </c>
      <c r="AI43" t="b">
        <f>[1]!Table1[[#This Row],[Do you want to purchase the Absence Scheme for Caretakers]]=G43</f>
        <v>1</v>
      </c>
      <c r="AJ43" t="b">
        <f>[1]!Table1[[#This Row],[When do you want the cover to start from]]=H43</f>
        <v>1</v>
      </c>
      <c r="AK43" t="b">
        <f>[1]!Table1[[#This Row],[Please enter the number of FTE''s]]=I43</f>
        <v>1</v>
      </c>
      <c r="AL43" t="b">
        <f>[1]!Table1[[#This Row],[Do you want to purchase the Absence Scheme for Other Support Staff]]=J43</f>
        <v>1</v>
      </c>
      <c r="AM43" t="b">
        <f>[1]!Table1[[#This Row],[Please enter the number of FTE''s2]]=K43</f>
        <v>1</v>
      </c>
    </row>
    <row r="44" spans="1:39" x14ac:dyDescent="0.25">
      <c r="A44" t="s">
        <v>536</v>
      </c>
      <c r="B44" t="s">
        <v>537</v>
      </c>
      <c r="C44" t="s">
        <v>417</v>
      </c>
      <c r="D44" t="s">
        <v>417</v>
      </c>
      <c r="E44" t="s">
        <v>418</v>
      </c>
      <c r="G44" t="s">
        <v>418</v>
      </c>
      <c r="J44" t="s">
        <v>418</v>
      </c>
      <c r="L44" t="str">
        <f t="shared" si="5"/>
        <v>Holywell CofE Primary School</v>
      </c>
      <c r="M44">
        <v>3071</v>
      </c>
      <c r="N44" t="str">
        <f t="shared" si="1"/>
        <v>Day 11</v>
      </c>
      <c r="O44" t="str">
        <f t="shared" si="2"/>
        <v/>
      </c>
      <c r="P44" t="str">
        <f t="shared" si="3"/>
        <v/>
      </c>
      <c r="Q44" t="str">
        <f t="shared" si="4"/>
        <v/>
      </c>
      <c r="X44">
        <v>2068</v>
      </c>
      <c r="Y44" t="s">
        <v>538</v>
      </c>
      <c r="AD44" t="b">
        <f>[1]!Table1[[#This Row],[School Name:]]=A44</f>
        <v>1</v>
      </c>
      <c r="AE44" t="b">
        <f>[1]!Table1[[#This Row],[Do you want to opt-in to any of the School Absence Schemes for 2024/2025]]=C44</f>
        <v>1</v>
      </c>
      <c r="AF44" t="b">
        <f>[1]!Table1[[#This Row],[Do you want to purchase the Absence Scheme for Teachers]]=D44</f>
        <v>1</v>
      </c>
      <c r="AG44" t="b">
        <f>[1]!Table1[[#This Row],[Do you want to purchase the Absence Scheme for Teaching Assistants]]=E44</f>
        <v>1</v>
      </c>
      <c r="AH44" t="b">
        <f>[1]!Table1[[#This Row],[Please enter the number of FTE''s ]]=F44</f>
        <v>1</v>
      </c>
      <c r="AI44" t="b">
        <f>[1]!Table1[[#This Row],[Do you want to purchase the Absence Scheme for Caretakers]]=G44</f>
        <v>1</v>
      </c>
      <c r="AJ44" t="b">
        <f>[1]!Table1[[#This Row],[When do you want the cover to start from]]=H44</f>
        <v>1</v>
      </c>
      <c r="AK44" t="b">
        <f>[1]!Table1[[#This Row],[Please enter the number of FTE''s]]=I44</f>
        <v>1</v>
      </c>
      <c r="AL44" t="b">
        <f>[1]!Table1[[#This Row],[Do you want to purchase the Absence Scheme for Other Support Staff]]=J44</f>
        <v>1</v>
      </c>
      <c r="AM44" t="b">
        <f>[1]!Table1[[#This Row],[Please enter the number of FTE''s2]]=K44</f>
        <v>1</v>
      </c>
    </row>
    <row r="45" spans="1:39" x14ac:dyDescent="0.25">
      <c r="A45" t="s">
        <v>220</v>
      </c>
      <c r="B45" t="s">
        <v>539</v>
      </c>
      <c r="C45" t="s">
        <v>417</v>
      </c>
      <c r="D45" t="s">
        <v>417</v>
      </c>
      <c r="E45" t="s">
        <v>418</v>
      </c>
      <c r="G45" t="s">
        <v>417</v>
      </c>
      <c r="H45" t="s">
        <v>150</v>
      </c>
      <c r="I45" t="s">
        <v>482</v>
      </c>
      <c r="J45" t="s">
        <v>417</v>
      </c>
      <c r="K45" t="s">
        <v>466</v>
      </c>
      <c r="L45" t="str">
        <f t="shared" si="5"/>
        <v>Newnham Croft Primary School</v>
      </c>
      <c r="M45">
        <v>2109</v>
      </c>
      <c r="N45" t="str">
        <f t="shared" si="1"/>
        <v>Day 11</v>
      </c>
      <c r="O45" t="str">
        <f t="shared" si="2"/>
        <v/>
      </c>
      <c r="P45" t="str">
        <f t="shared" si="3"/>
        <v>Day 11</v>
      </c>
      <c r="Q45" t="str">
        <f t="shared" si="4"/>
        <v>Day 11</v>
      </c>
      <c r="X45">
        <v>2328</v>
      </c>
      <c r="Y45" t="s">
        <v>540</v>
      </c>
      <c r="AD45" t="b">
        <f>[1]!Table1[[#This Row],[School Name:]]=A45</f>
        <v>1</v>
      </c>
      <c r="AE45" t="b">
        <f>[1]!Table1[[#This Row],[Do you want to opt-in to any of the School Absence Schemes for 2024/2025]]=C45</f>
        <v>1</v>
      </c>
      <c r="AF45" t="b">
        <f>[1]!Table1[[#This Row],[Do you want to purchase the Absence Scheme for Teachers]]=D45</f>
        <v>1</v>
      </c>
      <c r="AG45" t="b">
        <f>[1]!Table1[[#This Row],[Do you want to purchase the Absence Scheme for Teaching Assistants]]=E45</f>
        <v>1</v>
      </c>
      <c r="AH45" t="b">
        <f>[1]!Table1[[#This Row],[Please enter the number of FTE''s ]]=F45</f>
        <v>1</v>
      </c>
      <c r="AI45" t="b">
        <f>[1]!Table1[[#This Row],[Do you want to purchase the Absence Scheme for Caretakers]]=G45</f>
        <v>1</v>
      </c>
      <c r="AJ45" t="b">
        <f>[1]!Table1[[#This Row],[When do you want the cover to start from]]=H45</f>
        <v>1</v>
      </c>
      <c r="AK45" t="b">
        <f>[1]!Table1[[#This Row],[Please enter the number of FTE''s]]=I45</f>
        <v>1</v>
      </c>
      <c r="AL45" t="b">
        <f>[1]!Table1[[#This Row],[Do you want to purchase the Absence Scheme for Other Support Staff]]=J45</f>
        <v>1</v>
      </c>
      <c r="AM45" t="b">
        <f>[1]!Table1[[#This Row],[Please enter the number of FTE''s2]]=K45</f>
        <v>1</v>
      </c>
    </row>
    <row r="46" spans="1:39" x14ac:dyDescent="0.25">
      <c r="A46" t="s">
        <v>541</v>
      </c>
      <c r="B46" t="s">
        <v>542</v>
      </c>
      <c r="C46" t="s">
        <v>417</v>
      </c>
      <c r="D46" t="s">
        <v>417</v>
      </c>
      <c r="E46" t="s">
        <v>418</v>
      </c>
      <c r="G46" t="s">
        <v>418</v>
      </c>
      <c r="J46" t="s">
        <v>418</v>
      </c>
      <c r="L46" t="str">
        <f t="shared" si="5"/>
        <v>Fenstanton and Hilton Primary School</v>
      </c>
      <c r="M46">
        <v>2208</v>
      </c>
      <c r="N46" t="str">
        <f t="shared" si="1"/>
        <v>Day 11</v>
      </c>
      <c r="O46" t="str">
        <f t="shared" si="2"/>
        <v/>
      </c>
      <c r="P46" t="str">
        <f t="shared" si="3"/>
        <v/>
      </c>
      <c r="Q46" t="str">
        <f t="shared" si="4"/>
        <v/>
      </c>
      <c r="X46">
        <v>7025</v>
      </c>
      <c r="Y46" t="s">
        <v>543</v>
      </c>
      <c r="AD46" t="b">
        <f>[1]!Table1[[#This Row],[School Name:]]=A46</f>
        <v>1</v>
      </c>
      <c r="AE46" t="b">
        <f>[1]!Table1[[#This Row],[Do you want to opt-in to any of the School Absence Schemes for 2024/2025]]=C46</f>
        <v>1</v>
      </c>
      <c r="AF46" t="b">
        <f>[1]!Table1[[#This Row],[Do you want to purchase the Absence Scheme for Teachers]]=D46</f>
        <v>1</v>
      </c>
      <c r="AG46" t="b">
        <f>[1]!Table1[[#This Row],[Do you want to purchase the Absence Scheme for Teaching Assistants]]=E46</f>
        <v>1</v>
      </c>
      <c r="AH46" t="b">
        <f>[1]!Table1[[#This Row],[Please enter the number of FTE''s ]]=F46</f>
        <v>1</v>
      </c>
      <c r="AI46" t="b">
        <f>[1]!Table1[[#This Row],[Do you want to purchase the Absence Scheme for Caretakers]]=G46</f>
        <v>1</v>
      </c>
      <c r="AJ46" t="b">
        <f>[1]!Table1[[#This Row],[When do you want the cover to start from]]=H46</f>
        <v>1</v>
      </c>
      <c r="AK46" t="b">
        <f>[1]!Table1[[#This Row],[Please enter the number of FTE''s]]=I46</f>
        <v>1</v>
      </c>
      <c r="AL46" t="b">
        <f>[1]!Table1[[#This Row],[Do you want to purchase the Absence Scheme for Other Support Staff]]=J46</f>
        <v>1</v>
      </c>
      <c r="AM46" t="b">
        <f>[1]!Table1[[#This Row],[Please enter the number of FTE''s2]]=K46</f>
        <v>1</v>
      </c>
    </row>
    <row r="47" spans="1:39" x14ac:dyDescent="0.25">
      <c r="N47" t="str">
        <f t="shared" si="1"/>
        <v/>
      </c>
      <c r="O47" t="str">
        <f t="shared" si="2"/>
        <v/>
      </c>
      <c r="P47" t="str">
        <f t="shared" si="3"/>
        <v/>
      </c>
      <c r="Q47" t="str">
        <f t="shared" si="4"/>
        <v/>
      </c>
      <c r="X47">
        <v>3310</v>
      </c>
      <c r="Y47" t="s">
        <v>544</v>
      </c>
      <c r="AD47" t="b">
        <f>[1]!Table1[[#This Row],[School Name:]]=A47</f>
        <v>1</v>
      </c>
      <c r="AE47" t="b">
        <f>[1]!Table1[[#This Row],[Do you want to opt-in to any of the School Absence Schemes for 2024/2025]]=C47</f>
        <v>1</v>
      </c>
      <c r="AF47" t="b">
        <f>[1]!Table1[[#This Row],[Do you want to purchase the Absence Scheme for Teachers]]=D47</f>
        <v>1</v>
      </c>
      <c r="AG47" t="b">
        <f>[1]!Table1[[#This Row],[Do you want to purchase the Absence Scheme for Teaching Assistants]]=E47</f>
        <v>1</v>
      </c>
      <c r="AH47" t="b">
        <f>[1]!Table1[[#This Row],[Please enter the number of FTE''s ]]=F47</f>
        <v>1</v>
      </c>
      <c r="AI47" t="b">
        <f>[1]!Table1[[#This Row],[Do you want to purchase the Absence Scheme for Caretakers]]=G47</f>
        <v>1</v>
      </c>
      <c r="AJ47" t="b">
        <f>[1]!Table1[[#This Row],[When do you want the cover to start from]]=H47</f>
        <v>1</v>
      </c>
      <c r="AK47" t="b">
        <f>[1]!Table1[[#This Row],[Please enter the number of FTE''s]]=I47</f>
        <v>1</v>
      </c>
      <c r="AL47" t="b">
        <f>[1]!Table1[[#This Row],[Do you want to purchase the Absence Scheme for Other Support Staff]]=J47</f>
        <v>1</v>
      </c>
      <c r="AM47" t="b">
        <f>[1]!Table1[[#This Row],[Please enter the number of FTE''s2]]=K47</f>
        <v>1</v>
      </c>
    </row>
    <row r="48" spans="1:39" x14ac:dyDescent="0.25">
      <c r="A48" t="s">
        <v>545</v>
      </c>
      <c r="B48" t="s">
        <v>546</v>
      </c>
      <c r="C48" t="s">
        <v>417</v>
      </c>
      <c r="D48" t="s">
        <v>417</v>
      </c>
      <c r="E48" t="s">
        <v>418</v>
      </c>
      <c r="G48" t="s">
        <v>417</v>
      </c>
      <c r="H48" t="s">
        <v>150</v>
      </c>
      <c r="I48" t="s">
        <v>547</v>
      </c>
      <c r="J48" t="s">
        <v>418</v>
      </c>
      <c r="L48" t="str">
        <f t="shared" si="5"/>
        <v>Hardwick and Cambourne Community Primary School</v>
      </c>
      <c r="M48">
        <v>2315</v>
      </c>
      <c r="N48" t="str">
        <f t="shared" si="1"/>
        <v>Day 11</v>
      </c>
      <c r="O48" t="str">
        <f t="shared" si="2"/>
        <v/>
      </c>
      <c r="P48" t="str">
        <f t="shared" si="3"/>
        <v>Day 11</v>
      </c>
      <c r="Q48" t="str">
        <f t="shared" si="4"/>
        <v/>
      </c>
      <c r="X48">
        <v>2016</v>
      </c>
      <c r="Y48" t="s">
        <v>192</v>
      </c>
      <c r="AD48" t="b">
        <f>[1]!Table1[[#This Row],[School Name:]]=A48</f>
        <v>1</v>
      </c>
      <c r="AE48" t="b">
        <f>[1]!Table1[[#This Row],[Do you want to opt-in to any of the School Absence Schemes for 2024/2025]]=C48</f>
        <v>1</v>
      </c>
      <c r="AF48" t="b">
        <f>[1]!Table1[[#This Row],[Do you want to purchase the Absence Scheme for Teachers]]=D48</f>
        <v>1</v>
      </c>
      <c r="AG48" t="b">
        <f>[1]!Table1[[#This Row],[Do you want to purchase the Absence Scheme for Teaching Assistants]]=E48</f>
        <v>1</v>
      </c>
      <c r="AH48" t="b">
        <f>[1]!Table1[[#This Row],[Please enter the number of FTE''s ]]=F48</f>
        <v>1</v>
      </c>
      <c r="AI48" t="b">
        <f>[1]!Table1[[#This Row],[Do you want to purchase the Absence Scheme for Caretakers]]=G48</f>
        <v>1</v>
      </c>
      <c r="AJ48" t="b">
        <f>[1]!Table1[[#This Row],[When do you want the cover to start from]]=H48</f>
        <v>1</v>
      </c>
      <c r="AK48" t="b">
        <f>[1]!Table1[[#This Row],[Please enter the number of FTE''s]]=I48</f>
        <v>1</v>
      </c>
      <c r="AL48" t="b">
        <f>[1]!Table1[[#This Row],[Do you want to purchase the Absence Scheme for Other Support Staff]]=J48</f>
        <v>1</v>
      </c>
      <c r="AM48" t="b">
        <f>[1]!Table1[[#This Row],[Please enter the number of FTE''s2]]=K48</f>
        <v>1</v>
      </c>
    </row>
    <row r="49" spans="1:39" x14ac:dyDescent="0.25">
      <c r="A49" t="s">
        <v>548</v>
      </c>
      <c r="B49" t="s">
        <v>549</v>
      </c>
      <c r="C49" t="s">
        <v>417</v>
      </c>
      <c r="D49" t="s">
        <v>417</v>
      </c>
      <c r="E49" t="s">
        <v>418</v>
      </c>
      <c r="G49" t="s">
        <v>417</v>
      </c>
      <c r="H49" t="s">
        <v>153</v>
      </c>
      <c r="I49" t="s">
        <v>550</v>
      </c>
      <c r="J49" t="s">
        <v>417</v>
      </c>
      <c r="K49" t="s">
        <v>551</v>
      </c>
      <c r="L49" t="str">
        <f t="shared" si="5"/>
        <v>Pendragon Community Primary School</v>
      </c>
      <c r="M49">
        <v>2033</v>
      </c>
      <c r="N49" t="str">
        <f t="shared" si="1"/>
        <v>Day 11</v>
      </c>
      <c r="O49" t="str">
        <f t="shared" si="2"/>
        <v/>
      </c>
      <c r="P49" t="str">
        <f t="shared" si="3"/>
        <v>Day 1</v>
      </c>
      <c r="Q49" t="str">
        <f t="shared" si="4"/>
        <v>Day 11</v>
      </c>
      <c r="X49" t="s">
        <v>552</v>
      </c>
      <c r="Y49" t="s">
        <v>553</v>
      </c>
      <c r="AD49" t="b">
        <f>[1]!Table1[[#This Row],[School Name:]]=A49</f>
        <v>1</v>
      </c>
      <c r="AE49" t="b">
        <f>[1]!Table1[[#This Row],[Do you want to opt-in to any of the School Absence Schemes for 2024/2025]]=C49</f>
        <v>1</v>
      </c>
      <c r="AF49" t="b">
        <f>[1]!Table1[[#This Row],[Do you want to purchase the Absence Scheme for Teachers]]=D49</f>
        <v>1</v>
      </c>
      <c r="AG49" t="b">
        <f>[1]!Table1[[#This Row],[Do you want to purchase the Absence Scheme for Teaching Assistants]]=E49</f>
        <v>1</v>
      </c>
      <c r="AH49" t="b">
        <f>[1]!Table1[[#This Row],[Please enter the number of FTE''s ]]=F49</f>
        <v>1</v>
      </c>
      <c r="AI49" t="b">
        <f>[1]!Table1[[#This Row],[Do you want to purchase the Absence Scheme for Caretakers]]=G49</f>
        <v>1</v>
      </c>
      <c r="AJ49" t="b">
        <f>[1]!Table1[[#This Row],[When do you want the cover to start from]]=H49</f>
        <v>1</v>
      </c>
      <c r="AK49" t="b">
        <f>[1]!Table1[[#This Row],[Please enter the number of FTE''s]]=I49</f>
        <v>1</v>
      </c>
      <c r="AL49" t="b">
        <f>[1]!Table1[[#This Row],[Do you want to purchase the Absence Scheme for Other Support Staff]]=J49</f>
        <v>1</v>
      </c>
      <c r="AM49" t="b">
        <f>[1]!Table1[[#This Row],[Please enter the number of FTE''s2]]=K49</f>
        <v>1</v>
      </c>
    </row>
    <row r="50" spans="1:39" x14ac:dyDescent="0.25">
      <c r="A50" t="s">
        <v>554</v>
      </c>
      <c r="B50" t="s">
        <v>555</v>
      </c>
      <c r="C50" t="s">
        <v>417</v>
      </c>
      <c r="D50" t="s">
        <v>417</v>
      </c>
      <c r="E50" t="s">
        <v>418</v>
      </c>
      <c r="G50" t="s">
        <v>418</v>
      </c>
      <c r="J50" t="s">
        <v>417</v>
      </c>
      <c r="K50" t="s">
        <v>487</v>
      </c>
      <c r="L50" t="str">
        <f t="shared" si="5"/>
        <v>Elsworth CofE VA Primary School</v>
      </c>
      <c r="M50">
        <v>3308</v>
      </c>
      <c r="N50" t="str">
        <f t="shared" si="1"/>
        <v>Day 11</v>
      </c>
      <c r="O50" t="str">
        <f t="shared" si="2"/>
        <v/>
      </c>
      <c r="P50" t="str">
        <f t="shared" si="3"/>
        <v/>
      </c>
      <c r="Q50" t="str">
        <f t="shared" si="4"/>
        <v>Day 11</v>
      </c>
      <c r="X50">
        <v>3068</v>
      </c>
      <c r="Y50" t="s">
        <v>556</v>
      </c>
      <c r="AD50" t="b">
        <f>[1]!Table1[[#This Row],[School Name:]]=A50</f>
        <v>1</v>
      </c>
      <c r="AE50" t="b">
        <f>[1]!Table1[[#This Row],[Do you want to opt-in to any of the School Absence Schemes for 2024/2025]]=C50</f>
        <v>1</v>
      </c>
      <c r="AF50" t="b">
        <f>[1]!Table1[[#This Row],[Do you want to purchase the Absence Scheme for Teachers]]=D50</f>
        <v>1</v>
      </c>
      <c r="AG50" t="b">
        <f>[1]!Table1[[#This Row],[Do you want to purchase the Absence Scheme for Teaching Assistants]]=E50</f>
        <v>1</v>
      </c>
      <c r="AH50" t="b">
        <f>[1]!Table1[[#This Row],[Please enter the number of FTE''s ]]=F50</f>
        <v>1</v>
      </c>
      <c r="AI50" t="b">
        <f>[1]!Table1[[#This Row],[Do you want to purchase the Absence Scheme for Caretakers]]=G50</f>
        <v>1</v>
      </c>
      <c r="AJ50" t="b">
        <f>[1]!Table1[[#This Row],[When do you want the cover to start from]]=H50</f>
        <v>1</v>
      </c>
      <c r="AK50" t="b">
        <f>[1]!Table1[[#This Row],[Please enter the number of FTE''s]]=I50</f>
        <v>1</v>
      </c>
      <c r="AL50" t="b">
        <f>[1]!Table1[[#This Row],[Do you want to purchase the Absence Scheme for Other Support Staff]]=J50</f>
        <v>1</v>
      </c>
      <c r="AM50" t="b">
        <f>[1]!Table1[[#This Row],[Please enter the number of FTE''s2]]=K50</f>
        <v>1</v>
      </c>
    </row>
    <row r="51" spans="1:39" x14ac:dyDescent="0.25">
      <c r="A51" s="147" t="s">
        <v>211</v>
      </c>
      <c r="B51" t="s">
        <v>557</v>
      </c>
      <c r="C51" t="s">
        <v>417</v>
      </c>
      <c r="D51" t="s">
        <v>417</v>
      </c>
      <c r="E51" t="s">
        <v>417</v>
      </c>
      <c r="F51" t="s">
        <v>558</v>
      </c>
      <c r="G51" t="s">
        <v>417</v>
      </c>
      <c r="H51" t="s">
        <v>153</v>
      </c>
      <c r="I51" t="s">
        <v>559</v>
      </c>
      <c r="J51" t="s">
        <v>417</v>
      </c>
      <c r="K51" t="s">
        <v>560</v>
      </c>
      <c r="L51" t="str">
        <f t="shared" si="5"/>
        <v>Lionel Walden Primary School</v>
      </c>
      <c r="M51">
        <v>2066</v>
      </c>
      <c r="N51" t="str">
        <f>IF(D51="Yes","Day 11","")</f>
        <v>Day 11</v>
      </c>
      <c r="O51" t="str">
        <f t="shared" si="2"/>
        <v>Day 11</v>
      </c>
      <c r="P51" t="str">
        <f t="shared" si="3"/>
        <v>Day 1</v>
      </c>
      <c r="Q51" t="str">
        <f t="shared" si="4"/>
        <v>Day 11</v>
      </c>
      <c r="X51">
        <v>3017</v>
      </c>
      <c r="Y51" t="s">
        <v>561</v>
      </c>
      <c r="AD51" t="b">
        <f>[1]!Table1[[#This Row],[School Name:]]=A51</f>
        <v>1</v>
      </c>
      <c r="AE51" t="b">
        <f>[1]!Table1[[#This Row],[Do you want to opt-in to any of the School Absence Schemes for 2024/2025]]=C51</f>
        <v>1</v>
      </c>
      <c r="AF51" t="b">
        <f>[1]!Table1[[#This Row],[Do you want to purchase the Absence Scheme for Teachers]]=D51</f>
        <v>1</v>
      </c>
      <c r="AG51" t="b">
        <f>[1]!Table1[[#This Row],[Do you want to purchase the Absence Scheme for Teaching Assistants]]=E51</f>
        <v>1</v>
      </c>
      <c r="AH51" t="b">
        <f>[1]!Table1[[#This Row],[Please enter the number of FTE''s ]]=F51</f>
        <v>1</v>
      </c>
      <c r="AI51" t="b">
        <f>[1]!Table1[[#This Row],[Do you want to purchase the Absence Scheme for Caretakers]]=G51</f>
        <v>1</v>
      </c>
      <c r="AJ51" t="b">
        <f>[1]!Table1[[#This Row],[When do you want the cover to start from]]=H51</f>
        <v>1</v>
      </c>
      <c r="AK51" t="b">
        <f>[1]!Table1[[#This Row],[Please enter the number of FTE''s]]=I51</f>
        <v>1</v>
      </c>
      <c r="AL51" t="b">
        <f>[1]!Table1[[#This Row],[Do you want to purchase the Absence Scheme for Other Support Staff]]=J51</f>
        <v>1</v>
      </c>
      <c r="AM51" t="b">
        <f>[1]!Table1[[#This Row],[Please enter the number of FTE''s2]]=K51</f>
        <v>1</v>
      </c>
    </row>
    <row r="52" spans="1:39" x14ac:dyDescent="0.25">
      <c r="A52" t="s">
        <v>562</v>
      </c>
      <c r="B52" t="s">
        <v>563</v>
      </c>
      <c r="C52" t="s">
        <v>418</v>
      </c>
      <c r="L52" t="str">
        <f>VLOOKUP(M52,X$2:Y$128,2,FALSE)</f>
        <v>Sawtry Infants' School</v>
      </c>
      <c r="M52">
        <v>2255</v>
      </c>
      <c r="N52" t="str">
        <f t="shared" ref="N52:N54" si="6">IF(D52="Yes","Day 11","")</f>
        <v/>
      </c>
      <c r="O52" t="str">
        <f t="shared" ref="O52:O54" si="7">IF(E52="Yes","Day 11","")</f>
        <v/>
      </c>
      <c r="P52" t="str">
        <f t="shared" ref="P52:P54" si="8">IF(G52="Yes",H52,"")</f>
        <v/>
      </c>
      <c r="Q52" t="str">
        <f t="shared" ref="Q52:Q54" si="9">IF(J52="Yes","Day 11","")</f>
        <v/>
      </c>
      <c r="X52">
        <v>2315</v>
      </c>
      <c r="Y52" t="s">
        <v>564</v>
      </c>
      <c r="AD52" t="b">
        <f>[1]!Table1[[#This Row],[School Name:]]=A52</f>
        <v>1</v>
      </c>
      <c r="AE52" t="b">
        <f>[1]!Table1[[#This Row],[Do you want to opt-in to any of the School Absence Schemes for 2024/2025]]=C52</f>
        <v>1</v>
      </c>
      <c r="AF52" t="b">
        <f>[1]!Table1[[#This Row],[Do you want to purchase the Absence Scheme for Teachers]]=D52</f>
        <v>1</v>
      </c>
      <c r="AG52" t="b">
        <f>[1]!Table1[[#This Row],[Do you want to purchase the Absence Scheme for Teaching Assistants]]=E52</f>
        <v>1</v>
      </c>
      <c r="AH52" t="b">
        <f>[1]!Table1[[#This Row],[Please enter the number of FTE''s ]]=F52</f>
        <v>1</v>
      </c>
      <c r="AI52" t="b">
        <f>[1]!Table1[[#This Row],[Do you want to purchase the Absence Scheme for Caretakers]]=G52</f>
        <v>1</v>
      </c>
      <c r="AJ52" t="b">
        <f>[1]!Table1[[#This Row],[When do you want the cover to start from]]=H52</f>
        <v>1</v>
      </c>
      <c r="AK52" t="b">
        <f>[1]!Table1[[#This Row],[Please enter the number of FTE''s]]=I52</f>
        <v>1</v>
      </c>
      <c r="AL52" t="b">
        <f>[1]!Table1[[#This Row],[Do you want to purchase the Absence Scheme for Other Support Staff]]=J52</f>
        <v>1</v>
      </c>
      <c r="AM52" t="b">
        <f>[1]!Table1[[#This Row],[Please enter the number of FTE''s2]]=K52</f>
        <v>1</v>
      </c>
    </row>
    <row r="53" spans="1:39" x14ac:dyDescent="0.25">
      <c r="N53" t="str">
        <f t="shared" si="6"/>
        <v/>
      </c>
      <c r="O53" t="str">
        <f t="shared" si="7"/>
        <v/>
      </c>
      <c r="P53" t="str">
        <f t="shared" si="8"/>
        <v/>
      </c>
      <c r="Q53" t="str">
        <f t="shared" si="9"/>
        <v/>
      </c>
      <c r="X53">
        <v>2018</v>
      </c>
      <c r="Y53" t="s">
        <v>565</v>
      </c>
      <c r="AD53" t="b">
        <f>[1]!Table1[[#This Row],[School Name:]]=A53</f>
        <v>1</v>
      </c>
      <c r="AE53" t="b">
        <f>[1]!Table1[[#This Row],[Do you want to opt-in to any of the School Absence Schemes for 2024/2025]]=C53</f>
        <v>1</v>
      </c>
      <c r="AF53" t="b">
        <f>[1]!Table1[[#This Row],[Do you want to purchase the Absence Scheme for Teachers]]=D53</f>
        <v>1</v>
      </c>
      <c r="AG53" t="b">
        <f>[1]!Table1[[#This Row],[Do you want to purchase the Absence Scheme for Teaching Assistants]]=E53</f>
        <v>1</v>
      </c>
      <c r="AH53" t="b">
        <f>[1]!Table1[[#This Row],[Please enter the number of FTE''s ]]=F53</f>
        <v>1</v>
      </c>
      <c r="AI53" t="b">
        <f>[1]!Table1[[#This Row],[Do you want to purchase the Absence Scheme for Caretakers]]=G53</f>
        <v>1</v>
      </c>
      <c r="AJ53" t="b">
        <f>[1]!Table1[[#This Row],[When do you want the cover to start from]]=H53</f>
        <v>1</v>
      </c>
      <c r="AK53" t="b">
        <f>[1]!Table1[[#This Row],[Please enter the number of FTE''s]]=I53</f>
        <v>1</v>
      </c>
      <c r="AL53" t="b">
        <f>[1]!Table1[[#This Row],[Do you want to purchase the Absence Scheme for Other Support Staff]]=J53</f>
        <v>1</v>
      </c>
      <c r="AM53" t="b">
        <f>[1]!Table1[[#This Row],[Please enter the number of FTE''s2]]=K53</f>
        <v>1</v>
      </c>
    </row>
    <row r="54" spans="1:39" x14ac:dyDescent="0.25">
      <c r="A54" t="s">
        <v>179</v>
      </c>
      <c r="B54" t="s">
        <v>566</v>
      </c>
      <c r="C54" t="s">
        <v>417</v>
      </c>
      <c r="D54" t="s">
        <v>417</v>
      </c>
      <c r="E54" t="s">
        <v>418</v>
      </c>
      <c r="G54" t="s">
        <v>418</v>
      </c>
      <c r="J54" t="s">
        <v>418</v>
      </c>
      <c r="L54" t="str">
        <f t="shared" si="5"/>
        <v>Dry Drayton CofE (C) Primary School</v>
      </c>
      <c r="M54">
        <v>3012</v>
      </c>
      <c r="N54" t="str">
        <f t="shared" si="6"/>
        <v>Day 11</v>
      </c>
      <c r="O54" t="str">
        <f t="shared" si="7"/>
        <v/>
      </c>
      <c r="P54" t="str">
        <f t="shared" si="8"/>
        <v/>
      </c>
      <c r="Q54" t="str">
        <f t="shared" si="9"/>
        <v/>
      </c>
      <c r="X54">
        <v>3035</v>
      </c>
      <c r="Y54" t="s">
        <v>198</v>
      </c>
      <c r="AD54" t="b">
        <f>[1]!Table1[[#This Row],[School Name:]]=A54</f>
        <v>1</v>
      </c>
      <c r="AE54" t="b">
        <f>[1]!Table1[[#This Row],[Do you want to opt-in to any of the School Absence Schemes for 2024/2025]]=C54</f>
        <v>1</v>
      </c>
      <c r="AF54" t="b">
        <f>[1]!Table1[[#This Row],[Do you want to purchase the Absence Scheme for Teachers]]=D54</f>
        <v>1</v>
      </c>
      <c r="AG54" t="b">
        <f>[1]!Table1[[#This Row],[Do you want to purchase the Absence Scheme for Teaching Assistants]]=E54</f>
        <v>1</v>
      </c>
      <c r="AH54" t="b">
        <f>[1]!Table1[[#This Row],[Please enter the number of FTE''s ]]=F54</f>
        <v>1</v>
      </c>
      <c r="AI54" t="b">
        <f>[1]!Table1[[#This Row],[Do you want to purchase the Absence Scheme for Caretakers]]=G54</f>
        <v>1</v>
      </c>
      <c r="AJ54" t="b">
        <f>[1]!Table1[[#This Row],[When do you want the cover to start from]]=H54</f>
        <v>1</v>
      </c>
      <c r="AK54" t="b">
        <f>[1]!Table1[[#This Row],[Please enter the number of FTE''s]]=I54</f>
        <v>1</v>
      </c>
      <c r="AL54" t="b">
        <f>[1]!Table1[[#This Row],[Do you want to purchase the Absence Scheme for Other Support Staff]]=J54</f>
        <v>1</v>
      </c>
      <c r="AM54" t="b">
        <f>[1]!Table1[[#This Row],[Please enter the number of FTE''s2]]=K54</f>
        <v>1</v>
      </c>
    </row>
    <row r="55" spans="1:39" x14ac:dyDescent="0.25">
      <c r="A55" t="s">
        <v>221</v>
      </c>
      <c r="B55" t="s">
        <v>567</v>
      </c>
      <c r="C55" t="s">
        <v>417</v>
      </c>
      <c r="D55" t="s">
        <v>417</v>
      </c>
      <c r="E55" t="s">
        <v>418</v>
      </c>
      <c r="G55" t="s">
        <v>418</v>
      </c>
      <c r="J55" t="s">
        <v>418</v>
      </c>
      <c r="L55" t="str">
        <f t="shared" si="5"/>
        <v>The Newton Community Primary School</v>
      </c>
      <c r="M55">
        <v>2260</v>
      </c>
      <c r="N55" t="str">
        <f t="shared" ref="N55:N86" si="10">IF(D55="Yes","Day 11","")</f>
        <v>Day 11</v>
      </c>
      <c r="O55" t="str">
        <f t="shared" ref="O55:O86" si="11">IF(E55="Yes","Day 11","")</f>
        <v/>
      </c>
      <c r="P55" t="str">
        <f t="shared" ref="P55:P86" si="12">IF(G55="Yes",H55,"")</f>
        <v/>
      </c>
      <c r="Q55" t="str">
        <f t="shared" ref="Q55:Q86" si="13">IF(J55="Yes","Day 11","")</f>
        <v/>
      </c>
      <c r="X55">
        <v>2205</v>
      </c>
      <c r="Y55" t="s">
        <v>199</v>
      </c>
      <c r="AD55" t="b">
        <f>[1]!Table1[[#This Row],[School Name:]]=A55</f>
        <v>1</v>
      </c>
      <c r="AE55" t="b">
        <f>[1]!Table1[[#This Row],[Do you want to opt-in to any of the School Absence Schemes for 2024/2025]]=C55</f>
        <v>1</v>
      </c>
      <c r="AF55" t="b">
        <f>[1]!Table1[[#This Row],[Do you want to purchase the Absence Scheme for Teachers]]=D55</f>
        <v>1</v>
      </c>
      <c r="AG55" t="b">
        <f>[1]!Table1[[#This Row],[Do you want to purchase the Absence Scheme for Teaching Assistants]]=E55</f>
        <v>1</v>
      </c>
      <c r="AH55" t="b">
        <f>[1]!Table1[[#This Row],[Please enter the number of FTE''s ]]=F55</f>
        <v>1</v>
      </c>
      <c r="AI55" t="b">
        <f>[1]!Table1[[#This Row],[Do you want to purchase the Absence Scheme for Caretakers]]=G55</f>
        <v>1</v>
      </c>
      <c r="AJ55" t="b">
        <f>[1]!Table1[[#This Row],[When do you want the cover to start from]]=H55</f>
        <v>1</v>
      </c>
      <c r="AK55" t="b">
        <f>[1]!Table1[[#This Row],[Please enter the number of FTE''s]]=I55</f>
        <v>1</v>
      </c>
      <c r="AL55" t="b">
        <f>[1]!Table1[[#This Row],[Do you want to purchase the Absence Scheme for Other Support Staff]]=J55</f>
        <v>1</v>
      </c>
      <c r="AM55" t="b">
        <f>[1]!Table1[[#This Row],[Please enter the number of FTE''s2]]=K55</f>
        <v>1</v>
      </c>
    </row>
    <row r="56" spans="1:39" x14ac:dyDescent="0.25">
      <c r="A56" t="s">
        <v>568</v>
      </c>
      <c r="B56" t="s">
        <v>569</v>
      </c>
      <c r="C56" t="s">
        <v>417</v>
      </c>
      <c r="D56" t="s">
        <v>417</v>
      </c>
      <c r="E56" t="s">
        <v>418</v>
      </c>
      <c r="G56" t="s">
        <v>418</v>
      </c>
      <c r="J56" t="s">
        <v>418</v>
      </c>
      <c r="L56" t="str">
        <f t="shared" si="5"/>
        <v>Monkfield Park Primary School</v>
      </c>
      <c r="M56">
        <v>2449</v>
      </c>
      <c r="N56" t="str">
        <f t="shared" si="10"/>
        <v>Day 11</v>
      </c>
      <c r="O56" t="str">
        <f t="shared" si="11"/>
        <v/>
      </c>
      <c r="P56" t="str">
        <f t="shared" si="12"/>
        <v/>
      </c>
      <c r="Q56" t="str">
        <f t="shared" si="13"/>
        <v/>
      </c>
      <c r="X56">
        <v>2211</v>
      </c>
      <c r="Y56" t="s">
        <v>200</v>
      </c>
      <c r="AD56" t="b">
        <f>[1]!Table1[[#This Row],[School Name:]]=A56</f>
        <v>1</v>
      </c>
      <c r="AE56" t="b">
        <f>[1]!Table1[[#This Row],[Do you want to opt-in to any of the School Absence Schemes for 2024/2025]]=C56</f>
        <v>1</v>
      </c>
      <c r="AF56" t="b">
        <f>[1]!Table1[[#This Row],[Do you want to purchase the Absence Scheme for Teachers]]=D56</f>
        <v>1</v>
      </c>
      <c r="AG56" t="b">
        <f>[1]!Table1[[#This Row],[Do you want to purchase the Absence Scheme for Teaching Assistants]]=E56</f>
        <v>1</v>
      </c>
      <c r="AH56" t="b">
        <f>[1]!Table1[[#This Row],[Please enter the number of FTE''s ]]=F56</f>
        <v>1</v>
      </c>
      <c r="AI56" t="b">
        <f>[1]!Table1[[#This Row],[Do you want to purchase the Absence Scheme for Caretakers]]=G56</f>
        <v>1</v>
      </c>
      <c r="AJ56" t="b">
        <f>[1]!Table1[[#This Row],[When do you want the cover to start from]]=H56</f>
        <v>1</v>
      </c>
      <c r="AK56" t="b">
        <f>[1]!Table1[[#This Row],[Please enter the number of FTE''s]]=I56</f>
        <v>1</v>
      </c>
      <c r="AL56" t="b">
        <f>[1]!Table1[[#This Row],[Do you want to purchase the Absence Scheme for Other Support Staff]]=J56</f>
        <v>1</v>
      </c>
      <c r="AM56" t="b">
        <f>[1]!Table1[[#This Row],[Please enter the number of FTE''s2]]=K56</f>
        <v>1</v>
      </c>
    </row>
    <row r="57" spans="1:39" x14ac:dyDescent="0.25">
      <c r="A57" t="s">
        <v>165</v>
      </c>
      <c r="B57" t="s">
        <v>294</v>
      </c>
      <c r="C57" t="s">
        <v>417</v>
      </c>
      <c r="D57" t="s">
        <v>417</v>
      </c>
      <c r="E57" t="s">
        <v>418</v>
      </c>
      <c r="G57" t="s">
        <v>417</v>
      </c>
      <c r="H57" t="s">
        <v>150</v>
      </c>
      <c r="I57" t="s">
        <v>570</v>
      </c>
      <c r="J57" t="s">
        <v>418</v>
      </c>
      <c r="L57" t="str">
        <f t="shared" si="5"/>
        <v>Brampton Village Primary School</v>
      </c>
      <c r="M57">
        <v>3942</v>
      </c>
      <c r="N57" t="str">
        <f t="shared" si="10"/>
        <v>Day 11</v>
      </c>
      <c r="O57" t="str">
        <f t="shared" si="11"/>
        <v/>
      </c>
      <c r="P57" t="str">
        <f t="shared" si="12"/>
        <v>Day 11</v>
      </c>
      <c r="Q57" t="str">
        <f t="shared" si="13"/>
        <v/>
      </c>
      <c r="X57">
        <v>1003</v>
      </c>
      <c r="Y57" t="s">
        <v>571</v>
      </c>
      <c r="AD57" t="b">
        <f>[1]!Table1[[#This Row],[School Name:]]=A57</f>
        <v>1</v>
      </c>
      <c r="AE57" t="b">
        <f>[1]!Table1[[#This Row],[Do you want to opt-in to any of the School Absence Schemes for 2024/2025]]=C57</f>
        <v>1</v>
      </c>
      <c r="AF57" t="b">
        <f>[1]!Table1[[#This Row],[Do you want to purchase the Absence Scheme for Teachers]]=D57</f>
        <v>1</v>
      </c>
      <c r="AG57" t="b">
        <f>[1]!Table1[[#This Row],[Do you want to purchase the Absence Scheme for Teaching Assistants]]=E57</f>
        <v>1</v>
      </c>
      <c r="AH57" t="b">
        <f>[1]!Table1[[#This Row],[Please enter the number of FTE''s ]]=F57</f>
        <v>1</v>
      </c>
      <c r="AI57" t="b">
        <f>[1]!Table1[[#This Row],[Do you want to purchase the Absence Scheme for Caretakers]]=G57</f>
        <v>1</v>
      </c>
      <c r="AJ57" t="b">
        <f>[1]!Table1[[#This Row],[When do you want the cover to start from]]=H57</f>
        <v>1</v>
      </c>
      <c r="AK57" t="b">
        <f>[1]!Table1[[#This Row],[Please enter the number of FTE''s]]=I57</f>
        <v>1</v>
      </c>
      <c r="AL57" t="b">
        <f>[1]!Table1[[#This Row],[Do you want to purchase the Absence Scheme for Other Support Staff]]=J57</f>
        <v>1</v>
      </c>
      <c r="AM57" t="b">
        <f>[1]!Table1[[#This Row],[Please enter the number of FTE''s2]]=K57</f>
        <v>1</v>
      </c>
    </row>
    <row r="58" spans="1:39" x14ac:dyDescent="0.25">
      <c r="A58" t="s">
        <v>198</v>
      </c>
      <c r="B58" t="s">
        <v>572</v>
      </c>
      <c r="C58" t="s">
        <v>418</v>
      </c>
      <c r="L58" t="str">
        <f t="shared" si="5"/>
        <v>Haslingfield Endowed Primary School</v>
      </c>
      <c r="M58">
        <v>3035</v>
      </c>
      <c r="N58" t="str">
        <f t="shared" si="10"/>
        <v/>
      </c>
      <c r="O58" t="str">
        <f t="shared" si="11"/>
        <v/>
      </c>
      <c r="P58" t="str">
        <f t="shared" si="12"/>
        <v/>
      </c>
      <c r="Q58" t="str">
        <f t="shared" si="13"/>
        <v/>
      </c>
      <c r="X58">
        <v>3071</v>
      </c>
      <c r="Y58" t="s">
        <v>573</v>
      </c>
      <c r="AD58" t="b">
        <f>[1]!Table1[[#This Row],[School Name:]]=A58</f>
        <v>1</v>
      </c>
      <c r="AE58" t="b">
        <f>[1]!Table1[[#This Row],[Do you want to opt-in to any of the School Absence Schemes for 2024/2025]]=C58</f>
        <v>1</v>
      </c>
      <c r="AF58" t="b">
        <f>[1]!Table1[[#This Row],[Do you want to purchase the Absence Scheme for Teachers]]=D58</f>
        <v>1</v>
      </c>
      <c r="AG58" t="b">
        <f>[1]!Table1[[#This Row],[Do you want to purchase the Absence Scheme for Teaching Assistants]]=E58</f>
        <v>1</v>
      </c>
      <c r="AH58" t="b">
        <f>[1]!Table1[[#This Row],[Please enter the number of FTE''s ]]=F58</f>
        <v>1</v>
      </c>
      <c r="AI58" t="b">
        <f>[1]!Table1[[#This Row],[Do you want to purchase the Absence Scheme for Caretakers]]=G58</f>
        <v>1</v>
      </c>
      <c r="AJ58" t="b">
        <f>[1]!Table1[[#This Row],[When do you want the cover to start from]]=H58</f>
        <v>1</v>
      </c>
      <c r="AK58" t="b">
        <f>[1]!Table1[[#This Row],[Please enter the number of FTE''s]]=I58</f>
        <v>1</v>
      </c>
      <c r="AL58" t="b">
        <f>[1]!Table1[[#This Row],[Do you want to purchase the Absence Scheme for Other Support Staff]]=J58</f>
        <v>1</v>
      </c>
      <c r="AM58" t="b">
        <f>[1]!Table1[[#This Row],[Please enter the number of FTE''s2]]=K58</f>
        <v>1</v>
      </c>
    </row>
    <row r="59" spans="1:39" x14ac:dyDescent="0.25">
      <c r="A59" t="s">
        <v>255</v>
      </c>
      <c r="B59" t="s">
        <v>574</v>
      </c>
      <c r="C59" t="s">
        <v>417</v>
      </c>
      <c r="D59" t="s">
        <v>417</v>
      </c>
      <c r="E59" t="s">
        <v>418</v>
      </c>
      <c r="G59" t="s">
        <v>418</v>
      </c>
      <c r="J59" t="s">
        <v>418</v>
      </c>
      <c r="L59" t="str">
        <f t="shared" si="5"/>
        <v>Wheatfields Primary School</v>
      </c>
      <c r="M59">
        <v>3392</v>
      </c>
      <c r="N59" t="str">
        <f t="shared" si="10"/>
        <v>Day 11</v>
      </c>
      <c r="O59" t="str">
        <f t="shared" si="11"/>
        <v/>
      </c>
      <c r="P59" t="str">
        <f t="shared" si="12"/>
        <v/>
      </c>
      <c r="Q59" t="str">
        <f t="shared" si="13"/>
        <v/>
      </c>
      <c r="X59">
        <v>1002</v>
      </c>
      <c r="Y59" t="s">
        <v>575</v>
      </c>
      <c r="AD59" t="b">
        <f>[1]!Table1[[#This Row],[School Name:]]=A59</f>
        <v>1</v>
      </c>
      <c r="AE59" t="b">
        <f>[1]!Table1[[#This Row],[Do you want to opt-in to any of the School Absence Schemes for 2024/2025]]=C59</f>
        <v>1</v>
      </c>
      <c r="AF59" t="b">
        <f>[1]!Table1[[#This Row],[Do you want to purchase the Absence Scheme for Teachers]]=D59</f>
        <v>1</v>
      </c>
      <c r="AG59" t="b">
        <f>[1]!Table1[[#This Row],[Do you want to purchase the Absence Scheme for Teaching Assistants]]=E59</f>
        <v>1</v>
      </c>
      <c r="AH59" t="b">
        <f>[1]!Table1[[#This Row],[Please enter the number of FTE''s ]]=F59</f>
        <v>1</v>
      </c>
      <c r="AI59" t="b">
        <f>[1]!Table1[[#This Row],[Do you want to purchase the Absence Scheme for Caretakers]]=G59</f>
        <v>1</v>
      </c>
      <c r="AJ59" t="b">
        <f>[1]!Table1[[#This Row],[When do you want the cover to start from]]=H59</f>
        <v>1</v>
      </c>
      <c r="AK59" t="b">
        <f>[1]!Table1[[#This Row],[Please enter the number of FTE''s]]=I59</f>
        <v>1</v>
      </c>
      <c r="AL59" t="b">
        <f>[1]!Table1[[#This Row],[Do you want to purchase the Absence Scheme for Other Support Staff]]=J59</f>
        <v>1</v>
      </c>
      <c r="AM59" t="b">
        <f>[1]!Table1[[#This Row],[Please enter the number of FTE''s2]]=K59</f>
        <v>1</v>
      </c>
    </row>
    <row r="60" spans="1:39" x14ac:dyDescent="0.25">
      <c r="A60" t="s">
        <v>576</v>
      </c>
      <c r="B60" t="s">
        <v>577</v>
      </c>
      <c r="C60" t="s">
        <v>418</v>
      </c>
      <c r="L60" t="str">
        <f t="shared" si="5"/>
        <v>Milton Road Primary School</v>
      </c>
      <c r="M60" s="148">
        <v>3386</v>
      </c>
      <c r="N60" t="str">
        <f t="shared" si="10"/>
        <v/>
      </c>
      <c r="O60" t="str">
        <f t="shared" si="11"/>
        <v/>
      </c>
      <c r="P60" t="str">
        <f t="shared" si="12"/>
        <v/>
      </c>
      <c r="Q60" t="str">
        <f t="shared" si="13"/>
        <v/>
      </c>
      <c r="X60">
        <v>2212</v>
      </c>
      <c r="Y60" t="s">
        <v>203</v>
      </c>
      <c r="AD60" t="b">
        <f>[1]!Table1[[#This Row],[School Name:]]=A60</f>
        <v>1</v>
      </c>
      <c r="AE60" t="b">
        <f>[1]!Table1[[#This Row],[Do you want to opt-in to any of the School Absence Schemes for 2024/2025]]=C60</f>
        <v>1</v>
      </c>
      <c r="AF60" t="b">
        <f>[1]!Table1[[#This Row],[Do you want to purchase the Absence Scheme for Teachers]]=D60</f>
        <v>1</v>
      </c>
      <c r="AG60" t="b">
        <f>[1]!Table1[[#This Row],[Do you want to purchase the Absence Scheme for Teaching Assistants]]=E60</f>
        <v>1</v>
      </c>
      <c r="AH60" t="b">
        <f>[1]!Table1[[#This Row],[Please enter the number of FTE''s ]]=F60</f>
        <v>1</v>
      </c>
      <c r="AI60" t="b">
        <f>[1]!Table1[[#This Row],[Do you want to purchase the Absence Scheme for Caretakers]]=G60</f>
        <v>1</v>
      </c>
      <c r="AJ60" t="b">
        <f>[1]!Table1[[#This Row],[When do you want the cover to start from]]=H60</f>
        <v>1</v>
      </c>
      <c r="AK60" t="b">
        <f>[1]!Table1[[#This Row],[Please enter the number of FTE''s]]=I60</f>
        <v>1</v>
      </c>
      <c r="AL60" t="b">
        <f>[1]!Table1[[#This Row],[Do you want to purchase the Absence Scheme for Other Support Staff]]=J60</f>
        <v>1</v>
      </c>
      <c r="AM60" t="b">
        <f>[1]!Table1[[#This Row],[Please enter the number of FTE''s2]]=K60</f>
        <v>1</v>
      </c>
    </row>
    <row r="61" spans="1:39" x14ac:dyDescent="0.25">
      <c r="A61" t="s">
        <v>578</v>
      </c>
      <c r="B61" t="s">
        <v>579</v>
      </c>
      <c r="C61" t="s">
        <v>417</v>
      </c>
      <c r="D61" t="s">
        <v>417</v>
      </c>
      <c r="E61" t="s">
        <v>418</v>
      </c>
      <c r="G61" t="s">
        <v>417</v>
      </c>
      <c r="H61" t="s">
        <v>153</v>
      </c>
      <c r="I61" t="s">
        <v>482</v>
      </c>
      <c r="J61" t="s">
        <v>418</v>
      </c>
      <c r="L61" t="str">
        <f t="shared" si="5"/>
        <v>Littleport Community Primary School</v>
      </c>
      <c r="M61">
        <v>2074</v>
      </c>
      <c r="N61" t="str">
        <f t="shared" si="10"/>
        <v>Day 11</v>
      </c>
      <c r="O61" t="str">
        <f t="shared" si="11"/>
        <v/>
      </c>
      <c r="P61" t="str">
        <f t="shared" si="12"/>
        <v>Day 1</v>
      </c>
      <c r="Q61" t="str">
        <f t="shared" si="13"/>
        <v/>
      </c>
      <c r="X61">
        <v>1007</v>
      </c>
      <c r="Y61" t="s">
        <v>204</v>
      </c>
      <c r="AD61" t="b">
        <f>[1]!Table1[[#This Row],[School Name:]]=A61</f>
        <v>1</v>
      </c>
      <c r="AE61" t="b">
        <f>[1]!Table1[[#This Row],[Do you want to opt-in to any of the School Absence Schemes for 2024/2025]]=C61</f>
        <v>1</v>
      </c>
      <c r="AF61" t="b">
        <f>[1]!Table1[[#This Row],[Do you want to purchase the Absence Scheme for Teachers]]=D61</f>
        <v>1</v>
      </c>
      <c r="AG61" t="b">
        <f>[1]!Table1[[#This Row],[Do you want to purchase the Absence Scheme for Teaching Assistants]]=E61</f>
        <v>1</v>
      </c>
      <c r="AH61" t="b">
        <f>[1]!Table1[[#This Row],[Please enter the number of FTE''s ]]=F61</f>
        <v>1</v>
      </c>
      <c r="AI61" t="b">
        <f>[1]!Table1[[#This Row],[Do you want to purchase the Absence Scheme for Caretakers]]=G61</f>
        <v>1</v>
      </c>
      <c r="AJ61" t="b">
        <f>[1]!Table1[[#This Row],[When do you want the cover to start from]]=H61</f>
        <v>1</v>
      </c>
      <c r="AK61" t="b">
        <f>[1]!Table1[[#This Row],[Please enter the number of FTE''s]]=I61</f>
        <v>1</v>
      </c>
      <c r="AL61" t="b">
        <f>[1]!Table1[[#This Row],[Do you want to purchase the Absence Scheme for Other Support Staff]]=J61</f>
        <v>1</v>
      </c>
      <c r="AM61" t="b">
        <f>[1]!Table1[[#This Row],[Please enter the number of FTE''s2]]=K61</f>
        <v>1</v>
      </c>
    </row>
    <row r="62" spans="1:39" x14ac:dyDescent="0.25">
      <c r="A62" t="s">
        <v>234</v>
      </c>
      <c r="B62" t="s">
        <v>370</v>
      </c>
      <c r="C62" t="s">
        <v>417</v>
      </c>
      <c r="D62" t="s">
        <v>417</v>
      </c>
      <c r="E62" t="s">
        <v>417</v>
      </c>
      <c r="F62" t="s">
        <v>580</v>
      </c>
      <c r="G62" t="s">
        <v>417</v>
      </c>
      <c r="H62" t="s">
        <v>153</v>
      </c>
      <c r="I62" t="s">
        <v>482</v>
      </c>
      <c r="J62" t="s">
        <v>417</v>
      </c>
      <c r="K62" t="s">
        <v>581</v>
      </c>
      <c r="L62" t="str">
        <f t="shared" si="5"/>
        <v>Robert Arkenstall Primary School</v>
      </c>
      <c r="M62">
        <v>2070</v>
      </c>
      <c r="N62" t="str">
        <f t="shared" si="10"/>
        <v>Day 11</v>
      </c>
      <c r="O62" t="str">
        <f t="shared" si="11"/>
        <v>Day 11</v>
      </c>
      <c r="P62" t="str">
        <f t="shared" si="12"/>
        <v>Day 1</v>
      </c>
      <c r="Q62" t="str">
        <f t="shared" si="13"/>
        <v>Day 11</v>
      </c>
      <c r="X62">
        <v>3945</v>
      </c>
      <c r="Y62" t="s">
        <v>582</v>
      </c>
      <c r="AD62" t="b">
        <f>[1]!Table1[[#This Row],[School Name:]]=A62</f>
        <v>1</v>
      </c>
      <c r="AE62" t="b">
        <f>[1]!Table1[[#This Row],[Do you want to opt-in to any of the School Absence Schemes for 2024/2025]]=C62</f>
        <v>1</v>
      </c>
      <c r="AF62" t="b">
        <f>[1]!Table1[[#This Row],[Do you want to purchase the Absence Scheme for Teachers]]=D62</f>
        <v>1</v>
      </c>
      <c r="AG62" t="b">
        <f>[1]!Table1[[#This Row],[Do you want to purchase the Absence Scheme for Teaching Assistants]]=E62</f>
        <v>1</v>
      </c>
      <c r="AH62" t="b">
        <f>[1]!Table1[[#This Row],[Please enter the number of FTE''s ]]=F62</f>
        <v>1</v>
      </c>
      <c r="AI62" t="b">
        <f>[1]!Table1[[#This Row],[Do you want to purchase the Absence Scheme for Caretakers]]=G62</f>
        <v>1</v>
      </c>
      <c r="AJ62" t="b">
        <f>[1]!Table1[[#This Row],[When do you want the cover to start from]]=H62</f>
        <v>1</v>
      </c>
      <c r="AK62" t="b">
        <f>[1]!Table1[[#This Row],[Please enter the number of FTE''s]]=I62</f>
        <v>1</v>
      </c>
      <c r="AL62" t="b">
        <f>[1]!Table1[[#This Row],[Do you want to purchase the Absence Scheme for Other Support Staff]]=J62</f>
        <v>1</v>
      </c>
      <c r="AM62" t="b">
        <f>[1]!Table1[[#This Row],[Please enter the number of FTE''s2]]=K62</f>
        <v>1</v>
      </c>
    </row>
    <row r="63" spans="1:39" x14ac:dyDescent="0.25">
      <c r="A63" t="s">
        <v>229</v>
      </c>
      <c r="B63" t="s">
        <v>583</v>
      </c>
      <c r="C63" t="s">
        <v>417</v>
      </c>
      <c r="D63" t="s">
        <v>417</v>
      </c>
      <c r="E63" t="s">
        <v>418</v>
      </c>
      <c r="G63" t="s">
        <v>417</v>
      </c>
      <c r="H63" t="s">
        <v>150</v>
      </c>
      <c r="I63" t="s">
        <v>584</v>
      </c>
      <c r="J63" t="s">
        <v>418</v>
      </c>
      <c r="L63" t="str">
        <f t="shared" si="5"/>
        <v>Priory Park Infant School &amp; Playgroup</v>
      </c>
      <c r="M63">
        <v>2219</v>
      </c>
      <c r="N63" t="str">
        <f t="shared" si="10"/>
        <v>Day 11</v>
      </c>
      <c r="O63" t="str">
        <f t="shared" si="11"/>
        <v/>
      </c>
      <c r="P63" t="str">
        <f t="shared" si="12"/>
        <v>Day 11</v>
      </c>
      <c r="Q63" t="str">
        <f t="shared" si="13"/>
        <v/>
      </c>
      <c r="X63">
        <v>3022</v>
      </c>
      <c r="Y63" t="s">
        <v>585</v>
      </c>
      <c r="AD63" t="b">
        <f>[1]!Table1[[#This Row],[School Name:]]=A63</f>
        <v>1</v>
      </c>
      <c r="AE63" t="b">
        <f>[1]!Table1[[#This Row],[Do you want to opt-in to any of the School Absence Schemes for 2024/2025]]=C63</f>
        <v>1</v>
      </c>
      <c r="AF63" t="b">
        <f>[1]!Table1[[#This Row],[Do you want to purchase the Absence Scheme for Teachers]]=D63</f>
        <v>1</v>
      </c>
      <c r="AG63" t="b">
        <f>[1]!Table1[[#This Row],[Do you want to purchase the Absence Scheme for Teaching Assistants]]=E63</f>
        <v>1</v>
      </c>
      <c r="AH63" t="b">
        <f>[1]!Table1[[#This Row],[Please enter the number of FTE''s ]]=F63</f>
        <v>1</v>
      </c>
      <c r="AI63" t="b">
        <f>[1]!Table1[[#This Row],[Do you want to purchase the Absence Scheme for Caretakers]]=G63</f>
        <v>1</v>
      </c>
      <c r="AJ63" t="b">
        <f>[1]!Table1[[#This Row],[When do you want the cover to start from]]=H63</f>
        <v>1</v>
      </c>
      <c r="AK63" t="b">
        <f>[1]!Table1[[#This Row],[Please enter the number of FTE''s]]=I63</f>
        <v>1</v>
      </c>
      <c r="AL63" t="b">
        <f>[1]!Table1[[#This Row],[Do you want to purchase the Absence Scheme for Other Support Staff]]=J63</f>
        <v>1</v>
      </c>
      <c r="AM63" t="b">
        <f>[1]!Table1[[#This Row],[Please enter the number of FTE''s2]]=K63</f>
        <v>1</v>
      </c>
    </row>
    <row r="64" spans="1:39" x14ac:dyDescent="0.25">
      <c r="A64" t="s">
        <v>214</v>
      </c>
      <c r="B64" t="s">
        <v>348</v>
      </c>
      <c r="C64" t="s">
        <v>417</v>
      </c>
      <c r="D64" t="s">
        <v>417</v>
      </c>
      <c r="E64" t="s">
        <v>418</v>
      </c>
      <c r="G64" t="s">
        <v>417</v>
      </c>
      <c r="H64" t="s">
        <v>153</v>
      </c>
      <c r="I64" t="s">
        <v>586</v>
      </c>
      <c r="J64" t="s">
        <v>418</v>
      </c>
      <c r="L64" t="str">
        <f t="shared" si="5"/>
        <v>Manea Community Primary School</v>
      </c>
      <c r="M64">
        <v>2075</v>
      </c>
      <c r="N64" t="str">
        <f t="shared" si="10"/>
        <v>Day 11</v>
      </c>
      <c r="O64" t="str">
        <f t="shared" si="11"/>
        <v/>
      </c>
      <c r="P64" t="str">
        <f t="shared" si="12"/>
        <v>Day 1</v>
      </c>
      <c r="Q64" t="str">
        <f t="shared" si="13"/>
        <v/>
      </c>
      <c r="X64">
        <v>2442</v>
      </c>
      <c r="Y64" t="s">
        <v>587</v>
      </c>
      <c r="AD64" t="b">
        <f>[1]!Table1[[#This Row],[School Name:]]=A64</f>
        <v>1</v>
      </c>
      <c r="AE64" t="b">
        <f>[1]!Table1[[#This Row],[Do you want to opt-in to any of the School Absence Schemes for 2024/2025]]=C64</f>
        <v>1</v>
      </c>
      <c r="AF64" t="b">
        <f>[1]!Table1[[#This Row],[Do you want to purchase the Absence Scheme for Teachers]]=D64</f>
        <v>1</v>
      </c>
      <c r="AG64" t="b">
        <f>[1]!Table1[[#This Row],[Do you want to purchase the Absence Scheme for Teaching Assistants]]=E64</f>
        <v>1</v>
      </c>
      <c r="AH64" t="b">
        <f>[1]!Table1[[#This Row],[Please enter the number of FTE''s ]]=F64</f>
        <v>1</v>
      </c>
      <c r="AI64" t="b">
        <f>[1]!Table1[[#This Row],[Do you want to purchase the Absence Scheme for Caretakers]]=G64</f>
        <v>1</v>
      </c>
      <c r="AJ64" t="b">
        <f>[1]!Table1[[#This Row],[When do you want the cover to start from]]=H64</f>
        <v>1</v>
      </c>
      <c r="AK64" t="b">
        <f>[1]!Table1[[#This Row],[Please enter the number of FTE''s]]=I64</f>
        <v>1</v>
      </c>
      <c r="AL64" t="b">
        <f>[1]!Table1[[#This Row],[Do you want to purchase the Absence Scheme for Other Support Staff]]=J64</f>
        <v>1</v>
      </c>
      <c r="AM64" t="b">
        <f>[1]!Table1[[#This Row],[Please enter the number of FTE''s2]]=K64</f>
        <v>1</v>
      </c>
    </row>
    <row r="65" spans="1:39" x14ac:dyDescent="0.25">
      <c r="A65" t="s">
        <v>217</v>
      </c>
      <c r="B65" t="s">
        <v>588</v>
      </c>
      <c r="C65" t="s">
        <v>417</v>
      </c>
      <c r="D65" t="s">
        <v>417</v>
      </c>
      <c r="E65" t="s">
        <v>418</v>
      </c>
      <c r="G65" t="s">
        <v>417</v>
      </c>
      <c r="H65" t="s">
        <v>153</v>
      </c>
      <c r="I65" t="s">
        <v>589</v>
      </c>
      <c r="J65" t="s">
        <v>417</v>
      </c>
      <c r="K65" t="s">
        <v>547</v>
      </c>
      <c r="L65" t="str">
        <f t="shared" si="5"/>
        <v>Meldreth Primary School</v>
      </c>
      <c r="M65">
        <v>2029</v>
      </c>
      <c r="N65" t="str">
        <f t="shared" si="10"/>
        <v>Day 11</v>
      </c>
      <c r="O65" t="str">
        <f t="shared" si="11"/>
        <v/>
      </c>
      <c r="P65" t="str">
        <f t="shared" si="12"/>
        <v>Day 1</v>
      </c>
      <c r="Q65" t="str">
        <f t="shared" si="13"/>
        <v>Day 11</v>
      </c>
      <c r="X65">
        <v>2331</v>
      </c>
      <c r="Y65" t="s">
        <v>207</v>
      </c>
      <c r="AD65" t="b">
        <f>[1]!Table1[[#This Row],[School Name:]]=A65</f>
        <v>1</v>
      </c>
      <c r="AE65" t="b">
        <f>[1]!Table1[[#This Row],[Do you want to opt-in to any of the School Absence Schemes for 2024/2025]]=C65</f>
        <v>1</v>
      </c>
      <c r="AF65" t="b">
        <f>[1]!Table1[[#This Row],[Do you want to purchase the Absence Scheme for Teachers]]=D65</f>
        <v>1</v>
      </c>
      <c r="AG65" t="b">
        <f>[1]!Table1[[#This Row],[Do you want to purchase the Absence Scheme for Teaching Assistants]]=E65</f>
        <v>1</v>
      </c>
      <c r="AH65" t="b">
        <f>[1]!Table1[[#This Row],[Please enter the number of FTE''s ]]=F65</f>
        <v>1</v>
      </c>
      <c r="AI65" t="b">
        <f>[1]!Table1[[#This Row],[Do you want to purchase the Absence Scheme for Caretakers]]=G65</f>
        <v>1</v>
      </c>
      <c r="AJ65" t="b">
        <f>[1]!Table1[[#This Row],[When do you want the cover to start from]]=H65</f>
        <v>1</v>
      </c>
      <c r="AK65" t="b">
        <f>[1]!Table1[[#This Row],[Please enter the number of FTE''s]]=I65</f>
        <v>1</v>
      </c>
      <c r="AL65" t="b">
        <f>[1]!Table1[[#This Row],[Do you want to purchase the Absence Scheme for Other Support Staff]]=J65</f>
        <v>1</v>
      </c>
      <c r="AM65" t="b">
        <f>[1]!Table1[[#This Row],[Please enter the number of FTE''s2]]=K65</f>
        <v>1</v>
      </c>
    </row>
    <row r="66" spans="1:39" x14ac:dyDescent="0.25">
      <c r="A66" t="s">
        <v>590</v>
      </c>
      <c r="B66" t="s">
        <v>591</v>
      </c>
      <c r="C66" t="s">
        <v>417</v>
      </c>
      <c r="D66" t="s">
        <v>417</v>
      </c>
      <c r="E66" t="s">
        <v>417</v>
      </c>
      <c r="F66" t="s">
        <v>592</v>
      </c>
      <c r="G66" t="s">
        <v>417</v>
      </c>
      <c r="H66" t="s">
        <v>150</v>
      </c>
      <c r="I66" t="s">
        <v>593</v>
      </c>
      <c r="J66" t="s">
        <v>418</v>
      </c>
      <c r="L66" t="str">
        <f t="shared" si="5"/>
        <v>Great Paxton CofE Primary School</v>
      </c>
      <c r="M66">
        <v>3068</v>
      </c>
      <c r="N66" t="str">
        <f t="shared" si="10"/>
        <v>Day 11</v>
      </c>
      <c r="O66" t="str">
        <f t="shared" si="11"/>
        <v>Day 11</v>
      </c>
      <c r="P66" t="str">
        <f t="shared" si="12"/>
        <v>Day 11</v>
      </c>
      <c r="Q66" t="str">
        <f t="shared" si="13"/>
        <v/>
      </c>
      <c r="X66">
        <v>1000</v>
      </c>
      <c r="Y66" t="s">
        <v>208</v>
      </c>
      <c r="AD66" t="b">
        <f>[1]!Table1[[#This Row],[School Name:]]=A66</f>
        <v>1</v>
      </c>
      <c r="AE66" t="b">
        <f>[1]!Table1[[#This Row],[Do you want to opt-in to any of the School Absence Schemes for 2024/2025]]=C66</f>
        <v>1</v>
      </c>
      <c r="AF66" t="b">
        <f>[1]!Table1[[#This Row],[Do you want to purchase the Absence Scheme for Teachers]]=D66</f>
        <v>1</v>
      </c>
      <c r="AG66" t="b">
        <f>[1]!Table1[[#This Row],[Do you want to purchase the Absence Scheme for Teaching Assistants]]=E66</f>
        <v>1</v>
      </c>
      <c r="AH66" t="b">
        <f>[1]!Table1[[#This Row],[Please enter the number of FTE''s ]]=F66</f>
        <v>1</v>
      </c>
      <c r="AI66" t="b">
        <f>[1]!Table1[[#This Row],[Do you want to purchase the Absence Scheme for Caretakers]]=G66</f>
        <v>1</v>
      </c>
      <c r="AJ66" t="b">
        <f>[1]!Table1[[#This Row],[When do you want the cover to start from]]=H66</f>
        <v>1</v>
      </c>
      <c r="AK66" t="b">
        <f>[1]!Table1[[#This Row],[Please enter the number of FTE''s]]=I66</f>
        <v>1</v>
      </c>
      <c r="AL66" t="b">
        <f>[1]!Table1[[#This Row],[Do you want to purchase the Absence Scheme for Other Support Staff]]=J66</f>
        <v>1</v>
      </c>
      <c r="AM66" t="b">
        <f>[1]!Table1[[#This Row],[Please enter the number of FTE''s2]]=K66</f>
        <v>1</v>
      </c>
    </row>
    <row r="67" spans="1:39" x14ac:dyDescent="0.25">
      <c r="A67" t="s">
        <v>594</v>
      </c>
      <c r="B67" t="s">
        <v>395</v>
      </c>
      <c r="C67" t="s">
        <v>417</v>
      </c>
      <c r="D67" t="s">
        <v>417</v>
      </c>
      <c r="E67" t="s">
        <v>418</v>
      </c>
      <c r="G67" t="s">
        <v>417</v>
      </c>
      <c r="H67" t="s">
        <v>153</v>
      </c>
      <c r="I67" t="s">
        <v>482</v>
      </c>
      <c r="J67" t="s">
        <v>417</v>
      </c>
      <c r="K67" t="s">
        <v>595</v>
      </c>
      <c r="L67" t="str">
        <f t="shared" si="5"/>
        <v>William Westley Church of England VC Primary School</v>
      </c>
      <c r="M67">
        <v>3032</v>
      </c>
      <c r="N67" t="str">
        <f t="shared" si="10"/>
        <v>Day 11</v>
      </c>
      <c r="O67" t="str">
        <f t="shared" si="11"/>
        <v/>
      </c>
      <c r="P67" t="str">
        <f t="shared" si="12"/>
        <v>Day 1</v>
      </c>
      <c r="Q67" t="str">
        <f t="shared" si="13"/>
        <v>Day 11</v>
      </c>
      <c r="X67">
        <v>2446</v>
      </c>
      <c r="Y67" t="s">
        <v>209</v>
      </c>
      <c r="AD67" t="b">
        <f>[1]!Table1[[#This Row],[School Name:]]=A67</f>
        <v>1</v>
      </c>
      <c r="AE67" t="b">
        <f>[1]!Table1[[#This Row],[Do you want to opt-in to any of the School Absence Schemes for 2024/2025]]=C67</f>
        <v>1</v>
      </c>
      <c r="AF67" t="b">
        <f>[1]!Table1[[#This Row],[Do you want to purchase the Absence Scheme for Teachers]]=D67</f>
        <v>1</v>
      </c>
      <c r="AG67" t="b">
        <f>[1]!Table1[[#This Row],[Do you want to purchase the Absence Scheme for Teaching Assistants]]=E67</f>
        <v>1</v>
      </c>
      <c r="AH67" t="b">
        <f>[1]!Table1[[#This Row],[Please enter the number of FTE''s ]]=F67</f>
        <v>1</v>
      </c>
      <c r="AI67" t="b">
        <f>[1]!Table1[[#This Row],[Do you want to purchase the Absence Scheme for Caretakers]]=G67</f>
        <v>1</v>
      </c>
      <c r="AJ67" t="b">
        <f>[1]!Table1[[#This Row],[When do you want the cover to start from]]=H67</f>
        <v>1</v>
      </c>
      <c r="AK67" t="b">
        <f>[1]!Table1[[#This Row],[Please enter the number of FTE''s]]=I67</f>
        <v>1</v>
      </c>
      <c r="AL67" t="b">
        <f>[1]!Table1[[#This Row],[Do you want to purchase the Absence Scheme for Other Support Staff]]=J67</f>
        <v>1</v>
      </c>
      <c r="AM67" t="b">
        <f>[1]!Table1[[#This Row],[Please enter the number of FTE''s2]]=K67</f>
        <v>1</v>
      </c>
    </row>
    <row r="68" spans="1:39" x14ac:dyDescent="0.25">
      <c r="A68" t="s">
        <v>596</v>
      </c>
      <c r="B68" t="s">
        <v>597</v>
      </c>
      <c r="C68" t="s">
        <v>417</v>
      </c>
      <c r="D68" t="s">
        <v>417</v>
      </c>
      <c r="E68" t="s">
        <v>418</v>
      </c>
      <c r="G68" t="s">
        <v>418</v>
      </c>
      <c r="J68" t="s">
        <v>418</v>
      </c>
      <c r="L68" t="str">
        <f t="shared" ref="L68:L105" si="14">VLOOKUP(M68,X$2:Y$128,2,FALSE)</f>
        <v>St Philip's CofE Aided Primary School</v>
      </c>
      <c r="M68">
        <v>3358</v>
      </c>
      <c r="N68" t="str">
        <f t="shared" si="10"/>
        <v>Day 11</v>
      </c>
      <c r="O68" t="str">
        <f t="shared" si="11"/>
        <v/>
      </c>
      <c r="P68" t="str">
        <f t="shared" si="12"/>
        <v/>
      </c>
      <c r="Q68" t="str">
        <f t="shared" si="13"/>
        <v/>
      </c>
      <c r="X68">
        <v>3317</v>
      </c>
      <c r="Y68" t="s">
        <v>598</v>
      </c>
      <c r="AD68" t="b">
        <f>[1]!Table1[[#This Row],[School Name:]]=A68</f>
        <v>1</v>
      </c>
      <c r="AE68" t="b">
        <f>[1]!Table1[[#This Row],[Do you want to opt-in to any of the School Absence Schemes for 2024/2025]]=C68</f>
        <v>1</v>
      </c>
      <c r="AF68" t="b">
        <f>[1]!Table1[[#This Row],[Do you want to purchase the Absence Scheme for Teachers]]=D68</f>
        <v>1</v>
      </c>
      <c r="AG68" t="b">
        <f>[1]!Table1[[#This Row],[Do you want to purchase the Absence Scheme for Teaching Assistants]]=E68</f>
        <v>1</v>
      </c>
      <c r="AH68" t="b">
        <f>[1]!Table1[[#This Row],[Please enter the number of FTE''s ]]=F68</f>
        <v>1</v>
      </c>
      <c r="AI68" t="b">
        <f>[1]!Table1[[#This Row],[Do you want to purchase the Absence Scheme for Caretakers]]=G68</f>
        <v>1</v>
      </c>
      <c r="AJ68" t="b">
        <f>[1]!Table1[[#This Row],[When do you want the cover to start from]]=H68</f>
        <v>1</v>
      </c>
      <c r="AK68" t="b">
        <f>[1]!Table1[[#This Row],[Please enter the number of FTE''s]]=I68</f>
        <v>1</v>
      </c>
      <c r="AL68" t="b">
        <f>[1]!Table1[[#This Row],[Do you want to purchase the Absence Scheme for Other Support Staff]]=J68</f>
        <v>1</v>
      </c>
      <c r="AM68" t="b">
        <f>[1]!Table1[[#This Row],[Please enter the number of FTE''s2]]=K68</f>
        <v>1</v>
      </c>
    </row>
    <row r="69" spans="1:39" x14ac:dyDescent="0.25">
      <c r="A69" t="s">
        <v>599</v>
      </c>
      <c r="B69" t="s">
        <v>600</v>
      </c>
      <c r="C69" t="s">
        <v>417</v>
      </c>
      <c r="D69" t="s">
        <v>417</v>
      </c>
      <c r="E69" t="s">
        <v>417</v>
      </c>
      <c r="F69" t="s">
        <v>601</v>
      </c>
      <c r="G69" t="s">
        <v>417</v>
      </c>
      <c r="H69" t="s">
        <v>150</v>
      </c>
      <c r="I69" t="s">
        <v>602</v>
      </c>
      <c r="J69" t="s">
        <v>417</v>
      </c>
      <c r="K69" t="s">
        <v>603</v>
      </c>
      <c r="L69" t="str">
        <f t="shared" si="14"/>
        <v>Wilburton CofE Primary School</v>
      </c>
      <c r="M69">
        <v>3054</v>
      </c>
      <c r="N69" t="str">
        <f t="shared" si="10"/>
        <v>Day 11</v>
      </c>
      <c r="O69" t="str">
        <f t="shared" si="11"/>
        <v>Day 11</v>
      </c>
      <c r="P69" t="str">
        <f t="shared" si="12"/>
        <v>Day 11</v>
      </c>
      <c r="Q69" t="str">
        <f t="shared" si="13"/>
        <v>Day 11</v>
      </c>
      <c r="X69">
        <v>2066</v>
      </c>
      <c r="Y69" t="s">
        <v>211</v>
      </c>
      <c r="AD69" t="b">
        <f>[1]!Table1[[#This Row],[School Name:]]=A69</f>
        <v>1</v>
      </c>
      <c r="AE69" t="b">
        <f>[1]!Table1[[#This Row],[Do you want to opt-in to any of the School Absence Schemes for 2024/2025]]=C69</f>
        <v>1</v>
      </c>
      <c r="AF69" t="b">
        <f>[1]!Table1[[#This Row],[Do you want to purchase the Absence Scheme for Teachers]]=D69</f>
        <v>1</v>
      </c>
      <c r="AG69" t="b">
        <f>[1]!Table1[[#This Row],[Do you want to purchase the Absence Scheme for Teaching Assistants]]=E69</f>
        <v>1</v>
      </c>
      <c r="AH69" t="b">
        <f>[1]!Table1[[#This Row],[Please enter the number of FTE''s ]]=F69</f>
        <v>1</v>
      </c>
      <c r="AI69" t="b">
        <f>[1]!Table1[[#This Row],[Do you want to purchase the Absence Scheme for Caretakers]]=G69</f>
        <v>1</v>
      </c>
      <c r="AJ69" t="b">
        <f>[1]!Table1[[#This Row],[When do you want the cover to start from]]=H69</f>
        <v>1</v>
      </c>
      <c r="AK69" t="b">
        <f>[1]!Table1[[#This Row],[Please enter the number of FTE''s]]=I69</f>
        <v>1</v>
      </c>
      <c r="AL69" t="b">
        <f>[1]!Table1[[#This Row],[Do you want to purchase the Absence Scheme for Other Support Staff]]=J69</f>
        <v>1</v>
      </c>
      <c r="AM69" t="b">
        <f>[1]!Table1[[#This Row],[Please enter the number of FTE''s2]]=K69</f>
        <v>1</v>
      </c>
    </row>
    <row r="70" spans="1:39" x14ac:dyDescent="0.25">
      <c r="A70" t="s">
        <v>604</v>
      </c>
      <c r="B70" t="s">
        <v>605</v>
      </c>
      <c r="C70" t="s">
        <v>417</v>
      </c>
      <c r="D70" t="s">
        <v>417</v>
      </c>
      <c r="E70" t="s">
        <v>417</v>
      </c>
      <c r="F70" t="s">
        <v>606</v>
      </c>
      <c r="G70" t="s">
        <v>417</v>
      </c>
      <c r="H70" t="s">
        <v>150</v>
      </c>
      <c r="I70" t="s">
        <v>482</v>
      </c>
      <c r="J70" t="s">
        <v>417</v>
      </c>
      <c r="K70" t="s">
        <v>607</v>
      </c>
      <c r="L70" t="str">
        <f t="shared" si="14"/>
        <v>Priory Junior School</v>
      </c>
      <c r="M70">
        <v>2239</v>
      </c>
      <c r="N70" t="str">
        <f t="shared" si="10"/>
        <v>Day 11</v>
      </c>
      <c r="O70" t="str">
        <f t="shared" si="11"/>
        <v>Day 11</v>
      </c>
      <c r="P70" t="str">
        <f t="shared" si="12"/>
        <v>Day 11</v>
      </c>
      <c r="Q70" t="str">
        <f t="shared" si="13"/>
        <v>Day 11</v>
      </c>
      <c r="X70">
        <v>2293</v>
      </c>
      <c r="Y70" t="s">
        <v>212</v>
      </c>
      <c r="AD70" t="b">
        <f>[1]!Table1[[#This Row],[School Name:]]=A70</f>
        <v>1</v>
      </c>
      <c r="AE70" t="b">
        <f>[1]!Table1[[#This Row],[Do you want to opt-in to any of the School Absence Schemes for 2024/2025]]=C70</f>
        <v>1</v>
      </c>
      <c r="AF70" t="b">
        <f>[1]!Table1[[#This Row],[Do you want to purchase the Absence Scheme for Teachers]]=D70</f>
        <v>1</v>
      </c>
      <c r="AG70" t="b">
        <f>[1]!Table1[[#This Row],[Do you want to purchase the Absence Scheme for Teaching Assistants]]=E70</f>
        <v>1</v>
      </c>
      <c r="AH70" t="b">
        <f>[1]!Table1[[#This Row],[Please enter the number of FTE''s ]]=F70</f>
        <v>1</v>
      </c>
      <c r="AI70" t="b">
        <f>[1]!Table1[[#This Row],[Do you want to purchase the Absence Scheme for Caretakers]]=G70</f>
        <v>1</v>
      </c>
      <c r="AJ70" t="b">
        <f>[1]!Table1[[#This Row],[When do you want the cover to start from]]=H70</f>
        <v>1</v>
      </c>
      <c r="AK70" t="b">
        <f>[1]!Table1[[#This Row],[Please enter the number of FTE''s]]=I70</f>
        <v>1</v>
      </c>
      <c r="AL70" t="b">
        <f>[1]!Table1[[#This Row],[Do you want to purchase the Absence Scheme for Other Support Staff]]=J70</f>
        <v>1</v>
      </c>
      <c r="AM70" t="b">
        <f>[1]!Table1[[#This Row],[Please enter the number of FTE''s2]]=K70</f>
        <v>1</v>
      </c>
    </row>
    <row r="71" spans="1:39" x14ac:dyDescent="0.25">
      <c r="A71" t="s">
        <v>575</v>
      </c>
      <c r="B71" t="s">
        <v>608</v>
      </c>
      <c r="C71" t="s">
        <v>418</v>
      </c>
      <c r="L71" t="str">
        <f t="shared" si="14"/>
        <v>Homerton Early Years Centre</v>
      </c>
      <c r="M71">
        <v>1002</v>
      </c>
      <c r="N71" t="str">
        <f t="shared" si="10"/>
        <v/>
      </c>
      <c r="O71" t="str">
        <f t="shared" si="11"/>
        <v/>
      </c>
      <c r="P71" t="str">
        <f t="shared" si="12"/>
        <v/>
      </c>
      <c r="Q71" t="str">
        <f t="shared" si="13"/>
        <v/>
      </c>
      <c r="X71">
        <v>3053</v>
      </c>
      <c r="Y71" t="s">
        <v>609</v>
      </c>
      <c r="AD71" t="b">
        <f>[1]!Table1[[#This Row],[School Name:]]=A71</f>
        <v>1</v>
      </c>
      <c r="AE71" t="b">
        <f>[1]!Table1[[#This Row],[Do you want to opt-in to any of the School Absence Schemes for 2024/2025]]=C71</f>
        <v>1</v>
      </c>
      <c r="AF71" t="b">
        <f>[1]!Table1[[#This Row],[Do you want to purchase the Absence Scheme for Teachers]]=D71</f>
        <v>1</v>
      </c>
      <c r="AG71" t="b">
        <f>[1]!Table1[[#This Row],[Do you want to purchase the Absence Scheme for Teaching Assistants]]=E71</f>
        <v>1</v>
      </c>
      <c r="AH71" t="b">
        <f>[1]!Table1[[#This Row],[Please enter the number of FTE''s ]]=F71</f>
        <v>1</v>
      </c>
      <c r="AI71" t="b">
        <f>[1]!Table1[[#This Row],[Do you want to purchase the Absence Scheme for Caretakers]]=G71</f>
        <v>1</v>
      </c>
      <c r="AJ71" t="b">
        <f>[1]!Table1[[#This Row],[When do you want the cover to start from]]=H71</f>
        <v>1</v>
      </c>
      <c r="AK71" t="b">
        <f>[1]!Table1[[#This Row],[Please enter the number of FTE''s]]=I71</f>
        <v>1</v>
      </c>
      <c r="AL71" t="b">
        <f>[1]!Table1[[#This Row],[Do you want to purchase the Absence Scheme for Other Support Staff]]=J71</f>
        <v>1</v>
      </c>
      <c r="AM71" t="b">
        <f>[1]!Table1[[#This Row],[Please enter the number of FTE''s2]]=K71</f>
        <v>1</v>
      </c>
    </row>
    <row r="72" spans="1:39" x14ac:dyDescent="0.25">
      <c r="A72" t="s">
        <v>224</v>
      </c>
      <c r="B72" t="s">
        <v>610</v>
      </c>
      <c r="C72" t="s">
        <v>417</v>
      </c>
      <c r="D72" t="s">
        <v>417</v>
      </c>
      <c r="E72" t="s">
        <v>418</v>
      </c>
      <c r="G72" t="s">
        <v>417</v>
      </c>
      <c r="H72" t="s">
        <v>153</v>
      </c>
      <c r="I72" t="s">
        <v>611</v>
      </c>
      <c r="J72" t="s">
        <v>417</v>
      </c>
      <c r="K72" t="s">
        <v>612</v>
      </c>
      <c r="L72" t="str">
        <f t="shared" si="14"/>
        <v>Over Primary School</v>
      </c>
      <c r="M72">
        <v>2031</v>
      </c>
      <c r="N72" t="str">
        <f t="shared" si="10"/>
        <v>Day 11</v>
      </c>
      <c r="O72" t="str">
        <f t="shared" si="11"/>
        <v/>
      </c>
      <c r="P72" t="str">
        <f t="shared" si="12"/>
        <v>Day 1</v>
      </c>
      <c r="Q72" t="str">
        <f t="shared" si="13"/>
        <v>Day 11</v>
      </c>
      <c r="X72">
        <v>2074</v>
      </c>
      <c r="Y72" t="s">
        <v>578</v>
      </c>
      <c r="AD72" t="b">
        <f>[1]!Table1[[#This Row],[School Name:]]=A72</f>
        <v>1</v>
      </c>
      <c r="AE72" t="b">
        <f>[1]!Table1[[#This Row],[Do you want to opt-in to any of the School Absence Schemes for 2024/2025]]=C72</f>
        <v>1</v>
      </c>
      <c r="AF72" t="b">
        <f>[1]!Table1[[#This Row],[Do you want to purchase the Absence Scheme for Teachers]]=D72</f>
        <v>1</v>
      </c>
      <c r="AG72" t="b">
        <f>[1]!Table1[[#This Row],[Do you want to purchase the Absence Scheme for Teaching Assistants]]=E72</f>
        <v>1</v>
      </c>
      <c r="AH72" t="b">
        <f>[1]!Table1[[#This Row],[Please enter the number of FTE''s ]]=F72</f>
        <v>1</v>
      </c>
      <c r="AI72" t="b">
        <f>[1]!Table1[[#This Row],[Do you want to purchase the Absence Scheme for Caretakers]]=G72</f>
        <v>1</v>
      </c>
      <c r="AJ72" t="b">
        <f>[1]!Table1[[#This Row],[When do you want the cover to start from]]=H72</f>
        <v>1</v>
      </c>
      <c r="AK72" t="b">
        <f>[1]!Table1[[#This Row],[Please enter the number of FTE''s]]=I72</f>
        <v>1</v>
      </c>
      <c r="AL72" t="b">
        <f>[1]!Table1[[#This Row],[Do you want to purchase the Absence Scheme for Other Support Staff]]=J72</f>
        <v>1</v>
      </c>
      <c r="AM72" t="b">
        <f>[1]!Table1[[#This Row],[Please enter the number of FTE''s2]]=K72</f>
        <v>1</v>
      </c>
    </row>
    <row r="73" spans="1:39" x14ac:dyDescent="0.25">
      <c r="A73" t="s">
        <v>613</v>
      </c>
      <c r="B73" t="s">
        <v>331</v>
      </c>
      <c r="C73" t="s">
        <v>418</v>
      </c>
      <c r="L73" t="str">
        <f t="shared" si="14"/>
        <v>Harston and Newton Community Primary School</v>
      </c>
      <c r="M73">
        <v>2018</v>
      </c>
      <c r="N73" t="str">
        <f t="shared" si="10"/>
        <v/>
      </c>
      <c r="O73" t="str">
        <f t="shared" si="11"/>
        <v/>
      </c>
      <c r="P73" t="str">
        <f t="shared" si="12"/>
        <v/>
      </c>
      <c r="Q73" t="str">
        <f t="shared" si="13"/>
        <v/>
      </c>
      <c r="X73">
        <v>2075</v>
      </c>
      <c r="Y73" t="s">
        <v>614</v>
      </c>
      <c r="AD73" t="b">
        <f>[1]!Table1[[#This Row],[School Name:]]=A73</f>
        <v>1</v>
      </c>
      <c r="AE73" t="b">
        <f>[1]!Table1[[#This Row],[Do you want to opt-in to any of the School Absence Schemes for 2024/2025]]=C73</f>
        <v>1</v>
      </c>
      <c r="AF73" t="b">
        <f>[1]!Table1[[#This Row],[Do you want to purchase the Absence Scheme for Teachers]]=D73</f>
        <v>1</v>
      </c>
      <c r="AG73" t="b">
        <f>[1]!Table1[[#This Row],[Do you want to purchase the Absence Scheme for Teaching Assistants]]=E73</f>
        <v>1</v>
      </c>
      <c r="AH73" t="b">
        <f>[1]!Table1[[#This Row],[Please enter the number of FTE''s ]]=F73</f>
        <v>1</v>
      </c>
      <c r="AI73" t="b">
        <f>[1]!Table1[[#This Row],[Do you want to purchase the Absence Scheme for Caretakers]]=G73</f>
        <v>1</v>
      </c>
      <c r="AJ73" t="b">
        <f>[1]!Table1[[#This Row],[When do you want the cover to start from]]=H73</f>
        <v>1</v>
      </c>
      <c r="AK73" t="b">
        <f>[1]!Table1[[#This Row],[Please enter the number of FTE''s]]=I73</f>
        <v>1</v>
      </c>
      <c r="AL73" t="b">
        <f>[1]!Table1[[#This Row],[Do you want to purchase the Absence Scheme for Other Support Staff]]=J73</f>
        <v>1</v>
      </c>
      <c r="AM73" t="b">
        <f>[1]!Table1[[#This Row],[Please enter the number of FTE''s2]]=K73</f>
        <v>1</v>
      </c>
    </row>
    <row r="74" spans="1:39" x14ac:dyDescent="0.25">
      <c r="A74" t="s">
        <v>615</v>
      </c>
      <c r="B74" t="s">
        <v>383</v>
      </c>
      <c r="C74" t="s">
        <v>417</v>
      </c>
      <c r="D74" t="s">
        <v>417</v>
      </c>
      <c r="E74" t="s">
        <v>418</v>
      </c>
      <c r="G74" t="s">
        <v>417</v>
      </c>
      <c r="H74" t="s">
        <v>153</v>
      </c>
      <c r="I74" t="s">
        <v>482</v>
      </c>
      <c r="J74" t="s">
        <v>418</v>
      </c>
      <c r="L74" t="str">
        <f t="shared" si="14"/>
        <v>Sutton CofE VC Primary School</v>
      </c>
      <c r="M74">
        <v>3052</v>
      </c>
      <c r="N74" t="str">
        <f t="shared" si="10"/>
        <v>Day 11</v>
      </c>
      <c r="O74" t="str">
        <f t="shared" si="11"/>
        <v/>
      </c>
      <c r="P74" t="str">
        <f t="shared" si="12"/>
        <v>Day 1</v>
      </c>
      <c r="Q74" t="str">
        <f t="shared" si="13"/>
        <v/>
      </c>
      <c r="X74">
        <v>2121</v>
      </c>
      <c r="Y74" t="s">
        <v>215</v>
      </c>
      <c r="AD74" t="b">
        <f>[1]!Table1[[#This Row],[School Name:]]=A74</f>
        <v>1</v>
      </c>
      <c r="AE74" t="b">
        <f>[1]!Table1[[#This Row],[Do you want to opt-in to any of the School Absence Schemes for 2024/2025]]=C74</f>
        <v>1</v>
      </c>
      <c r="AF74" t="b">
        <f>[1]!Table1[[#This Row],[Do you want to purchase the Absence Scheme for Teachers]]=D74</f>
        <v>1</v>
      </c>
      <c r="AG74" t="b">
        <f>[1]!Table1[[#This Row],[Do you want to purchase the Absence Scheme for Teaching Assistants]]=E74</f>
        <v>1</v>
      </c>
      <c r="AH74" t="b">
        <f>[1]!Table1[[#This Row],[Please enter the number of FTE''s ]]=F74</f>
        <v>1</v>
      </c>
      <c r="AI74" t="b">
        <f>[1]!Table1[[#This Row],[Do you want to purchase the Absence Scheme for Caretakers]]=G74</f>
        <v>1</v>
      </c>
      <c r="AJ74" t="b">
        <f>[1]!Table1[[#This Row],[When do you want the cover to start from]]=H74</f>
        <v>1</v>
      </c>
      <c r="AK74" t="b">
        <f>[1]!Table1[[#This Row],[Please enter the number of FTE''s]]=I74</f>
        <v>1</v>
      </c>
      <c r="AL74" t="b">
        <f>[1]!Table1[[#This Row],[Do you want to purchase the Absence Scheme for Other Support Staff]]=J74</f>
        <v>1</v>
      </c>
      <c r="AM74" t="b">
        <f>[1]!Table1[[#This Row],[Please enter the number of FTE''s2]]=K74</f>
        <v>1</v>
      </c>
    </row>
    <row r="75" spans="1:39" x14ac:dyDescent="0.25">
      <c r="A75" t="s">
        <v>164</v>
      </c>
      <c r="B75" t="s">
        <v>616</v>
      </c>
      <c r="C75" t="s">
        <v>417</v>
      </c>
      <c r="D75" t="s">
        <v>417</v>
      </c>
      <c r="E75" t="s">
        <v>418</v>
      </c>
      <c r="G75" t="s">
        <v>418</v>
      </c>
      <c r="J75" t="s">
        <v>418</v>
      </c>
      <c r="L75" t="str">
        <f t="shared" si="14"/>
        <v>Bewick Bridge Community Primary School</v>
      </c>
      <c r="M75">
        <v>2312</v>
      </c>
      <c r="N75" t="str">
        <f t="shared" si="10"/>
        <v>Day 11</v>
      </c>
      <c r="O75" t="str">
        <f t="shared" si="11"/>
        <v/>
      </c>
      <c r="P75" t="str">
        <f t="shared" si="12"/>
        <v/>
      </c>
      <c r="Q75" t="str">
        <f t="shared" si="13"/>
        <v/>
      </c>
      <c r="X75">
        <v>2028</v>
      </c>
      <c r="Y75" t="s">
        <v>216</v>
      </c>
      <c r="AD75" t="b">
        <f>[1]!Table1[[#This Row],[School Name:]]=A75</f>
        <v>1</v>
      </c>
      <c r="AE75" t="b">
        <f>[1]!Table1[[#This Row],[Do you want to opt-in to any of the School Absence Schemes for 2024/2025]]=C75</f>
        <v>1</v>
      </c>
      <c r="AF75" t="b">
        <f>[1]!Table1[[#This Row],[Do you want to purchase the Absence Scheme for Teachers]]=D75</f>
        <v>1</v>
      </c>
      <c r="AG75" t="b">
        <f>[1]!Table1[[#This Row],[Do you want to purchase the Absence Scheme for Teaching Assistants]]=E75</f>
        <v>1</v>
      </c>
      <c r="AH75" t="b">
        <f>[1]!Table1[[#This Row],[Please enter the number of FTE''s ]]=F75</f>
        <v>1</v>
      </c>
      <c r="AI75" t="b">
        <f>[1]!Table1[[#This Row],[Do you want to purchase the Absence Scheme for Caretakers]]=G75</f>
        <v>1</v>
      </c>
      <c r="AJ75" t="b">
        <f>[1]!Table1[[#This Row],[When do you want the cover to start from]]=H75</f>
        <v>1</v>
      </c>
      <c r="AK75" t="b">
        <f>[1]!Table1[[#This Row],[Please enter the number of FTE''s]]=I75</f>
        <v>1</v>
      </c>
      <c r="AL75" t="b">
        <f>[1]!Table1[[#This Row],[Do you want to purchase the Absence Scheme for Other Support Staff]]=J75</f>
        <v>1</v>
      </c>
      <c r="AM75" t="b">
        <f>[1]!Table1[[#This Row],[Please enter the number of FTE''s2]]=K75</f>
        <v>1</v>
      </c>
    </row>
    <row r="76" spans="1:39" x14ac:dyDescent="0.25">
      <c r="A76" t="s">
        <v>617</v>
      </c>
      <c r="B76" t="s">
        <v>276</v>
      </c>
      <c r="C76" t="s">
        <v>417</v>
      </c>
      <c r="D76" t="s">
        <v>417</v>
      </c>
      <c r="E76" t="s">
        <v>418</v>
      </c>
      <c r="G76" t="s">
        <v>417</v>
      </c>
      <c r="H76" t="s">
        <v>150</v>
      </c>
      <c r="I76" t="s">
        <v>618</v>
      </c>
      <c r="J76" t="s">
        <v>417</v>
      </c>
      <c r="K76" t="s">
        <v>619</v>
      </c>
      <c r="L76" t="str">
        <f t="shared" si="14"/>
        <v>Alderman Payne Primary School</v>
      </c>
      <c r="M76">
        <v>2083</v>
      </c>
      <c r="N76" t="str">
        <f t="shared" si="10"/>
        <v>Day 11</v>
      </c>
      <c r="O76" t="str">
        <f t="shared" si="11"/>
        <v/>
      </c>
      <c r="P76" t="str">
        <f t="shared" si="12"/>
        <v>Day 11</v>
      </c>
      <c r="Q76" t="str">
        <f t="shared" si="13"/>
        <v>Day 11</v>
      </c>
      <c r="X76">
        <v>2029</v>
      </c>
      <c r="Y76" t="s">
        <v>217</v>
      </c>
      <c r="AD76" t="b">
        <f>[1]!Table1[[#This Row],[School Name:]]=A76</f>
        <v>1</v>
      </c>
      <c r="AE76" t="b">
        <f>[1]!Table1[[#This Row],[Do you want to opt-in to any of the School Absence Schemes for 2024/2025]]=C76</f>
        <v>1</v>
      </c>
      <c r="AF76" t="b">
        <f>[1]!Table1[[#This Row],[Do you want to purchase the Absence Scheme for Teachers]]=D76</f>
        <v>1</v>
      </c>
      <c r="AG76" t="b">
        <f>[1]!Table1[[#This Row],[Do you want to purchase the Absence Scheme for Teaching Assistants]]=E76</f>
        <v>1</v>
      </c>
      <c r="AH76" t="b">
        <f>[1]!Table1[[#This Row],[Please enter the number of FTE''s ]]=F76</f>
        <v>1</v>
      </c>
      <c r="AI76" t="b">
        <f>[1]!Table1[[#This Row],[Do you want to purchase the Absence Scheme for Caretakers]]=G76</f>
        <v>1</v>
      </c>
      <c r="AJ76" t="b">
        <f>[1]!Table1[[#This Row],[When do you want the cover to start from]]=H76</f>
        <v>1</v>
      </c>
      <c r="AK76" t="b">
        <f>[1]!Table1[[#This Row],[Please enter the number of FTE''s]]=I76</f>
        <v>1</v>
      </c>
      <c r="AL76" t="b">
        <f>[1]!Table1[[#This Row],[Do you want to purchase the Absence Scheme for Other Support Staff]]=J76</f>
        <v>1</v>
      </c>
      <c r="AM76" t="b">
        <f>[1]!Table1[[#This Row],[Please enter the number of FTE''s2]]=K76</f>
        <v>1</v>
      </c>
    </row>
    <row r="77" spans="1:39" x14ac:dyDescent="0.25">
      <c r="A77" t="s">
        <v>620</v>
      </c>
      <c r="B77" t="s">
        <v>621</v>
      </c>
      <c r="C77" t="s">
        <v>418</v>
      </c>
      <c r="L77" t="str">
        <f t="shared" si="14"/>
        <v>Burwell Village College (Primary)</v>
      </c>
      <c r="M77">
        <v>2327</v>
      </c>
      <c r="N77" t="str">
        <f t="shared" si="10"/>
        <v/>
      </c>
      <c r="O77" t="str">
        <f t="shared" si="11"/>
        <v/>
      </c>
      <c r="P77" t="str">
        <f t="shared" si="12"/>
        <v/>
      </c>
      <c r="Q77" t="str">
        <f t="shared" si="13"/>
        <v/>
      </c>
      <c r="X77">
        <v>2059</v>
      </c>
      <c r="Y77" t="s">
        <v>622</v>
      </c>
      <c r="AD77" t="b">
        <f>[1]!Table1[[#This Row],[School Name:]]=A77</f>
        <v>1</v>
      </c>
      <c r="AE77" t="b">
        <f>[1]!Table1[[#This Row],[Do you want to opt-in to any of the School Absence Schemes for 2024/2025]]=C77</f>
        <v>1</v>
      </c>
      <c r="AF77" t="b">
        <f>[1]!Table1[[#This Row],[Do you want to purchase the Absence Scheme for Teachers]]=D77</f>
        <v>1</v>
      </c>
      <c r="AG77" t="b">
        <f>[1]!Table1[[#This Row],[Do you want to purchase the Absence Scheme for Teaching Assistants]]=E77</f>
        <v>1</v>
      </c>
      <c r="AH77" t="b">
        <f>[1]!Table1[[#This Row],[Please enter the number of FTE''s ]]=F77</f>
        <v>1</v>
      </c>
      <c r="AI77" t="b">
        <f>[1]!Table1[[#This Row],[Do you want to purchase the Absence Scheme for Caretakers]]=G77</f>
        <v>1</v>
      </c>
      <c r="AJ77" t="b">
        <f>[1]!Table1[[#This Row],[When do you want the cover to start from]]=H77</f>
        <v>1</v>
      </c>
      <c r="AK77" t="b">
        <f>[1]!Table1[[#This Row],[Please enter the number of FTE''s]]=I77</f>
        <v>1</v>
      </c>
      <c r="AL77" t="b">
        <f>[1]!Table1[[#This Row],[Do you want to purchase the Absence Scheme for Other Support Staff]]=J77</f>
        <v>1</v>
      </c>
      <c r="AM77" t="b">
        <f>[1]!Table1[[#This Row],[Please enter the number of FTE''s2]]=K77</f>
        <v>1</v>
      </c>
    </row>
    <row r="78" spans="1:39" x14ac:dyDescent="0.25">
      <c r="A78" t="s">
        <v>254</v>
      </c>
      <c r="B78" t="s">
        <v>623</v>
      </c>
      <c r="C78" t="s">
        <v>417</v>
      </c>
      <c r="D78" t="s">
        <v>417</v>
      </c>
      <c r="E78" t="s">
        <v>417</v>
      </c>
      <c r="F78" t="s">
        <v>624</v>
      </c>
      <c r="G78" t="s">
        <v>417</v>
      </c>
      <c r="H78" t="s">
        <v>153</v>
      </c>
      <c r="I78" t="s">
        <v>482</v>
      </c>
      <c r="J78" t="s">
        <v>417</v>
      </c>
      <c r="K78" t="s">
        <v>625</v>
      </c>
      <c r="L78" t="str">
        <f t="shared" si="14"/>
        <v>Westfield Junior School</v>
      </c>
      <c r="M78">
        <v>2232</v>
      </c>
      <c r="N78" t="str">
        <f t="shared" si="10"/>
        <v>Day 11</v>
      </c>
      <c r="O78" t="str">
        <f t="shared" si="11"/>
        <v>Day 11</v>
      </c>
      <c r="P78" t="str">
        <f t="shared" si="12"/>
        <v>Day 1</v>
      </c>
      <c r="Q78" t="str">
        <f t="shared" si="13"/>
        <v>Day 11</v>
      </c>
      <c r="X78">
        <v>3386</v>
      </c>
      <c r="Y78" t="s">
        <v>576</v>
      </c>
      <c r="AD78" t="b">
        <f>[1]!Table1[[#This Row],[School Name:]]=A78</f>
        <v>1</v>
      </c>
      <c r="AE78" t="b">
        <f>[1]!Table1[[#This Row],[Do you want to opt-in to any of the School Absence Schemes for 2024/2025]]=C78</f>
        <v>1</v>
      </c>
      <c r="AF78" t="b">
        <f>[1]!Table1[[#This Row],[Do you want to purchase the Absence Scheme for Teachers]]=D78</f>
        <v>1</v>
      </c>
      <c r="AG78" t="b">
        <f>[1]!Table1[[#This Row],[Do you want to purchase the Absence Scheme for Teaching Assistants]]=E78</f>
        <v>1</v>
      </c>
      <c r="AH78" t="b">
        <f>[1]!Table1[[#This Row],[Please enter the number of FTE''s ]]=F78</f>
        <v>1</v>
      </c>
      <c r="AI78" t="b">
        <f>[1]!Table1[[#This Row],[Do you want to purchase the Absence Scheme for Caretakers]]=G78</f>
        <v>1</v>
      </c>
      <c r="AJ78" t="b">
        <f>[1]!Table1[[#This Row],[When do you want the cover to start from]]=H78</f>
        <v>1</v>
      </c>
      <c r="AK78" t="b">
        <f>[1]!Table1[[#This Row],[Please enter the number of FTE''s]]=I78</f>
        <v>1</v>
      </c>
      <c r="AL78" t="b">
        <f>[1]!Table1[[#This Row],[Do you want to purchase the Absence Scheme for Other Support Staff]]=J78</f>
        <v>1</v>
      </c>
      <c r="AM78" t="b">
        <f>[1]!Table1[[#This Row],[Please enter the number of FTE''s2]]=K78</f>
        <v>1</v>
      </c>
    </row>
    <row r="79" spans="1:39" x14ac:dyDescent="0.25">
      <c r="A79" t="s">
        <v>626</v>
      </c>
      <c r="B79" t="s">
        <v>627</v>
      </c>
      <c r="C79" t="s">
        <v>417</v>
      </c>
      <c r="D79" t="s">
        <v>417</v>
      </c>
      <c r="E79" t="s">
        <v>418</v>
      </c>
      <c r="G79" t="s">
        <v>418</v>
      </c>
      <c r="J79" t="s">
        <v>417</v>
      </c>
      <c r="K79" t="s">
        <v>482</v>
      </c>
      <c r="L79" t="str">
        <f t="shared" si="14"/>
        <v>Caldecote Primary School</v>
      </c>
      <c r="M79">
        <v>2004</v>
      </c>
      <c r="N79" t="str">
        <f t="shared" si="10"/>
        <v>Day 11</v>
      </c>
      <c r="O79" t="str">
        <f t="shared" si="11"/>
        <v/>
      </c>
      <c r="P79" t="str">
        <f t="shared" si="12"/>
        <v/>
      </c>
      <c r="Q79" t="str">
        <f t="shared" si="13"/>
        <v>Day 11</v>
      </c>
      <c r="X79">
        <v>2449</v>
      </c>
      <c r="Y79" t="s">
        <v>218</v>
      </c>
      <c r="AD79" t="b">
        <f>[1]!Table1[[#This Row],[School Name:]]=A79</f>
        <v>1</v>
      </c>
      <c r="AE79" t="b">
        <f>[1]!Table1[[#This Row],[Do you want to opt-in to any of the School Absence Schemes for 2024/2025]]=C79</f>
        <v>1</v>
      </c>
      <c r="AF79" t="b">
        <f>[1]!Table1[[#This Row],[Do you want to purchase the Absence Scheme for Teachers]]=D79</f>
        <v>1</v>
      </c>
      <c r="AG79" t="b">
        <f>[1]!Table1[[#This Row],[Do you want to purchase the Absence Scheme for Teaching Assistants]]=E79</f>
        <v>1</v>
      </c>
      <c r="AH79" t="b">
        <f>[1]!Table1[[#This Row],[Please enter the number of FTE''s ]]=F79</f>
        <v>1</v>
      </c>
      <c r="AI79" t="b">
        <f>[1]!Table1[[#This Row],[Do you want to purchase the Absence Scheme for Caretakers]]=G79</f>
        <v>1</v>
      </c>
      <c r="AJ79" t="b">
        <f>[1]!Table1[[#This Row],[When do you want the cover to start from]]=H79</f>
        <v>1</v>
      </c>
      <c r="AK79" t="b">
        <f>[1]!Table1[[#This Row],[Please enter the number of FTE''s]]=I79</f>
        <v>1</v>
      </c>
      <c r="AL79" t="b">
        <f>[1]!Table1[[#This Row],[Do you want to purchase the Absence Scheme for Other Support Staff]]=J79</f>
        <v>1</v>
      </c>
      <c r="AM79" t="b">
        <f>[1]!Table1[[#This Row],[Please enter the number of FTE''s2]]=K79</f>
        <v>1</v>
      </c>
    </row>
    <row r="80" spans="1:39" x14ac:dyDescent="0.25">
      <c r="A80" t="s">
        <v>169</v>
      </c>
      <c r="B80" t="s">
        <v>628</v>
      </c>
      <c r="C80" t="s">
        <v>417</v>
      </c>
      <c r="D80" t="s">
        <v>417</v>
      </c>
      <c r="E80" t="s">
        <v>418</v>
      </c>
      <c r="G80" t="s">
        <v>417</v>
      </c>
      <c r="H80" t="s">
        <v>153</v>
      </c>
      <c r="I80" t="s">
        <v>629</v>
      </c>
      <c r="J80" t="s">
        <v>418</v>
      </c>
      <c r="L80" t="str">
        <f t="shared" si="14"/>
        <v>Bushmead Primary School</v>
      </c>
      <c r="M80">
        <v>2452</v>
      </c>
      <c r="N80" t="str">
        <f t="shared" si="10"/>
        <v>Day 11</v>
      </c>
      <c r="O80" t="str">
        <f t="shared" si="11"/>
        <v/>
      </c>
      <c r="P80" t="str">
        <f t="shared" si="12"/>
        <v>Day 1</v>
      </c>
      <c r="Q80" t="str">
        <f t="shared" si="13"/>
        <v/>
      </c>
      <c r="X80">
        <v>2107</v>
      </c>
      <c r="Y80" t="s">
        <v>219</v>
      </c>
      <c r="AD80" t="b">
        <f>[1]!Table1[[#This Row],[School Name:]]=A80</f>
        <v>1</v>
      </c>
      <c r="AE80" t="b">
        <f>[1]!Table1[[#This Row],[Do you want to opt-in to any of the School Absence Schemes for 2024/2025]]=C80</f>
        <v>1</v>
      </c>
      <c r="AF80" t="b">
        <f>[1]!Table1[[#This Row],[Do you want to purchase the Absence Scheme for Teachers]]=D80</f>
        <v>1</v>
      </c>
      <c r="AG80" t="b">
        <f>[1]!Table1[[#This Row],[Do you want to purchase the Absence Scheme for Teaching Assistants]]=E80</f>
        <v>1</v>
      </c>
      <c r="AH80" t="b">
        <f>[1]!Table1[[#This Row],[Please enter the number of FTE''s ]]=F80</f>
        <v>1</v>
      </c>
      <c r="AI80" t="b">
        <f>[1]!Table1[[#This Row],[Do you want to purchase the Absence Scheme for Caretakers]]=G80</f>
        <v>1</v>
      </c>
      <c r="AJ80" t="b">
        <f>[1]!Table1[[#This Row],[When do you want the cover to start from]]=H80</f>
        <v>1</v>
      </c>
      <c r="AK80" t="b">
        <f>[1]!Table1[[#This Row],[Please enter the number of FTE''s]]=I80</f>
        <v>1</v>
      </c>
      <c r="AL80" t="b">
        <f>[1]!Table1[[#This Row],[Do you want to purchase the Absence Scheme for Other Support Staff]]=J80</f>
        <v>1</v>
      </c>
      <c r="AM80" t="b">
        <f>[1]!Table1[[#This Row],[Please enter the number of FTE''s2]]=K80</f>
        <v>1</v>
      </c>
    </row>
    <row r="81" spans="1:39" x14ac:dyDescent="0.25">
      <c r="A81" t="s">
        <v>630</v>
      </c>
      <c r="B81" t="s">
        <v>631</v>
      </c>
      <c r="C81" t="s">
        <v>417</v>
      </c>
      <c r="D81" t="s">
        <v>417</v>
      </c>
      <c r="E81" t="s">
        <v>417</v>
      </c>
      <c r="F81" t="s">
        <v>632</v>
      </c>
      <c r="G81" t="s">
        <v>417</v>
      </c>
      <c r="H81" t="s">
        <v>153</v>
      </c>
      <c r="I81" t="s">
        <v>633</v>
      </c>
      <c r="J81" t="s">
        <v>417</v>
      </c>
      <c r="K81" t="s">
        <v>634</v>
      </c>
      <c r="L81" t="str">
        <f t="shared" si="14"/>
        <v>Townley Primary School</v>
      </c>
      <c r="M81">
        <v>2064</v>
      </c>
      <c r="N81" t="str">
        <f t="shared" si="10"/>
        <v>Day 11</v>
      </c>
      <c r="O81" t="str">
        <f t="shared" si="11"/>
        <v>Day 11</v>
      </c>
      <c r="P81" t="str">
        <f t="shared" si="12"/>
        <v>Day 1</v>
      </c>
      <c r="Q81" t="str">
        <f t="shared" si="13"/>
        <v>Day 11</v>
      </c>
      <c r="X81">
        <v>2109</v>
      </c>
      <c r="Y81" t="s">
        <v>220</v>
      </c>
      <c r="AD81" t="b">
        <f>[1]!Table1[[#This Row],[School Name:]]=A81</f>
        <v>1</v>
      </c>
      <c r="AE81" t="b">
        <f>[1]!Table1[[#This Row],[Do you want to opt-in to any of the School Absence Schemes for 2024/2025]]=C81</f>
        <v>1</v>
      </c>
      <c r="AF81" t="b">
        <f>[1]!Table1[[#This Row],[Do you want to purchase the Absence Scheme for Teachers]]=D81</f>
        <v>1</v>
      </c>
      <c r="AG81" t="b">
        <f>[1]!Table1[[#This Row],[Do you want to purchase the Absence Scheme for Teaching Assistants]]=E81</f>
        <v>1</v>
      </c>
      <c r="AH81" t="b">
        <f>[1]!Table1[[#This Row],[Please enter the number of FTE''s ]]=F81</f>
        <v>1</v>
      </c>
      <c r="AI81" t="b">
        <f>[1]!Table1[[#This Row],[Do you want to purchase the Absence Scheme for Caretakers]]=G81</f>
        <v>1</v>
      </c>
      <c r="AJ81" t="b">
        <f>[1]!Table1[[#This Row],[When do you want the cover to start from]]=H81</f>
        <v>1</v>
      </c>
      <c r="AK81" t="b">
        <f>[1]!Table1[[#This Row],[Please enter the number of FTE''s]]=I81</f>
        <v>1</v>
      </c>
      <c r="AL81" t="b">
        <f>[1]!Table1[[#This Row],[Do you want to purchase the Absence Scheme for Other Support Staff]]=J81</f>
        <v>1</v>
      </c>
      <c r="AM81" t="b">
        <f>[1]!Table1[[#This Row],[Please enter the number of FTE''s2]]=K81</f>
        <v>1</v>
      </c>
    </row>
    <row r="82" spans="1:39" x14ac:dyDescent="0.25">
      <c r="A82" t="s">
        <v>439</v>
      </c>
      <c r="B82" t="s">
        <v>635</v>
      </c>
      <c r="C82" t="s">
        <v>417</v>
      </c>
      <c r="D82" t="s">
        <v>417</v>
      </c>
      <c r="E82" t="s">
        <v>417</v>
      </c>
      <c r="F82" t="s">
        <v>636</v>
      </c>
      <c r="G82" t="s">
        <v>418</v>
      </c>
      <c r="J82" t="s">
        <v>418</v>
      </c>
      <c r="L82" t="str">
        <f t="shared" si="14"/>
        <v>Beaupre Community Primary School</v>
      </c>
      <c r="M82">
        <v>2082</v>
      </c>
      <c r="N82" t="str">
        <f t="shared" si="10"/>
        <v>Day 11</v>
      </c>
      <c r="O82" t="str">
        <f t="shared" si="11"/>
        <v>Day 11</v>
      </c>
      <c r="P82" t="str">
        <f t="shared" si="12"/>
        <v/>
      </c>
      <c r="Q82" t="str">
        <f t="shared" si="13"/>
        <v/>
      </c>
      <c r="X82">
        <v>3390</v>
      </c>
      <c r="Y82" t="s">
        <v>223</v>
      </c>
      <c r="AD82" t="b">
        <f>[1]!Table1[[#This Row],[School Name:]]=A82</f>
        <v>1</v>
      </c>
      <c r="AE82" t="b">
        <f>[1]!Table1[[#This Row],[Do you want to opt-in to any of the School Absence Schemes for 2024/2025]]=C82</f>
        <v>1</v>
      </c>
      <c r="AF82" t="b">
        <f>[1]!Table1[[#This Row],[Do you want to purchase the Absence Scheme for Teachers]]=D82</f>
        <v>1</v>
      </c>
      <c r="AG82" t="b">
        <f>[1]!Table1[[#This Row],[Do you want to purchase the Absence Scheme for Teaching Assistants]]=E82</f>
        <v>1</v>
      </c>
      <c r="AH82" t="b">
        <f>[1]!Table1[[#This Row],[Please enter the number of FTE''s ]]=F82</f>
        <v>1</v>
      </c>
      <c r="AI82" t="b">
        <f>[1]!Table1[[#This Row],[Do you want to purchase the Absence Scheme for Caretakers]]=G82</f>
        <v>1</v>
      </c>
      <c r="AJ82" t="b">
        <f>[1]!Table1[[#This Row],[When do you want the cover to start from]]=H82</f>
        <v>1</v>
      </c>
      <c r="AK82" t="b">
        <f>[1]!Table1[[#This Row],[Please enter the number of FTE''s]]=I82</f>
        <v>1</v>
      </c>
      <c r="AL82" t="b">
        <f>[1]!Table1[[#This Row],[Do you want to purchase the Absence Scheme for Other Support Staff]]=J82</f>
        <v>1</v>
      </c>
      <c r="AM82" t="b">
        <f>[1]!Table1[[#This Row],[Please enter the number of FTE''s2]]=K82</f>
        <v>1</v>
      </c>
    </row>
    <row r="83" spans="1:39" x14ac:dyDescent="0.25">
      <c r="A83" t="s">
        <v>223</v>
      </c>
      <c r="B83" t="s">
        <v>637</v>
      </c>
      <c r="C83" t="s">
        <v>417</v>
      </c>
      <c r="D83" t="s">
        <v>417</v>
      </c>
      <c r="E83" t="s">
        <v>417</v>
      </c>
      <c r="F83" t="s">
        <v>638</v>
      </c>
      <c r="G83" t="s">
        <v>417</v>
      </c>
      <c r="H83" t="s">
        <v>150</v>
      </c>
      <c r="I83" t="s">
        <v>639</v>
      </c>
      <c r="J83" t="s">
        <v>417</v>
      </c>
      <c r="K83" t="s">
        <v>640</v>
      </c>
      <c r="L83" t="str">
        <f t="shared" si="14"/>
        <v>Orchard Park Community Primary School</v>
      </c>
      <c r="M83">
        <v>3390</v>
      </c>
      <c r="N83" t="str">
        <f t="shared" si="10"/>
        <v>Day 11</v>
      </c>
      <c r="O83" t="str">
        <f t="shared" si="11"/>
        <v>Day 11</v>
      </c>
      <c r="P83" t="str">
        <f t="shared" si="12"/>
        <v>Day 11</v>
      </c>
      <c r="Q83" t="str">
        <f t="shared" si="13"/>
        <v>Day 11</v>
      </c>
      <c r="X83">
        <v>2031</v>
      </c>
      <c r="Y83" t="s">
        <v>224</v>
      </c>
      <c r="AD83" t="b">
        <f>[1]!Table1[[#This Row],[School Name:]]=A83</f>
        <v>1</v>
      </c>
      <c r="AE83" t="b">
        <f>[1]!Table1[[#This Row],[Do you want to opt-in to any of the School Absence Schemes for 2024/2025]]=C83</f>
        <v>1</v>
      </c>
      <c r="AF83" t="b">
        <f>[1]!Table1[[#This Row],[Do you want to purchase the Absence Scheme for Teachers]]=D83</f>
        <v>1</v>
      </c>
      <c r="AG83" t="b">
        <f>[1]!Table1[[#This Row],[Do you want to purchase the Absence Scheme for Teaching Assistants]]=E83</f>
        <v>1</v>
      </c>
      <c r="AH83" t="b">
        <f>[1]!Table1[[#This Row],[Please enter the number of FTE''s ]]=F83</f>
        <v>1</v>
      </c>
      <c r="AI83" t="b">
        <f>[1]!Table1[[#This Row],[Do you want to purchase the Absence Scheme for Caretakers]]=G83</f>
        <v>1</v>
      </c>
      <c r="AJ83" t="b">
        <f>[1]!Table1[[#This Row],[When do you want the cover to start from]]=H83</f>
        <v>1</v>
      </c>
      <c r="AK83" t="b">
        <f>[1]!Table1[[#This Row],[Please enter the number of FTE''s]]=I83</f>
        <v>1</v>
      </c>
      <c r="AL83" t="b">
        <f>[1]!Table1[[#This Row],[Do you want to purchase the Absence Scheme for Other Support Staff]]=J83</f>
        <v>1</v>
      </c>
      <c r="AM83" t="b">
        <f>[1]!Table1[[#This Row],[Please enter the number of FTE''s2]]=K83</f>
        <v>1</v>
      </c>
    </row>
    <row r="84" spans="1:39" x14ac:dyDescent="0.25">
      <c r="A84" t="s">
        <v>641</v>
      </c>
      <c r="B84" t="s">
        <v>642</v>
      </c>
      <c r="C84" t="s">
        <v>417</v>
      </c>
      <c r="D84" t="s">
        <v>417</v>
      </c>
      <c r="E84" t="s">
        <v>418</v>
      </c>
      <c r="G84" t="s">
        <v>417</v>
      </c>
      <c r="H84" t="s">
        <v>150</v>
      </c>
      <c r="I84" t="s">
        <v>643</v>
      </c>
      <c r="J84" t="s">
        <v>417</v>
      </c>
      <c r="K84" t="s">
        <v>644</v>
      </c>
      <c r="L84" t="str">
        <f t="shared" si="14"/>
        <v>Stretham Community Primary School</v>
      </c>
      <c r="M84">
        <v>2084</v>
      </c>
      <c r="N84" t="str">
        <f t="shared" si="10"/>
        <v>Day 11</v>
      </c>
      <c r="O84" t="str">
        <f t="shared" si="11"/>
        <v/>
      </c>
      <c r="P84" t="str">
        <f t="shared" si="12"/>
        <v>Day 11</v>
      </c>
      <c r="Q84" t="str">
        <f t="shared" si="13"/>
        <v>Day 11</v>
      </c>
      <c r="X84">
        <v>3350</v>
      </c>
      <c r="Y84" t="s">
        <v>493</v>
      </c>
      <c r="AD84" t="b">
        <f>[1]!Table1[[#This Row],[School Name:]]=A84</f>
        <v>1</v>
      </c>
      <c r="AE84" t="b">
        <f>[1]!Table1[[#This Row],[Do you want to opt-in to any of the School Absence Schemes for 2024/2025]]=C84</f>
        <v>1</v>
      </c>
      <c r="AF84" t="b">
        <f>[1]!Table1[[#This Row],[Do you want to purchase the Absence Scheme for Teachers]]=D84</f>
        <v>1</v>
      </c>
      <c r="AG84" t="b">
        <f>[1]!Table1[[#This Row],[Do you want to purchase the Absence Scheme for Teaching Assistants]]=E84</f>
        <v>1</v>
      </c>
      <c r="AH84" t="b">
        <f>[1]!Table1[[#This Row],[Please enter the number of FTE''s ]]=F84</f>
        <v>1</v>
      </c>
      <c r="AI84" t="b">
        <f>[1]!Table1[[#This Row],[Do you want to purchase the Absence Scheme for Caretakers]]=G84</f>
        <v>1</v>
      </c>
      <c r="AJ84" t="b">
        <f>[1]!Table1[[#This Row],[When do you want the cover to start from]]=H84</f>
        <v>1</v>
      </c>
      <c r="AK84" t="b">
        <f>[1]!Table1[[#This Row],[Please enter the number of FTE''s]]=I84</f>
        <v>1</v>
      </c>
      <c r="AL84" t="b">
        <f>[1]!Table1[[#This Row],[Do you want to purchase the Absence Scheme for Other Support Staff]]=J84</f>
        <v>1</v>
      </c>
      <c r="AM84" t="b">
        <f>[1]!Table1[[#This Row],[Please enter the number of FTE''s2]]=K84</f>
        <v>1</v>
      </c>
    </row>
    <row r="85" spans="1:39" x14ac:dyDescent="0.25">
      <c r="A85" t="s">
        <v>645</v>
      </c>
      <c r="B85" t="s">
        <v>646</v>
      </c>
      <c r="C85" t="s">
        <v>417</v>
      </c>
      <c r="D85" t="s">
        <v>417</v>
      </c>
      <c r="E85" t="s">
        <v>418</v>
      </c>
      <c r="G85" t="s">
        <v>418</v>
      </c>
      <c r="J85" t="s">
        <v>418</v>
      </c>
      <c r="L85" t="str">
        <f t="shared" si="14"/>
        <v>Barrington CofE VC Primary School</v>
      </c>
      <c r="M85">
        <v>3001</v>
      </c>
      <c r="N85" t="str">
        <f t="shared" si="10"/>
        <v>Day 11</v>
      </c>
      <c r="O85" t="str">
        <f t="shared" si="11"/>
        <v/>
      </c>
      <c r="P85" t="str">
        <f t="shared" si="12"/>
        <v/>
      </c>
      <c r="Q85" t="str">
        <f t="shared" si="13"/>
        <v/>
      </c>
      <c r="X85">
        <v>2033</v>
      </c>
      <c r="Y85" t="s">
        <v>548</v>
      </c>
      <c r="AD85" t="b">
        <f>[1]!Table1[[#This Row],[School Name:]]=A85</f>
        <v>1</v>
      </c>
      <c r="AE85" t="b">
        <f>[1]!Table1[[#This Row],[Do you want to opt-in to any of the School Absence Schemes for 2024/2025]]=C85</f>
        <v>1</v>
      </c>
      <c r="AF85" t="b">
        <f>[1]!Table1[[#This Row],[Do you want to purchase the Absence Scheme for Teachers]]=D85</f>
        <v>1</v>
      </c>
      <c r="AG85" t="b">
        <f>[1]!Table1[[#This Row],[Do you want to purchase the Absence Scheme for Teaching Assistants]]=E85</f>
        <v>1</v>
      </c>
      <c r="AH85" t="b">
        <f>[1]!Table1[[#This Row],[Please enter the number of FTE''s ]]=F85</f>
        <v>1</v>
      </c>
      <c r="AI85" t="b">
        <f>[1]!Table1[[#This Row],[Do you want to purchase the Absence Scheme for Caretakers]]=G85</f>
        <v>1</v>
      </c>
      <c r="AJ85" t="b">
        <f>[1]!Table1[[#This Row],[When do you want the cover to start from]]=H85</f>
        <v>1</v>
      </c>
      <c r="AK85" t="b">
        <f>[1]!Table1[[#This Row],[Please enter the number of FTE''s]]=I85</f>
        <v>1</v>
      </c>
      <c r="AL85" t="b">
        <f>[1]!Table1[[#This Row],[Do you want to purchase the Absence Scheme for Other Support Staff]]=J85</f>
        <v>1</v>
      </c>
      <c r="AM85" t="b">
        <f>[1]!Table1[[#This Row],[Please enter the number of FTE''s2]]=K85</f>
        <v>1</v>
      </c>
    </row>
    <row r="86" spans="1:39" x14ac:dyDescent="0.25">
      <c r="A86" t="s">
        <v>240</v>
      </c>
      <c r="B86" t="s">
        <v>378</v>
      </c>
      <c r="C86" t="s">
        <v>417</v>
      </c>
      <c r="D86" t="s">
        <v>417</v>
      </c>
      <c r="E86" t="s">
        <v>417</v>
      </c>
      <c r="F86" t="s">
        <v>647</v>
      </c>
      <c r="G86" t="s">
        <v>417</v>
      </c>
      <c r="H86" t="s">
        <v>153</v>
      </c>
      <c r="I86" t="s">
        <v>482</v>
      </c>
      <c r="J86" t="s">
        <v>417</v>
      </c>
      <c r="K86" t="s">
        <v>648</v>
      </c>
      <c r="L86" t="str">
        <f t="shared" si="14"/>
        <v>St Matthew's Primary School</v>
      </c>
      <c r="M86">
        <v>2317</v>
      </c>
      <c r="N86" t="str">
        <f t="shared" si="10"/>
        <v>Day 11</v>
      </c>
      <c r="O86" t="str">
        <f t="shared" si="11"/>
        <v>Day 11</v>
      </c>
      <c r="P86" t="str">
        <f t="shared" si="12"/>
        <v>Day 1</v>
      </c>
      <c r="Q86" t="str">
        <f t="shared" si="13"/>
        <v>Day 11</v>
      </c>
      <c r="X86">
        <v>3331</v>
      </c>
      <c r="Y86" t="s">
        <v>649</v>
      </c>
      <c r="AD86" t="b">
        <f>[1]!Table1[[#This Row],[School Name:]]=A86</f>
        <v>1</v>
      </c>
      <c r="AE86" t="b">
        <f>[1]!Table1[[#This Row],[Do you want to opt-in to any of the School Absence Schemes for 2024/2025]]=C86</f>
        <v>1</v>
      </c>
      <c r="AF86" t="b">
        <f>[1]!Table1[[#This Row],[Do you want to purchase the Absence Scheme for Teachers]]=D86</f>
        <v>1</v>
      </c>
      <c r="AG86" t="b">
        <f>[1]!Table1[[#This Row],[Do you want to purchase the Absence Scheme for Teaching Assistants]]=E86</f>
        <v>1</v>
      </c>
      <c r="AH86" t="b">
        <f>[1]!Table1[[#This Row],[Please enter the number of FTE''s ]]=F86</f>
        <v>1</v>
      </c>
      <c r="AI86" t="b">
        <f>[1]!Table1[[#This Row],[Do you want to purchase the Absence Scheme for Caretakers]]=G86</f>
        <v>1</v>
      </c>
      <c r="AJ86" t="b">
        <f>[1]!Table1[[#This Row],[When do you want the cover to start from]]=H86</f>
        <v>1</v>
      </c>
      <c r="AK86" t="b">
        <f>[1]!Table1[[#This Row],[Please enter the number of FTE''s]]=I86</f>
        <v>1</v>
      </c>
      <c r="AL86" t="b">
        <f>[1]!Table1[[#This Row],[Do you want to purchase the Absence Scheme for Other Support Staff]]=J86</f>
        <v>1</v>
      </c>
      <c r="AM86" t="b">
        <f>[1]!Table1[[#This Row],[Please enter the number of FTE''s2]]=K86</f>
        <v>1</v>
      </c>
    </row>
    <row r="87" spans="1:39" x14ac:dyDescent="0.25">
      <c r="A87" t="s">
        <v>649</v>
      </c>
      <c r="B87" t="s">
        <v>650</v>
      </c>
      <c r="C87" t="s">
        <v>417</v>
      </c>
      <c r="D87" t="s">
        <v>417</v>
      </c>
      <c r="E87" t="s">
        <v>417</v>
      </c>
      <c r="F87" t="s">
        <v>651</v>
      </c>
      <c r="G87" t="s">
        <v>418</v>
      </c>
      <c r="J87" t="s">
        <v>417</v>
      </c>
      <c r="K87">
        <f>1.32+0.55+0.36+0.47</f>
        <v>2.7</v>
      </c>
      <c r="L87" t="str">
        <f t="shared" si="14"/>
        <v>Petersfield CofE Aided Primary School</v>
      </c>
      <c r="M87">
        <v>3331</v>
      </c>
      <c r="N87" t="str">
        <f t="shared" ref="N87:N110" si="15">IF(D87="Yes","Day 11","")</f>
        <v>Day 11</v>
      </c>
      <c r="O87" t="str">
        <f t="shared" ref="O87:O110" si="16">IF(E87="Yes","Day 11","")</f>
        <v>Day 11</v>
      </c>
      <c r="P87" t="str">
        <f t="shared" ref="P87:P109" si="17">IF(G87="Yes",H87,"")</f>
        <v/>
      </c>
      <c r="Q87" t="str">
        <f t="shared" ref="Q87:Q109" si="18">IF(J87="Yes","Day 11","")</f>
        <v>Day 11</v>
      </c>
      <c r="X87">
        <v>2239</v>
      </c>
      <c r="Y87" t="s">
        <v>604</v>
      </c>
      <c r="AD87" t="b">
        <f>[1]!Table1[[#This Row],[School Name:]]=A87</f>
        <v>1</v>
      </c>
      <c r="AE87" t="b">
        <f>[1]!Table1[[#This Row],[Do you want to opt-in to any of the School Absence Schemes for 2024/2025]]=C87</f>
        <v>1</v>
      </c>
      <c r="AF87" t="b">
        <f>[1]!Table1[[#This Row],[Do you want to purchase the Absence Scheme for Teachers]]=D87</f>
        <v>1</v>
      </c>
      <c r="AG87" t="b">
        <f>[1]!Table1[[#This Row],[Do you want to purchase the Absence Scheme for Teaching Assistants]]=E87</f>
        <v>1</v>
      </c>
      <c r="AH87" t="b">
        <f>[1]!Table1[[#This Row],[Please enter the number of FTE''s ]]=F87</f>
        <v>1</v>
      </c>
      <c r="AI87" t="b">
        <f>[1]!Table1[[#This Row],[Do you want to purchase the Absence Scheme for Caretakers]]=G87</f>
        <v>1</v>
      </c>
      <c r="AJ87" t="b">
        <f>[1]!Table1[[#This Row],[When do you want the cover to start from]]=H87</f>
        <v>1</v>
      </c>
      <c r="AK87" t="b">
        <f>[1]!Table1[[#This Row],[Please enter the number of FTE''s]]=I87</f>
        <v>1</v>
      </c>
      <c r="AL87" t="b">
        <f>[1]!Table1[[#This Row],[Do you want to purchase the Absence Scheme for Other Support Staff]]=J87</f>
        <v>1</v>
      </c>
      <c r="AM87" t="b">
        <f>[1]!Table1[[#This Row],[Please enter the number of FTE''s2]]=K87</f>
        <v>1</v>
      </c>
    </row>
    <row r="88" spans="1:39" x14ac:dyDescent="0.25">
      <c r="A88" t="s">
        <v>177</v>
      </c>
      <c r="B88" t="s">
        <v>653</v>
      </c>
      <c r="C88" t="s">
        <v>417</v>
      </c>
      <c r="D88" t="s">
        <v>417</v>
      </c>
      <c r="E88" t="s">
        <v>417</v>
      </c>
      <c r="F88" t="s">
        <v>654</v>
      </c>
      <c r="G88" t="s">
        <v>418</v>
      </c>
      <c r="J88" t="s">
        <v>417</v>
      </c>
      <c r="K88" t="s">
        <v>655</v>
      </c>
      <c r="L88" t="str">
        <f t="shared" si="14"/>
        <v>Coton Church of England (Voluntary Controlled) Primary School</v>
      </c>
      <c r="M88">
        <v>3011</v>
      </c>
      <c r="N88" t="str">
        <f t="shared" si="15"/>
        <v>Day 11</v>
      </c>
      <c r="O88" t="str">
        <f t="shared" si="16"/>
        <v>Day 11</v>
      </c>
      <c r="P88" t="str">
        <f t="shared" si="17"/>
        <v/>
      </c>
      <c r="Q88" t="str">
        <f t="shared" si="18"/>
        <v>Day 11</v>
      </c>
      <c r="X88">
        <v>2219</v>
      </c>
      <c r="Y88" t="s">
        <v>656</v>
      </c>
      <c r="AD88" t="b">
        <f>[1]!Table1[[#This Row],[School Name:]]=A88</f>
        <v>1</v>
      </c>
      <c r="AE88" t="b">
        <f>[1]!Table1[[#This Row],[Do you want to opt-in to any of the School Absence Schemes for 2024/2025]]=C88</f>
        <v>1</v>
      </c>
      <c r="AF88" t="b">
        <f>[1]!Table1[[#This Row],[Do you want to purchase the Absence Scheme for Teachers]]=D88</f>
        <v>1</v>
      </c>
      <c r="AG88" t="b">
        <f>[1]!Table1[[#This Row],[Do you want to purchase the Absence Scheme for Teaching Assistants]]=E88</f>
        <v>1</v>
      </c>
      <c r="AH88" t="b">
        <f>[1]!Table1[[#This Row],[Please enter the number of FTE''s ]]=F88</f>
        <v>1</v>
      </c>
      <c r="AI88" t="b">
        <f>[1]!Table1[[#This Row],[Do you want to purchase the Absence Scheme for Caretakers]]=G88</f>
        <v>1</v>
      </c>
      <c r="AJ88" t="b">
        <f>[1]!Table1[[#This Row],[When do you want the cover to start from]]=H88</f>
        <v>1</v>
      </c>
      <c r="AK88" t="b">
        <f>[1]!Table1[[#This Row],[Please enter the number of FTE''s]]=I88</f>
        <v>1</v>
      </c>
      <c r="AL88" t="b">
        <f>[1]!Table1[[#This Row],[Do you want to purchase the Absence Scheme for Other Support Staff]]=J88</f>
        <v>1</v>
      </c>
      <c r="AM88" t="b">
        <f>[1]!Table1[[#This Row],[Please enter the number of FTE''s2]]=K88</f>
        <v>1</v>
      </c>
    </row>
    <row r="89" spans="1:39" x14ac:dyDescent="0.25">
      <c r="A89" t="s">
        <v>246</v>
      </c>
      <c r="B89" t="s">
        <v>657</v>
      </c>
      <c r="C89" t="s">
        <v>417</v>
      </c>
      <c r="D89" t="s">
        <v>417</v>
      </c>
      <c r="E89" t="s">
        <v>417</v>
      </c>
      <c r="F89" t="s">
        <v>658</v>
      </c>
      <c r="G89" t="s">
        <v>417</v>
      </c>
      <c r="H89" t="s">
        <v>150</v>
      </c>
      <c r="I89" t="s">
        <v>659</v>
      </c>
      <c r="J89" t="s">
        <v>417</v>
      </c>
      <c r="K89" t="s">
        <v>660</v>
      </c>
      <c r="L89" t="str">
        <f t="shared" si="14"/>
        <v>Swavesey Primary School</v>
      </c>
      <c r="M89">
        <v>2046</v>
      </c>
      <c r="N89" t="str">
        <f t="shared" si="15"/>
        <v>Day 11</v>
      </c>
      <c r="O89" t="str">
        <f t="shared" si="16"/>
        <v>Day 11</v>
      </c>
      <c r="P89" t="str">
        <f t="shared" si="17"/>
        <v>Day 11</v>
      </c>
      <c r="Q89" t="str">
        <f t="shared" si="18"/>
        <v>Day 11</v>
      </c>
      <c r="X89">
        <v>2333</v>
      </c>
      <c r="Y89" t="s">
        <v>230</v>
      </c>
      <c r="AD89" t="b">
        <f>[1]!Table1[[#This Row],[School Name:]]=A89</f>
        <v>1</v>
      </c>
      <c r="AE89" t="b">
        <f>[1]!Table1[[#This Row],[Do you want to opt-in to any of the School Absence Schemes for 2024/2025]]=C89</f>
        <v>1</v>
      </c>
      <c r="AF89" t="b">
        <f>[1]!Table1[[#This Row],[Do you want to purchase the Absence Scheme for Teachers]]=D89</f>
        <v>1</v>
      </c>
      <c r="AG89" t="b">
        <f>[1]!Table1[[#This Row],[Do you want to purchase the Absence Scheme for Teaching Assistants]]=E89</f>
        <v>1</v>
      </c>
      <c r="AH89" t="b">
        <f>[1]!Table1[[#This Row],[Please enter the number of FTE''s ]]=F89</f>
        <v>1</v>
      </c>
      <c r="AI89" t="b">
        <f>[1]!Table1[[#This Row],[Do you want to purchase the Absence Scheme for Caretakers]]=G89</f>
        <v>1</v>
      </c>
      <c r="AJ89" t="b">
        <f>[1]!Table1[[#This Row],[When do you want the cover to start from]]=H89</f>
        <v>1</v>
      </c>
      <c r="AK89" t="b">
        <f>[1]!Table1[[#This Row],[Please enter the number of FTE''s]]=I89</f>
        <v>1</v>
      </c>
      <c r="AL89" t="b">
        <f>[1]!Table1[[#This Row],[Do you want to purchase the Absence Scheme for Other Support Staff]]=J89</f>
        <v>1</v>
      </c>
      <c r="AM89" t="b">
        <f>[1]!Table1[[#This Row],[Please enter the number of FTE''s2]]=K89</f>
        <v>1</v>
      </c>
    </row>
    <row r="90" spans="1:39" x14ac:dyDescent="0.25">
      <c r="A90" t="s">
        <v>160</v>
      </c>
      <c r="B90" t="s">
        <v>661</v>
      </c>
      <c r="C90" t="s">
        <v>417</v>
      </c>
      <c r="D90" t="s">
        <v>417</v>
      </c>
      <c r="E90" t="s">
        <v>417</v>
      </c>
      <c r="F90" t="s">
        <v>662</v>
      </c>
      <c r="G90" t="s">
        <v>417</v>
      </c>
      <c r="H90" t="s">
        <v>153</v>
      </c>
      <c r="I90" t="s">
        <v>482</v>
      </c>
      <c r="J90" t="s">
        <v>417</v>
      </c>
      <c r="K90" t="s">
        <v>663</v>
      </c>
      <c r="L90" t="str">
        <f t="shared" si="14"/>
        <v>Bassingbourn Primary School</v>
      </c>
      <c r="M90">
        <v>2002</v>
      </c>
      <c r="N90" t="str">
        <f t="shared" si="15"/>
        <v>Day 11</v>
      </c>
      <c r="O90" t="str">
        <f t="shared" si="16"/>
        <v>Day 11</v>
      </c>
      <c r="P90" t="str">
        <f t="shared" si="17"/>
        <v>Day 1</v>
      </c>
      <c r="Q90" t="str">
        <f t="shared" si="18"/>
        <v>Day 11</v>
      </c>
      <c r="X90">
        <v>3946</v>
      </c>
      <c r="Y90" t="s">
        <v>664</v>
      </c>
      <c r="AD90" t="b">
        <f>[1]!Table1[[#This Row],[School Name:]]=A90</f>
        <v>1</v>
      </c>
      <c r="AE90" t="b">
        <f>[1]!Table1[[#This Row],[Do you want to opt-in to any of the School Absence Schemes for 2024/2025]]=C90</f>
        <v>1</v>
      </c>
      <c r="AF90" t="b">
        <f>[1]!Table1[[#This Row],[Do you want to purchase the Absence Scheme for Teachers]]=D90</f>
        <v>1</v>
      </c>
      <c r="AG90" t="b">
        <f>[1]!Table1[[#This Row],[Do you want to purchase the Absence Scheme for Teaching Assistants]]=E90</f>
        <v>1</v>
      </c>
      <c r="AH90" t="b">
        <f>[1]!Table1[[#This Row],[Please enter the number of FTE''s ]]=F90</f>
        <v>1</v>
      </c>
      <c r="AI90" t="b">
        <f>[1]!Table1[[#This Row],[Do you want to purchase the Absence Scheme for Caretakers]]=G90</f>
        <v>1</v>
      </c>
      <c r="AJ90" t="b">
        <f>[1]!Table1[[#This Row],[When do you want the cover to start from]]=H90</f>
        <v>1</v>
      </c>
      <c r="AK90" t="b">
        <f>[1]!Table1[[#This Row],[Please enter the number of FTE''s]]=I90</f>
        <v>1</v>
      </c>
      <c r="AL90" t="b">
        <f>[1]!Table1[[#This Row],[Do you want to purchase the Absence Scheme for Other Support Staff]]=J90</f>
        <v>1</v>
      </c>
      <c r="AM90" t="b">
        <f>[1]!Table1[[#This Row],[Please enter the number of FTE''s2]]=K90</f>
        <v>1</v>
      </c>
    </row>
    <row r="91" spans="1:39" x14ac:dyDescent="0.25">
      <c r="A91" t="s">
        <v>665</v>
      </c>
      <c r="B91" t="s">
        <v>666</v>
      </c>
      <c r="C91" s="159" t="s">
        <v>83</v>
      </c>
      <c r="D91" s="159" t="s">
        <v>83</v>
      </c>
      <c r="E91" s="159" t="s">
        <v>418</v>
      </c>
      <c r="F91" s="160"/>
      <c r="G91" s="159" t="s">
        <v>418</v>
      </c>
      <c r="H91" s="159"/>
      <c r="I91" s="159"/>
      <c r="J91" s="159" t="s">
        <v>418</v>
      </c>
      <c r="K91" s="161"/>
      <c r="L91" t="str">
        <f t="shared" si="14"/>
        <v>Abbots Ripton CofE Primary School</v>
      </c>
      <c r="M91">
        <v>3373</v>
      </c>
      <c r="N91" t="str">
        <f t="shared" si="15"/>
        <v/>
      </c>
      <c r="O91" t="str">
        <f t="shared" si="16"/>
        <v/>
      </c>
      <c r="P91" t="str">
        <f t="shared" si="17"/>
        <v/>
      </c>
      <c r="Q91" t="str">
        <f t="shared" si="18"/>
        <v/>
      </c>
      <c r="X91">
        <v>2453</v>
      </c>
      <c r="Y91" t="s">
        <v>233</v>
      </c>
      <c r="AD91" t="b">
        <f>[1]!Table1[[#This Row],[School Name:]]=A91</f>
        <v>1</v>
      </c>
      <c r="AE91" t="b">
        <f>[1]!Table1[[#This Row],[Do you want to opt-in to any of the School Absence Schemes for 2024/2025]]=C91</f>
        <v>1</v>
      </c>
      <c r="AF91" t="b">
        <f>[1]!Table1[[#This Row],[Do you want to purchase the Absence Scheme for Teachers]]=D91</f>
        <v>1</v>
      </c>
      <c r="AG91" t="b">
        <f>[1]!Table1[[#This Row],[Do you want to purchase the Absence Scheme for Teaching Assistants]]=E91</f>
        <v>1</v>
      </c>
      <c r="AH91" t="b">
        <f>[1]!Table1[[#This Row],[Please enter the number of FTE''s ]]=F91</f>
        <v>1</v>
      </c>
      <c r="AI91" t="b">
        <f>[1]!Table1[[#This Row],[Do you want to purchase the Absence Scheme for Caretakers]]=G91</f>
        <v>1</v>
      </c>
      <c r="AJ91" t="b">
        <f>[1]!Table1[[#This Row],[When do you want the cover to start from]]=H91</f>
        <v>1</v>
      </c>
      <c r="AK91" t="b">
        <f>[1]!Table1[[#This Row],[Please enter the number of FTE''s]]=I91</f>
        <v>1</v>
      </c>
      <c r="AL91" t="b">
        <f>[1]!Table1[[#This Row],[Do you want to purchase the Absence Scheme for Other Support Staff]]=J91</f>
        <v>1</v>
      </c>
      <c r="AM91" t="b">
        <f>[1]!Table1[[#This Row],[Please enter the number of FTE''s2]]=K91</f>
        <v>1</v>
      </c>
    </row>
    <row r="92" spans="1:39" x14ac:dyDescent="0.25">
      <c r="A92" t="s">
        <v>216</v>
      </c>
      <c r="B92" t="s">
        <v>667</v>
      </c>
      <c r="C92" t="s">
        <v>417</v>
      </c>
      <c r="D92" t="s">
        <v>417</v>
      </c>
      <c r="E92" t="s">
        <v>418</v>
      </c>
      <c r="G92" t="s">
        <v>417</v>
      </c>
      <c r="H92" t="s">
        <v>150</v>
      </c>
      <c r="I92" t="s">
        <v>668</v>
      </c>
      <c r="J92" t="s">
        <v>418</v>
      </c>
      <c r="L92" t="str">
        <f t="shared" si="14"/>
        <v>Melbourn Primary School</v>
      </c>
      <c r="M92">
        <v>2028</v>
      </c>
      <c r="N92" t="str">
        <f t="shared" si="15"/>
        <v>Day 11</v>
      </c>
      <c r="O92" t="str">
        <f t="shared" si="16"/>
        <v/>
      </c>
      <c r="P92" t="str">
        <f t="shared" si="17"/>
        <v>Day 11</v>
      </c>
      <c r="Q92" t="str">
        <f t="shared" si="18"/>
        <v/>
      </c>
      <c r="X92">
        <v>2070</v>
      </c>
      <c r="Y92" t="s">
        <v>234</v>
      </c>
      <c r="AD92" t="b">
        <f>[1]!Table1[[#This Row],[School Name:]]=A92</f>
        <v>1</v>
      </c>
      <c r="AE92" t="b">
        <f>[1]!Table1[[#This Row],[Do you want to opt-in to any of the School Absence Schemes for 2024/2025]]=C92</f>
        <v>1</v>
      </c>
      <c r="AF92" t="b">
        <f>[1]!Table1[[#This Row],[Do you want to purchase the Absence Scheme for Teachers]]=D92</f>
        <v>1</v>
      </c>
      <c r="AG92" t="b">
        <f>[1]!Table1[[#This Row],[Do you want to purchase the Absence Scheme for Teaching Assistants]]=E92</f>
        <v>1</v>
      </c>
      <c r="AH92" t="b">
        <f>[1]!Table1[[#This Row],[Please enter the number of FTE''s ]]=F92</f>
        <v>1</v>
      </c>
      <c r="AI92" t="b">
        <f>[1]!Table1[[#This Row],[Do you want to purchase the Absence Scheme for Caretakers]]=G92</f>
        <v>1</v>
      </c>
      <c r="AJ92" t="b">
        <f>[1]!Table1[[#This Row],[When do you want the cover to start from]]=H92</f>
        <v>1</v>
      </c>
      <c r="AK92" t="b">
        <f>[1]!Table1[[#This Row],[Please enter the number of FTE''s]]=I92</f>
        <v>1</v>
      </c>
      <c r="AL92" t="b">
        <f>[1]!Table1[[#This Row],[Do you want to purchase the Absence Scheme for Other Support Staff]]=J92</f>
        <v>1</v>
      </c>
      <c r="AM92" t="b">
        <f>[1]!Table1[[#This Row],[Please enter the number of FTE''s2]]=K92</f>
        <v>1</v>
      </c>
    </row>
    <row r="93" spans="1:39" x14ac:dyDescent="0.25">
      <c r="A93" t="s">
        <v>178</v>
      </c>
      <c r="B93" t="s">
        <v>669</v>
      </c>
      <c r="C93" t="s">
        <v>417</v>
      </c>
      <c r="D93" t="s">
        <v>417</v>
      </c>
      <c r="E93" t="s">
        <v>418</v>
      </c>
      <c r="G93" t="s">
        <v>418</v>
      </c>
      <c r="J93" t="s">
        <v>418</v>
      </c>
      <c r="L93" t="str">
        <f t="shared" si="14"/>
        <v>Cottenham Primary School</v>
      </c>
      <c r="M93">
        <v>2006</v>
      </c>
      <c r="N93" t="str">
        <f t="shared" si="15"/>
        <v>Day 11</v>
      </c>
      <c r="O93" t="str">
        <f t="shared" si="16"/>
        <v/>
      </c>
      <c r="P93" t="str">
        <f t="shared" si="17"/>
        <v/>
      </c>
      <c r="Q93" t="str">
        <f t="shared" si="18"/>
        <v/>
      </c>
      <c r="X93">
        <v>7023</v>
      </c>
      <c r="Y93" t="s">
        <v>670</v>
      </c>
      <c r="AD93" t="b">
        <f>[1]!Table1[[#This Row],[School Name:]]=A93</f>
        <v>1</v>
      </c>
      <c r="AE93" t="b">
        <f>[1]!Table1[[#This Row],[Do you want to opt-in to any of the School Absence Schemes for 2024/2025]]=C93</f>
        <v>1</v>
      </c>
      <c r="AF93" t="b">
        <f>[1]!Table1[[#This Row],[Do you want to purchase the Absence Scheme for Teachers]]=D93</f>
        <v>1</v>
      </c>
      <c r="AG93" t="b">
        <f>[1]!Table1[[#This Row],[Do you want to purchase the Absence Scheme for Teaching Assistants]]=E93</f>
        <v>1</v>
      </c>
      <c r="AH93" t="b">
        <f>[1]!Table1[[#This Row],[Please enter the number of FTE''s ]]=F93</f>
        <v>1</v>
      </c>
      <c r="AI93" t="b">
        <f>[1]!Table1[[#This Row],[Do you want to purchase the Absence Scheme for Caretakers]]=G93</f>
        <v>1</v>
      </c>
      <c r="AJ93" t="b">
        <f>[1]!Table1[[#This Row],[When do you want the cover to start from]]=H93</f>
        <v>1</v>
      </c>
      <c r="AK93" t="b">
        <f>[1]!Table1[[#This Row],[Please enter the number of FTE''s]]=I93</f>
        <v>1</v>
      </c>
      <c r="AL93" t="b">
        <f>[1]!Table1[[#This Row],[Do you want to purchase the Absence Scheme for Other Support Staff]]=J93</f>
        <v>1</v>
      </c>
      <c r="AM93" t="b">
        <f>[1]!Table1[[#This Row],[Please enter the number of FTE''s2]]=K93</f>
        <v>1</v>
      </c>
    </row>
    <row r="94" spans="1:39" x14ac:dyDescent="0.25">
      <c r="A94" t="s">
        <v>258</v>
      </c>
      <c r="B94" t="s">
        <v>671</v>
      </c>
      <c r="C94" t="s">
        <v>417</v>
      </c>
      <c r="D94" t="s">
        <v>417</v>
      </c>
      <c r="E94" t="s">
        <v>417</v>
      </c>
      <c r="F94" t="s">
        <v>672</v>
      </c>
      <c r="G94" t="s">
        <v>417</v>
      </c>
      <c r="H94" t="s">
        <v>153</v>
      </c>
      <c r="I94" t="s">
        <v>532</v>
      </c>
      <c r="J94" t="s">
        <v>417</v>
      </c>
      <c r="K94" t="s">
        <v>673</v>
      </c>
      <c r="L94" t="str">
        <f t="shared" si="14"/>
        <v>Willingham Primary School</v>
      </c>
      <c r="M94">
        <v>2054</v>
      </c>
      <c r="N94" t="str">
        <f t="shared" si="15"/>
        <v>Day 11</v>
      </c>
      <c r="O94" t="str">
        <f t="shared" si="16"/>
        <v>Day 11</v>
      </c>
      <c r="P94" t="str">
        <f t="shared" si="17"/>
        <v>Day 1</v>
      </c>
      <c r="Q94" t="str">
        <f t="shared" si="18"/>
        <v>Day 11</v>
      </c>
      <c r="X94">
        <v>2255</v>
      </c>
      <c r="Y94" t="s">
        <v>674</v>
      </c>
      <c r="AD94" t="b">
        <f>[1]!Table1[[#This Row],[School Name:]]=A94</f>
        <v>1</v>
      </c>
      <c r="AE94" t="b">
        <f>[1]!Table1[[#This Row],[Do you want to opt-in to any of the School Absence Schemes for 2024/2025]]=C94</f>
        <v>1</v>
      </c>
      <c r="AF94" t="b">
        <f>[1]!Table1[[#This Row],[Do you want to purchase the Absence Scheme for Teachers]]=D94</f>
        <v>1</v>
      </c>
      <c r="AG94" t="b">
        <f>[1]!Table1[[#This Row],[Do you want to purchase the Absence Scheme for Teaching Assistants]]=E94</f>
        <v>1</v>
      </c>
      <c r="AH94" t="b">
        <f>[1]!Table1[[#This Row],[Please enter the number of FTE''s ]]=F94</f>
        <v>1</v>
      </c>
      <c r="AI94" t="b">
        <f>[1]!Table1[[#This Row],[Do you want to purchase the Absence Scheme for Caretakers]]=G94</f>
        <v>1</v>
      </c>
      <c r="AJ94" t="b">
        <f>[1]!Table1[[#This Row],[When do you want the cover to start from]]=H94</f>
        <v>1</v>
      </c>
      <c r="AK94" t="b">
        <f>[1]!Table1[[#This Row],[Please enter the number of FTE''s]]=I94</f>
        <v>1</v>
      </c>
      <c r="AL94" t="b">
        <f>[1]!Table1[[#This Row],[Do you want to purchase the Absence Scheme for Other Support Staff]]=J94</f>
        <v>1</v>
      </c>
      <c r="AM94" t="b">
        <f>[1]!Table1[[#This Row],[Please enter the number of FTE''s2]]=K94</f>
        <v>1</v>
      </c>
    </row>
    <row r="95" spans="1:39" x14ac:dyDescent="0.25">
      <c r="A95" t="s">
        <v>230</v>
      </c>
      <c r="B95" t="s">
        <v>675</v>
      </c>
      <c r="C95" t="s">
        <v>417</v>
      </c>
      <c r="D95" t="s">
        <v>417</v>
      </c>
      <c r="E95" t="s">
        <v>417</v>
      </c>
      <c r="F95" t="s">
        <v>676</v>
      </c>
      <c r="G95" t="s">
        <v>417</v>
      </c>
      <c r="H95" t="s">
        <v>150</v>
      </c>
      <c r="I95" t="s">
        <v>482</v>
      </c>
      <c r="J95" t="s">
        <v>417</v>
      </c>
      <c r="K95" s="165">
        <v>5.39</v>
      </c>
      <c r="L95" t="str">
        <f t="shared" si="14"/>
        <v>Queen Edith Primary School</v>
      </c>
      <c r="M95">
        <v>2333</v>
      </c>
      <c r="N95" t="str">
        <f t="shared" si="15"/>
        <v>Day 11</v>
      </c>
      <c r="O95" t="str">
        <f t="shared" si="16"/>
        <v>Day 11</v>
      </c>
      <c r="P95" t="str">
        <f t="shared" si="17"/>
        <v>Day 11</v>
      </c>
      <c r="Q95" t="str">
        <f t="shared" si="18"/>
        <v>Day 11</v>
      </c>
      <c r="X95">
        <v>2115</v>
      </c>
      <c r="Y95" t="s">
        <v>677</v>
      </c>
      <c r="AD95" t="b">
        <f>[1]!Table1[[#This Row],[School Name:]]=A95</f>
        <v>1</v>
      </c>
      <c r="AE95" t="b">
        <f>[1]!Table1[[#This Row],[Do you want to opt-in to any of the School Absence Schemes for 2024/2025]]=C95</f>
        <v>1</v>
      </c>
      <c r="AF95" t="b">
        <f>[1]!Table1[[#This Row],[Do you want to purchase the Absence Scheme for Teachers]]=D95</f>
        <v>1</v>
      </c>
      <c r="AG95" t="b">
        <f>[1]!Table1[[#This Row],[Do you want to purchase the Absence Scheme for Teaching Assistants]]=E95</f>
        <v>1</v>
      </c>
      <c r="AH95" t="b">
        <f>[1]!Table1[[#This Row],[Please enter the number of FTE''s ]]=F95</f>
        <v>1</v>
      </c>
      <c r="AI95" t="b">
        <f>[1]!Table1[[#This Row],[Do you want to purchase the Absence Scheme for Caretakers]]=G95</f>
        <v>1</v>
      </c>
      <c r="AJ95" t="b">
        <f>[1]!Table1[[#This Row],[When do you want the cover to start from]]=H95</f>
        <v>1</v>
      </c>
      <c r="AK95" t="b">
        <f>[1]!Table1[[#This Row],[Please enter the number of FTE''s]]=I95</f>
        <v>1</v>
      </c>
      <c r="AL95" t="b">
        <f>[1]!Table1[[#This Row],[Do you want to purchase the Absence Scheme for Other Support Staff]]=J95</f>
        <v>1</v>
      </c>
      <c r="AM95" t="b">
        <f>[1]!Table1[[#This Row],[Please enter the number of FTE''s2]]=K95</f>
        <v>1</v>
      </c>
    </row>
    <row r="96" spans="1:39" x14ac:dyDescent="0.25">
      <c r="A96" t="s">
        <v>678</v>
      </c>
      <c r="B96" t="s">
        <v>679</v>
      </c>
      <c r="C96" t="s">
        <v>418</v>
      </c>
      <c r="L96" t="str">
        <f t="shared" si="14"/>
        <v>Castle Camps Church of England (Controlled) Primary School</v>
      </c>
      <c r="M96">
        <v>3008</v>
      </c>
      <c r="N96" t="str">
        <f t="shared" si="15"/>
        <v/>
      </c>
      <c r="O96" t="str">
        <f t="shared" si="16"/>
        <v/>
      </c>
      <c r="P96" t="str">
        <f t="shared" si="17"/>
        <v/>
      </c>
      <c r="Q96" t="str">
        <f t="shared" si="18"/>
        <v/>
      </c>
      <c r="X96">
        <v>2335</v>
      </c>
      <c r="Y96" t="s">
        <v>680</v>
      </c>
      <c r="AD96" t="b">
        <f>[1]!Table1[[#This Row],[School Name:]]=A96</f>
        <v>1</v>
      </c>
      <c r="AE96" t="b">
        <f>[1]!Table1[[#This Row],[Do you want to opt-in to any of the School Absence Schemes for 2024/2025]]=C96</f>
        <v>1</v>
      </c>
      <c r="AF96" t="b">
        <f>[1]!Table1[[#This Row],[Do you want to purchase the Absence Scheme for Teachers]]=D96</f>
        <v>1</v>
      </c>
      <c r="AG96" t="b">
        <f>[1]!Table1[[#This Row],[Do you want to purchase the Absence Scheme for Teaching Assistants]]=E96</f>
        <v>1</v>
      </c>
      <c r="AH96" t="b">
        <f>[1]!Table1[[#This Row],[Please enter the number of FTE''s ]]=F96</f>
        <v>1</v>
      </c>
      <c r="AI96" t="b">
        <f>[1]!Table1[[#This Row],[Do you want to purchase the Absence Scheme for Caretakers]]=G96</f>
        <v>1</v>
      </c>
      <c r="AJ96" t="b">
        <f>[1]!Table1[[#This Row],[When do you want the cover to start from]]=H96</f>
        <v>1</v>
      </c>
      <c r="AK96" t="b">
        <f>[1]!Table1[[#This Row],[Please enter the number of FTE''s]]=I96</f>
        <v>1</v>
      </c>
      <c r="AL96" t="b">
        <f>[1]!Table1[[#This Row],[Do you want to purchase the Absence Scheme for Other Support Staff]]=J96</f>
        <v>1</v>
      </c>
      <c r="AM96" t="b">
        <f>[1]!Table1[[#This Row],[Please enter the number of FTE''s2]]=K96</f>
        <v>1</v>
      </c>
    </row>
    <row r="97" spans="1:39" x14ac:dyDescent="0.25">
      <c r="A97" t="s">
        <v>167</v>
      </c>
      <c r="B97" t="s">
        <v>296</v>
      </c>
      <c r="C97" t="s">
        <v>417</v>
      </c>
      <c r="D97" t="s">
        <v>417</v>
      </c>
      <c r="E97" t="s">
        <v>418</v>
      </c>
      <c r="G97" t="s">
        <v>418</v>
      </c>
      <c r="J97" t="s">
        <v>418</v>
      </c>
      <c r="L97" t="str">
        <f t="shared" si="14"/>
        <v>Brunswick Nursery School</v>
      </c>
      <c r="M97">
        <v>1005</v>
      </c>
      <c r="N97" t="str">
        <f t="shared" si="15"/>
        <v>Day 11</v>
      </c>
      <c r="O97" t="str">
        <f t="shared" si="16"/>
        <v/>
      </c>
      <c r="P97" t="str">
        <f t="shared" si="17"/>
        <v/>
      </c>
      <c r="Q97" t="str">
        <f t="shared" si="18"/>
        <v/>
      </c>
      <c r="X97">
        <v>2329</v>
      </c>
      <c r="Y97" t="s">
        <v>681</v>
      </c>
      <c r="AD97" t="b">
        <f>[1]!Table1[[#This Row],[School Name:]]=A97</f>
        <v>1</v>
      </c>
      <c r="AE97" t="b">
        <f>[1]!Table1[[#This Row],[Do you want to opt-in to any of the School Absence Schemes for 2024/2025]]=C97</f>
        <v>1</v>
      </c>
      <c r="AF97" t="b">
        <f>[1]!Table1[[#This Row],[Do you want to purchase the Absence Scheme for Teachers]]=D97</f>
        <v>1</v>
      </c>
      <c r="AG97" t="b">
        <f>[1]!Table1[[#This Row],[Do you want to purchase the Absence Scheme for Teaching Assistants]]=E97</f>
        <v>1</v>
      </c>
      <c r="AH97" t="b">
        <f>[1]!Table1[[#This Row],[Please enter the number of FTE''s ]]=F97</f>
        <v>1</v>
      </c>
      <c r="AI97" t="b">
        <f>[1]!Table1[[#This Row],[Do you want to purchase the Absence Scheme for Caretakers]]=G97</f>
        <v>1</v>
      </c>
      <c r="AJ97" t="b">
        <f>[1]!Table1[[#This Row],[When do you want the cover to start from]]=H97</f>
        <v>1</v>
      </c>
      <c r="AK97" t="b">
        <f>[1]!Table1[[#This Row],[Please enter the number of FTE''s]]=I97</f>
        <v>1</v>
      </c>
      <c r="AL97" t="b">
        <f>[1]!Table1[[#This Row],[Do you want to purchase the Absence Scheme for Other Support Staff]]=J97</f>
        <v>1</v>
      </c>
      <c r="AM97" t="b">
        <f>[1]!Table1[[#This Row],[Please enter the number of FTE''s2]]=K97</f>
        <v>1</v>
      </c>
    </row>
    <row r="98" spans="1:39" x14ac:dyDescent="0.25">
      <c r="A98" t="s">
        <v>175</v>
      </c>
      <c r="B98" t="s">
        <v>306</v>
      </c>
      <c r="C98" t="s">
        <v>417</v>
      </c>
      <c r="D98" t="s">
        <v>417</v>
      </c>
      <c r="E98" t="s">
        <v>418</v>
      </c>
      <c r="G98" t="s">
        <v>418</v>
      </c>
      <c r="J98" t="s">
        <v>418</v>
      </c>
      <c r="L98" t="str">
        <f t="shared" si="14"/>
        <v>Colleges Nursery School</v>
      </c>
      <c r="M98">
        <v>1006</v>
      </c>
      <c r="N98" t="str">
        <f t="shared" si="15"/>
        <v>Day 11</v>
      </c>
      <c r="O98" t="str">
        <f t="shared" si="16"/>
        <v/>
      </c>
      <c r="P98" t="str">
        <f t="shared" si="17"/>
        <v/>
      </c>
      <c r="Q98" t="str">
        <f t="shared" si="18"/>
        <v/>
      </c>
      <c r="X98">
        <v>3360</v>
      </c>
      <c r="Y98" t="s">
        <v>682</v>
      </c>
      <c r="AD98" t="b">
        <f>[1]!Table1[[#This Row],[School Name:]]=A98</f>
        <v>1</v>
      </c>
      <c r="AE98" t="b">
        <f>[1]!Table1[[#This Row],[Do you want to opt-in to any of the School Absence Schemes for 2024/2025]]=C98</f>
        <v>1</v>
      </c>
      <c r="AF98" t="b">
        <f>[1]!Table1[[#This Row],[Do you want to purchase the Absence Scheme for Teachers]]=D98</f>
        <v>1</v>
      </c>
      <c r="AG98" t="b">
        <f>[1]!Table1[[#This Row],[Do you want to purchase the Absence Scheme for Teaching Assistants]]=E98</f>
        <v>1</v>
      </c>
      <c r="AH98" t="b">
        <f>[1]!Table1[[#This Row],[Please enter the number of FTE''s ]]=F98</f>
        <v>1</v>
      </c>
      <c r="AI98" t="b">
        <f>[1]!Table1[[#This Row],[Do you want to purchase the Absence Scheme for Caretakers]]=G98</f>
        <v>1</v>
      </c>
      <c r="AJ98" t="b">
        <f>[1]!Table1[[#This Row],[When do you want the cover to start from]]=H98</f>
        <v>1</v>
      </c>
      <c r="AK98" t="b">
        <f>[1]!Table1[[#This Row],[Please enter the number of FTE''s]]=I98</f>
        <v>1</v>
      </c>
      <c r="AL98" t="b">
        <f>[1]!Table1[[#This Row],[Do you want to purchase the Absence Scheme for Other Support Staff]]=J98</f>
        <v>1</v>
      </c>
      <c r="AM98" t="b">
        <f>[1]!Table1[[#This Row],[Please enter the number of FTE''s2]]=K98</f>
        <v>1</v>
      </c>
    </row>
    <row r="99" spans="1:39" x14ac:dyDescent="0.25">
      <c r="A99" t="s">
        <v>231</v>
      </c>
      <c r="B99" t="s">
        <v>683</v>
      </c>
      <c r="C99" t="s">
        <v>417</v>
      </c>
      <c r="D99" t="s">
        <v>417</v>
      </c>
      <c r="E99" t="s">
        <v>417</v>
      </c>
      <c r="F99" t="s">
        <v>684</v>
      </c>
      <c r="G99" t="s">
        <v>417</v>
      </c>
      <c r="H99" t="s">
        <v>150</v>
      </c>
      <c r="I99" t="s">
        <v>482</v>
      </c>
      <c r="J99" t="s">
        <v>417</v>
      </c>
      <c r="K99" t="s">
        <v>685</v>
      </c>
      <c r="L99" t="str">
        <f t="shared" si="14"/>
        <v xml:space="preserve">Queen Emma Primary School </v>
      </c>
      <c r="M99">
        <v>3946</v>
      </c>
      <c r="N99" t="str">
        <f t="shared" si="15"/>
        <v>Day 11</v>
      </c>
      <c r="O99" t="str">
        <f t="shared" si="16"/>
        <v>Day 11</v>
      </c>
      <c r="P99" t="str">
        <f t="shared" si="17"/>
        <v>Day 11</v>
      </c>
      <c r="Q99" t="str">
        <f t="shared" si="18"/>
        <v>Day 11</v>
      </c>
      <c r="X99">
        <v>3384</v>
      </c>
      <c r="Y99" t="s">
        <v>686</v>
      </c>
      <c r="AD99" t="b">
        <f>[1]!Table1[[#This Row],[School Name:]]=A99</f>
        <v>1</v>
      </c>
      <c r="AE99" t="b">
        <f>[1]!Table1[[#This Row],[Do you want to opt-in to any of the School Absence Schemes for 2024/2025]]=C99</f>
        <v>1</v>
      </c>
      <c r="AF99" t="b">
        <f>[1]!Table1[[#This Row],[Do you want to purchase the Absence Scheme for Teachers]]=D99</f>
        <v>1</v>
      </c>
      <c r="AG99" t="b">
        <f>[1]!Table1[[#This Row],[Do you want to purchase the Absence Scheme for Teaching Assistants]]=E99</f>
        <v>1</v>
      </c>
      <c r="AH99" t="b">
        <f>[1]!Table1[[#This Row],[Please enter the number of FTE''s ]]=F99</f>
        <v>1</v>
      </c>
      <c r="AI99" t="b">
        <f>[1]!Table1[[#This Row],[Do you want to purchase the Absence Scheme for Caretakers]]=G99</f>
        <v>1</v>
      </c>
      <c r="AJ99" t="b">
        <f>[1]!Table1[[#This Row],[When do you want the cover to start from]]=H99</f>
        <v>1</v>
      </c>
      <c r="AK99" t="b">
        <f>[1]!Table1[[#This Row],[Please enter the number of FTE''s]]=I99</f>
        <v>1</v>
      </c>
      <c r="AL99" t="b">
        <f>[1]!Table1[[#This Row],[Do you want to purchase the Absence Scheme for Other Support Staff]]=J99</f>
        <v>1</v>
      </c>
      <c r="AM99" t="b">
        <f>[1]!Table1[[#This Row],[Please enter the number of FTE''s2]]=K99</f>
        <v>1</v>
      </c>
    </row>
    <row r="100" spans="1:39" x14ac:dyDescent="0.25">
      <c r="A100" t="s">
        <v>236</v>
      </c>
      <c r="B100" t="s">
        <v>687</v>
      </c>
      <c r="C100" t="s">
        <v>417</v>
      </c>
      <c r="D100" t="s">
        <v>417</v>
      </c>
      <c r="E100" t="s">
        <v>417</v>
      </c>
      <c r="F100" t="s">
        <v>688</v>
      </c>
      <c r="G100" t="s">
        <v>418</v>
      </c>
      <c r="J100" t="s">
        <v>417</v>
      </c>
      <c r="K100" t="s">
        <v>689</v>
      </c>
      <c r="L100" t="str">
        <f t="shared" si="14"/>
        <v>The Spinney Primary School</v>
      </c>
      <c r="M100">
        <v>2335</v>
      </c>
      <c r="N100" t="str">
        <f t="shared" si="15"/>
        <v>Day 11</v>
      </c>
      <c r="O100" t="str">
        <f t="shared" si="16"/>
        <v>Day 11</v>
      </c>
      <c r="P100" t="str">
        <f t="shared" si="17"/>
        <v/>
      </c>
      <c r="Q100" t="str">
        <f t="shared" si="18"/>
        <v>Day 11</v>
      </c>
      <c r="X100">
        <v>5200</v>
      </c>
      <c r="Y100" t="s">
        <v>690</v>
      </c>
      <c r="AD100" t="b">
        <f>[1]!Table1[[#This Row],[School Name:]]=A100</f>
        <v>1</v>
      </c>
      <c r="AE100" t="b">
        <f>[1]!Table1[[#This Row],[Do you want to opt-in to any of the School Absence Schemes for 2024/2025]]=C100</f>
        <v>1</v>
      </c>
      <c r="AF100" t="b">
        <f>[1]!Table1[[#This Row],[Do you want to purchase the Absence Scheme for Teachers]]=D100</f>
        <v>1</v>
      </c>
      <c r="AG100" t="b">
        <f>[1]!Table1[[#This Row],[Do you want to purchase the Absence Scheme for Teaching Assistants]]=E100</f>
        <v>1</v>
      </c>
      <c r="AH100" t="b">
        <f>[1]!Table1[[#This Row],[Please enter the number of FTE''s ]]=F100</f>
        <v>1</v>
      </c>
      <c r="AI100" t="b">
        <f>[1]!Table1[[#This Row],[Do you want to purchase the Absence Scheme for Caretakers]]=G100</f>
        <v>1</v>
      </c>
      <c r="AJ100" t="b">
        <f>[1]!Table1[[#This Row],[When do you want the cover to start from]]=H100</f>
        <v>1</v>
      </c>
      <c r="AK100" t="b">
        <f>[1]!Table1[[#This Row],[Please enter the number of FTE''s]]=I100</f>
        <v>1</v>
      </c>
      <c r="AL100" t="b">
        <f>[1]!Table1[[#This Row],[Do you want to purchase the Absence Scheme for Other Support Staff]]=J100</f>
        <v>1</v>
      </c>
      <c r="AM100" t="b">
        <f>[1]!Table1[[#This Row],[Please enter the number of FTE''s2]]=K100</f>
        <v>1</v>
      </c>
    </row>
    <row r="101" spans="1:39" x14ac:dyDescent="0.25">
      <c r="A101" t="s">
        <v>691</v>
      </c>
      <c r="B101" t="s">
        <v>692</v>
      </c>
      <c r="C101" t="s">
        <v>418</v>
      </c>
      <c r="L101" t="str">
        <f t="shared" si="14"/>
        <v>St Alban's Catholic Primary School</v>
      </c>
      <c r="M101">
        <v>3360</v>
      </c>
      <c r="N101" t="str">
        <f t="shared" si="15"/>
        <v/>
      </c>
      <c r="O101" t="str">
        <f t="shared" si="16"/>
        <v/>
      </c>
      <c r="P101" t="str">
        <f t="shared" si="17"/>
        <v/>
      </c>
      <c r="Q101" t="str">
        <f t="shared" si="18"/>
        <v/>
      </c>
      <c r="X101">
        <v>2317</v>
      </c>
      <c r="Y101" t="s">
        <v>240</v>
      </c>
      <c r="AD101" t="b">
        <f>[1]!Table1[[#This Row],[School Name:]]=A101</f>
        <v>1</v>
      </c>
      <c r="AE101" t="b">
        <f>[1]!Table1[[#This Row],[Do you want to opt-in to any of the School Absence Schemes for 2024/2025]]=C101</f>
        <v>1</v>
      </c>
      <c r="AF101" t="b">
        <f>[1]!Table1[[#This Row],[Do you want to purchase the Absence Scheme for Teachers]]=D101</f>
        <v>1</v>
      </c>
      <c r="AG101" t="b">
        <f>[1]!Table1[[#This Row],[Do you want to purchase the Absence Scheme for Teaching Assistants]]=E101</f>
        <v>1</v>
      </c>
      <c r="AH101" t="b">
        <f>[1]!Table1[[#This Row],[Please enter the number of FTE''s ]]=F101</f>
        <v>1</v>
      </c>
      <c r="AI101" t="b">
        <f>[1]!Table1[[#This Row],[Do you want to purchase the Absence Scheme for Caretakers]]=G101</f>
        <v>1</v>
      </c>
      <c r="AJ101" t="b">
        <f>[1]!Table1[[#This Row],[When do you want the cover to start from]]=H101</f>
        <v>1</v>
      </c>
      <c r="AK101" t="b">
        <f>[1]!Table1[[#This Row],[Please enter the number of FTE''s]]=I101</f>
        <v>1</v>
      </c>
      <c r="AL101" t="b">
        <f>[1]!Table1[[#This Row],[Do you want to purchase the Absence Scheme for Other Support Staff]]=J101</f>
        <v>1</v>
      </c>
      <c r="AM101" t="b">
        <f>[1]!Table1[[#This Row],[Please enter the number of FTE''s2]]=K101</f>
        <v>1</v>
      </c>
    </row>
    <row r="102" spans="1:39" x14ac:dyDescent="0.25">
      <c r="A102" t="s">
        <v>247</v>
      </c>
      <c r="B102" t="s">
        <v>693</v>
      </c>
      <c r="C102" t="s">
        <v>417</v>
      </c>
      <c r="D102" t="s">
        <v>417</v>
      </c>
      <c r="E102" t="s">
        <v>418</v>
      </c>
      <c r="G102" t="s">
        <v>418</v>
      </c>
      <c r="J102" t="s">
        <v>418</v>
      </c>
      <c r="L102" t="str">
        <f t="shared" si="14"/>
        <v>Teversham CofE VA Primary School</v>
      </c>
      <c r="M102">
        <v>3325</v>
      </c>
      <c r="N102" t="str">
        <f t="shared" si="15"/>
        <v>Day 11</v>
      </c>
      <c r="O102" t="str">
        <f t="shared" si="16"/>
        <v/>
      </c>
      <c r="P102" t="str">
        <f t="shared" si="17"/>
        <v/>
      </c>
      <c r="Q102" t="str">
        <f t="shared" si="18"/>
        <v/>
      </c>
      <c r="X102">
        <v>3356</v>
      </c>
      <c r="Y102" t="s">
        <v>694</v>
      </c>
      <c r="AD102" t="b">
        <f>[1]!Table1[[#This Row],[School Name:]]=A102</f>
        <v>1</v>
      </c>
      <c r="AE102" t="b">
        <f>[1]!Table1[[#This Row],[Do you want to opt-in to any of the School Absence Schemes for 2024/2025]]=C102</f>
        <v>1</v>
      </c>
      <c r="AF102" t="b">
        <f>[1]!Table1[[#This Row],[Do you want to purchase the Absence Scheme for Teachers]]=D102</f>
        <v>1</v>
      </c>
      <c r="AG102" t="b">
        <f>[1]!Table1[[#This Row],[Do you want to purchase the Absence Scheme for Teaching Assistants]]=E102</f>
        <v>1</v>
      </c>
      <c r="AH102" t="b">
        <f>[1]!Table1[[#This Row],[Please enter the number of FTE''s ]]=F102</f>
        <v>1</v>
      </c>
      <c r="AI102" t="b">
        <f>[1]!Table1[[#This Row],[Do you want to purchase the Absence Scheme for Caretakers]]=G102</f>
        <v>1</v>
      </c>
      <c r="AJ102" t="b">
        <f>[1]!Table1[[#This Row],[When do you want the cover to start from]]=H102</f>
        <v>1</v>
      </c>
      <c r="AK102" t="b">
        <f>[1]!Table1[[#This Row],[Please enter the number of FTE''s]]=I102</f>
        <v>1</v>
      </c>
      <c r="AL102" t="b">
        <f>[1]!Table1[[#This Row],[Do you want to purchase the Absence Scheme for Other Support Staff]]=J102</f>
        <v>1</v>
      </c>
      <c r="AM102" t="b">
        <f>[1]!Table1[[#This Row],[Please enter the number of FTE''s2]]=K102</f>
        <v>1</v>
      </c>
    </row>
    <row r="103" spans="1:39" x14ac:dyDescent="0.25">
      <c r="A103" t="s">
        <v>695</v>
      </c>
      <c r="B103" t="s">
        <v>391</v>
      </c>
      <c r="C103" t="s">
        <v>417</v>
      </c>
      <c r="D103" t="s">
        <v>417</v>
      </c>
      <c r="E103" t="s">
        <v>418</v>
      </c>
      <c r="G103" t="s">
        <v>417</v>
      </c>
      <c r="H103" t="s">
        <v>153</v>
      </c>
      <c r="I103" t="s">
        <v>696</v>
      </c>
      <c r="J103" t="s">
        <v>417</v>
      </c>
      <c r="K103" t="s">
        <v>697</v>
      </c>
      <c r="L103" t="str">
        <f t="shared" si="14"/>
        <v>Waterbeach Community Primary School</v>
      </c>
      <c r="M103">
        <v>2048</v>
      </c>
      <c r="N103" t="str">
        <f t="shared" si="15"/>
        <v>Day 11</v>
      </c>
      <c r="O103" t="str">
        <f t="shared" si="16"/>
        <v/>
      </c>
      <c r="P103" t="str">
        <f t="shared" si="17"/>
        <v>Day 1</v>
      </c>
      <c r="Q103" t="str">
        <f t="shared" si="18"/>
        <v>Day 11</v>
      </c>
      <c r="X103">
        <v>3358</v>
      </c>
      <c r="Y103" t="s">
        <v>698</v>
      </c>
      <c r="AD103" t="b">
        <f>[1]!Table1[[#This Row],[School Name:]]=A103</f>
        <v>1</v>
      </c>
      <c r="AE103" t="b">
        <f>[1]!Table1[[#This Row],[Do you want to opt-in to any of the School Absence Schemes for 2024/2025]]=C103</f>
        <v>1</v>
      </c>
      <c r="AF103" t="b">
        <f>[1]!Table1[[#This Row],[Do you want to purchase the Absence Scheme for Teachers]]=D103</f>
        <v>1</v>
      </c>
      <c r="AG103" t="b">
        <f>[1]!Table1[[#This Row],[Do you want to purchase the Absence Scheme for Teaching Assistants]]=E103</f>
        <v>1</v>
      </c>
      <c r="AH103" t="b">
        <f>[1]!Table1[[#This Row],[Please enter the number of FTE''s ]]=F103</f>
        <v>1</v>
      </c>
      <c r="AI103" t="b">
        <f>[1]!Table1[[#This Row],[Do you want to purchase the Absence Scheme for Caretakers]]=G103</f>
        <v>1</v>
      </c>
      <c r="AJ103" t="b">
        <f>[1]!Table1[[#This Row],[When do you want the cover to start from]]=H103</f>
        <v>1</v>
      </c>
      <c r="AK103" t="b">
        <f>[1]!Table1[[#This Row],[Please enter the number of FTE''s]]=I103</f>
        <v>1</v>
      </c>
      <c r="AL103" t="b">
        <f>[1]!Table1[[#This Row],[Do you want to purchase the Absence Scheme for Other Support Staff]]=J103</f>
        <v>1</v>
      </c>
      <c r="AM103" t="b">
        <f>[1]!Table1[[#This Row],[Please enter the number of FTE''s2]]=K103</f>
        <v>1</v>
      </c>
    </row>
    <row r="104" spans="1:39" x14ac:dyDescent="0.25">
      <c r="A104" t="s">
        <v>699</v>
      </c>
      <c r="B104" t="s">
        <v>700</v>
      </c>
      <c r="C104" t="s">
        <v>417</v>
      </c>
      <c r="D104" t="s">
        <v>417</v>
      </c>
      <c r="E104" t="s">
        <v>417</v>
      </c>
      <c r="F104" t="s">
        <v>701</v>
      </c>
      <c r="G104" t="s">
        <v>417</v>
      </c>
      <c r="H104" t="s">
        <v>150</v>
      </c>
      <c r="I104" t="s">
        <v>482</v>
      </c>
      <c r="J104" t="s">
        <v>418</v>
      </c>
      <c r="L104" t="str">
        <f t="shared" si="14"/>
        <v>The Rackham Church of England Primary School</v>
      </c>
      <c r="M104">
        <v>3058</v>
      </c>
      <c r="N104" t="str">
        <f t="shared" si="15"/>
        <v>Day 11</v>
      </c>
      <c r="O104" t="str">
        <f t="shared" si="16"/>
        <v>Day 11</v>
      </c>
      <c r="P104" t="str">
        <f t="shared" si="17"/>
        <v>Day 11</v>
      </c>
      <c r="Q104" t="str">
        <f t="shared" si="18"/>
        <v/>
      </c>
      <c r="X104">
        <v>3029</v>
      </c>
      <c r="Y104" t="s">
        <v>702</v>
      </c>
      <c r="AD104" t="b">
        <f>[1]!Table1[[#This Row],[School Name:]]=A104</f>
        <v>1</v>
      </c>
      <c r="AE104" t="b">
        <f>[1]!Table1[[#This Row],[Do you want to opt-in to any of the School Absence Schemes for 2024/2025]]=C104</f>
        <v>1</v>
      </c>
      <c r="AF104" t="b">
        <f>[1]!Table1[[#This Row],[Do you want to purchase the Absence Scheme for Teachers]]=D104</f>
        <v>1</v>
      </c>
      <c r="AG104" t="b">
        <f>[1]!Table1[[#This Row],[Do you want to purchase the Absence Scheme for Teaching Assistants]]=E104</f>
        <v>1</v>
      </c>
      <c r="AH104" t="b">
        <f>[1]!Table1[[#This Row],[Please enter the number of FTE''s ]]=F104</f>
        <v>1</v>
      </c>
      <c r="AI104" t="b">
        <f>[1]!Table1[[#This Row],[Do you want to purchase the Absence Scheme for Caretakers]]=G104</f>
        <v>1</v>
      </c>
      <c r="AJ104" t="b">
        <f>[1]!Table1[[#This Row],[When do you want the cover to start from]]=H104</f>
        <v>1</v>
      </c>
      <c r="AK104" t="b">
        <f>[1]!Table1[[#This Row],[Please enter the number of FTE''s]]=I104</f>
        <v>1</v>
      </c>
      <c r="AL104" t="b">
        <f>[1]!Table1[[#This Row],[Do you want to purchase the Absence Scheme for Other Support Staff]]=J104</f>
        <v>1</v>
      </c>
      <c r="AM104" t="b">
        <f>[1]!Table1[[#This Row],[Please enter the number of FTE''s2]]=K104</f>
        <v>1</v>
      </c>
    </row>
    <row r="105" spans="1:39" x14ac:dyDescent="0.25">
      <c r="A105" t="s">
        <v>703</v>
      </c>
      <c r="C105" t="s">
        <v>417</v>
      </c>
      <c r="D105" t="s">
        <v>417</v>
      </c>
      <c r="E105" t="s">
        <v>417</v>
      </c>
      <c r="F105">
        <v>8.15</v>
      </c>
      <c r="G105" t="s">
        <v>417</v>
      </c>
      <c r="H105" t="s">
        <v>153</v>
      </c>
      <c r="I105">
        <v>0.78</v>
      </c>
      <c r="J105" t="s">
        <v>417</v>
      </c>
      <c r="K105">
        <v>1.38</v>
      </c>
      <c r="L105" t="str">
        <f t="shared" si="14"/>
        <v>Alconbury CofE Primary School</v>
      </c>
      <c r="M105">
        <v>3061</v>
      </c>
      <c r="N105" t="str">
        <f t="shared" si="15"/>
        <v>Day 11</v>
      </c>
      <c r="O105" t="str">
        <f t="shared" si="16"/>
        <v>Day 11</v>
      </c>
      <c r="P105" t="str">
        <f t="shared" si="17"/>
        <v>Day 1</v>
      </c>
      <c r="Q105" t="str">
        <f t="shared" si="18"/>
        <v>Day 11</v>
      </c>
      <c r="X105">
        <v>2084</v>
      </c>
      <c r="Y105" t="s">
        <v>641</v>
      </c>
      <c r="AD105" t="b">
        <f>[1]!Table1[[#This Row],[School Name:]]=A105</f>
        <v>1</v>
      </c>
      <c r="AE105" t="b">
        <f>[1]!Table1[[#This Row],[Do you want to opt-in to any of the School Absence Schemes for 2024/2025]]=C105</f>
        <v>1</v>
      </c>
      <c r="AF105" t="b">
        <f>[1]!Table1[[#This Row],[Do you want to purchase the Absence Scheme for Teachers]]=D105</f>
        <v>1</v>
      </c>
      <c r="AG105" t="b">
        <f>[1]!Table1[[#This Row],[Do you want to purchase the Absence Scheme for Teaching Assistants]]=E105</f>
        <v>1</v>
      </c>
      <c r="AH105" t="b">
        <f>[1]!Table1[[#This Row],[Please enter the number of FTE''s ]]=F105</f>
        <v>1</v>
      </c>
      <c r="AI105" t="b">
        <f>[1]!Table1[[#This Row],[Do you want to purchase the Absence Scheme for Caretakers]]=G105</f>
        <v>1</v>
      </c>
      <c r="AJ105" t="b">
        <f>[1]!Table1[[#This Row],[When do you want the cover to start from]]=H105</f>
        <v>1</v>
      </c>
      <c r="AK105" t="b">
        <f>[1]!Table1[[#This Row],[Please enter the number of FTE''s]]=I105</f>
        <v>1</v>
      </c>
      <c r="AL105" t="b">
        <f>[1]!Table1[[#This Row],[Do you want to purchase the Absence Scheme for Other Support Staff]]=J105</f>
        <v>1</v>
      </c>
      <c r="AM105" t="b">
        <f>[1]!Table1[[#This Row],[Please enter the number of FTE''s2]]=K105</f>
        <v>1</v>
      </c>
    </row>
    <row r="106" spans="1:39" x14ac:dyDescent="0.25">
      <c r="A106" t="s">
        <v>191</v>
      </c>
      <c r="B106" t="s">
        <v>704</v>
      </c>
      <c r="C106" t="s">
        <v>417</v>
      </c>
      <c r="D106" t="s">
        <v>417</v>
      </c>
      <c r="E106" t="s">
        <v>418</v>
      </c>
      <c r="G106" t="s">
        <v>417</v>
      </c>
      <c r="H106" t="s">
        <v>153</v>
      </c>
      <c r="I106">
        <v>0.56999999999999995</v>
      </c>
      <c r="J106" t="s">
        <v>418</v>
      </c>
      <c r="L106" t="str">
        <f>VLOOKUP(M106,X$2:Y$128,2,FALSE)</f>
        <v>Friday Bridge Community Primary School</v>
      </c>
      <c r="M106">
        <v>2068</v>
      </c>
      <c r="N106" t="str">
        <f t="shared" si="15"/>
        <v>Day 11</v>
      </c>
      <c r="O106" t="str">
        <f t="shared" si="16"/>
        <v/>
      </c>
      <c r="P106" t="str">
        <f t="shared" si="17"/>
        <v>Day 1</v>
      </c>
      <c r="Q106" t="str">
        <f t="shared" si="18"/>
        <v/>
      </c>
      <c r="X106">
        <v>2443</v>
      </c>
      <c r="Y106" t="s">
        <v>705</v>
      </c>
      <c r="AD106" t="b">
        <f>[1]!Table1[[#This Row],[School Name:]]=A106</f>
        <v>1</v>
      </c>
      <c r="AE106" t="b">
        <f>[1]!Table1[[#This Row],[Do you want to opt-in to any of the School Absence Schemes for 2024/2025]]=C106</f>
        <v>1</v>
      </c>
      <c r="AF106" t="b">
        <f>[1]!Table1[[#This Row],[Do you want to purchase the Absence Scheme for Teachers]]=D106</f>
        <v>1</v>
      </c>
      <c r="AG106" t="b">
        <f>[1]!Table1[[#This Row],[Do you want to purchase the Absence Scheme for Teaching Assistants]]=E106</f>
        <v>1</v>
      </c>
      <c r="AH106" t="b">
        <f>[1]!Table1[[#This Row],[Please enter the number of FTE''s ]]=F106</f>
        <v>1</v>
      </c>
      <c r="AI106" t="b">
        <f>[1]!Table1[[#This Row],[Do you want to purchase the Absence Scheme for Caretakers]]=G106</f>
        <v>1</v>
      </c>
      <c r="AJ106" t="b">
        <f>[1]!Table1[[#This Row],[When do you want the cover to start from]]=H106</f>
        <v>1</v>
      </c>
      <c r="AK106" t="b">
        <f>[1]!Table1[[#This Row],[Please enter the number of FTE''s]]=I106</f>
        <v>1</v>
      </c>
      <c r="AL106" t="b">
        <f>[1]!Table1[[#This Row],[Do you want to purchase the Absence Scheme for Other Support Staff]]=J106</f>
        <v>1</v>
      </c>
      <c r="AM106" t="b">
        <f>[1]!Table1[[#This Row],[Please enter the number of FTE''s2]]=K106</f>
        <v>1</v>
      </c>
    </row>
    <row r="107" spans="1:39" x14ac:dyDescent="0.25">
      <c r="A107" s="45" t="s">
        <v>219</v>
      </c>
      <c r="B107" s="45">
        <v>87312107</v>
      </c>
      <c r="C107" s="45" t="s">
        <v>417</v>
      </c>
      <c r="D107" s="45" t="s">
        <v>417</v>
      </c>
      <c r="E107" s="45" t="s">
        <v>417</v>
      </c>
      <c r="F107" s="45">
        <v>16</v>
      </c>
      <c r="G107" s="45" t="s">
        <v>418</v>
      </c>
      <c r="H107" s="45"/>
      <c r="I107" s="45"/>
      <c r="J107" s="45" t="s">
        <v>417</v>
      </c>
      <c r="K107" s="45">
        <v>2.2000000000000002</v>
      </c>
      <c r="L107" t="str">
        <f>VLOOKUP(M107,X$2:Y$128,2,FALSE)</f>
        <v>Morley Memorial Primary School</v>
      </c>
      <c r="M107">
        <v>2107</v>
      </c>
      <c r="N107" t="str">
        <f t="shared" si="15"/>
        <v>Day 11</v>
      </c>
      <c r="O107" t="str">
        <f t="shared" si="16"/>
        <v>Day 11</v>
      </c>
      <c r="P107" t="str">
        <f t="shared" si="17"/>
        <v/>
      </c>
      <c r="Q107" t="str">
        <f t="shared" si="18"/>
        <v>Day 11</v>
      </c>
      <c r="X107">
        <v>3052</v>
      </c>
      <c r="Y107" t="s">
        <v>706</v>
      </c>
      <c r="AD107" t="b">
        <f>[1]!Table1[[#This Row],[School Name:]]=A107</f>
        <v>1</v>
      </c>
      <c r="AE107" t="b">
        <f>[1]!Table1[[#This Row],[Do you want to opt-in to any of the School Absence Schemes for 2024/2025]]=C107</f>
        <v>1</v>
      </c>
      <c r="AF107" t="b">
        <f>[1]!Table1[[#This Row],[Do you want to purchase the Absence Scheme for Teachers]]=D107</f>
        <v>1</v>
      </c>
      <c r="AG107" t="b">
        <f>[1]!Table1[[#This Row],[Do you want to purchase the Absence Scheme for Teaching Assistants]]=E107</f>
        <v>1</v>
      </c>
      <c r="AH107" t="b">
        <f>[1]!Table1[[#This Row],[Please enter the number of FTE''s ]]=F107</f>
        <v>1</v>
      </c>
      <c r="AI107" t="b">
        <f>[1]!Table1[[#This Row],[Do you want to purchase the Absence Scheme for Caretakers]]=G107</f>
        <v>1</v>
      </c>
      <c r="AJ107" t="b">
        <f>[1]!Table1[[#This Row],[When do you want the cover to start from]]=H107</f>
        <v>1</v>
      </c>
      <c r="AK107" t="b">
        <f>[1]!Table1[[#This Row],[Please enter the number of FTE''s]]=I107</f>
        <v>1</v>
      </c>
      <c r="AL107" t="b">
        <f>[1]!Table1[[#This Row],[Do you want to purchase the Absence Scheme for Other Support Staff]]=J107</f>
        <v>1</v>
      </c>
      <c r="AM107" t="b">
        <f>[1]!Table1[[#This Row],[Please enter the number of FTE''s2]]=K107</f>
        <v>1</v>
      </c>
    </row>
    <row r="108" spans="1:39" x14ac:dyDescent="0.25">
      <c r="A108" s="45" t="s">
        <v>707</v>
      </c>
      <c r="B108" s="45"/>
      <c r="C108" s="45" t="s">
        <v>418</v>
      </c>
      <c r="D108" s="45"/>
      <c r="E108" s="45"/>
      <c r="F108" s="45"/>
      <c r="G108" s="45"/>
      <c r="H108" s="45"/>
      <c r="I108" s="45"/>
      <c r="J108" s="45"/>
      <c r="K108" s="45"/>
      <c r="L108" t="str">
        <f t="shared" ref="L108:L112" si="19">VLOOKUP(M108,X$2:Y$128,2,FALSE)</f>
        <v>Elton CofE Primary School of the Foundation of Frances and Jane Proby</v>
      </c>
      <c r="M108">
        <v>3368</v>
      </c>
      <c r="N108" t="str">
        <f t="shared" si="15"/>
        <v/>
      </c>
      <c r="O108" t="str">
        <f t="shared" si="16"/>
        <v/>
      </c>
      <c r="P108" t="str">
        <f t="shared" si="17"/>
        <v/>
      </c>
      <c r="Q108" t="str">
        <f t="shared" si="18"/>
        <v/>
      </c>
      <c r="X108">
        <v>2046</v>
      </c>
      <c r="Y108" t="s">
        <v>246</v>
      </c>
      <c r="AD108" t="b">
        <f>[1]!Table1[[#This Row],[School Name:]]=A108</f>
        <v>1</v>
      </c>
      <c r="AE108" t="b">
        <f>[1]!Table1[[#This Row],[Do you want to opt-in to any of the School Absence Schemes for 2024/2025]]=C108</f>
        <v>1</v>
      </c>
      <c r="AF108" t="b">
        <f>[1]!Table1[[#This Row],[Do you want to purchase the Absence Scheme for Teachers]]=D108</f>
        <v>1</v>
      </c>
      <c r="AG108" t="b">
        <f>[1]!Table1[[#This Row],[Do you want to purchase the Absence Scheme for Teaching Assistants]]=E108</f>
        <v>1</v>
      </c>
      <c r="AH108" t="b">
        <f>[1]!Table1[[#This Row],[Please enter the number of FTE''s ]]=F108</f>
        <v>1</v>
      </c>
      <c r="AI108" t="b">
        <f>[1]!Table1[[#This Row],[Do you want to purchase the Absence Scheme for Caretakers]]=G108</f>
        <v>1</v>
      </c>
      <c r="AJ108" t="b">
        <f>[1]!Table1[[#This Row],[When do you want the cover to start from]]=H108</f>
        <v>1</v>
      </c>
      <c r="AK108" t="b">
        <f>[1]!Table1[[#This Row],[Please enter the number of FTE''s]]=I108</f>
        <v>1</v>
      </c>
      <c r="AL108" t="b">
        <f>[1]!Table1[[#This Row],[Do you want to purchase the Absence Scheme for Other Support Staff]]=J108</f>
        <v>1</v>
      </c>
      <c r="AM108" t="b">
        <f>[1]!Table1[[#This Row],[Please enter the number of FTE''s2]]=K108</f>
        <v>1</v>
      </c>
    </row>
    <row r="109" spans="1:39" x14ac:dyDescent="0.25">
      <c r="A109" s="45" t="s">
        <v>582</v>
      </c>
      <c r="B109" s="45" t="s">
        <v>708</v>
      </c>
      <c r="C109" s="45" t="s">
        <v>417</v>
      </c>
      <c r="D109" s="45" t="s">
        <v>417</v>
      </c>
      <c r="E109" s="45" t="s">
        <v>418</v>
      </c>
      <c r="F109" s="45"/>
      <c r="G109" s="45" t="s">
        <v>417</v>
      </c>
      <c r="H109" s="45" t="s">
        <v>153</v>
      </c>
      <c r="I109" s="45">
        <v>0.86</v>
      </c>
      <c r="J109" s="45" t="s">
        <v>418</v>
      </c>
      <c r="K109" s="45"/>
      <c r="L109" t="str">
        <f t="shared" si="19"/>
        <v>Huntingdon Primary School</v>
      </c>
      <c r="M109">
        <v>3945</v>
      </c>
      <c r="N109" t="str">
        <f t="shared" si="15"/>
        <v>Day 11</v>
      </c>
      <c r="O109" t="str">
        <f t="shared" si="16"/>
        <v/>
      </c>
      <c r="P109" t="str">
        <f t="shared" si="17"/>
        <v>Day 1</v>
      </c>
      <c r="Q109" t="str">
        <f t="shared" si="18"/>
        <v/>
      </c>
      <c r="X109">
        <v>3325</v>
      </c>
      <c r="Y109" t="s">
        <v>709</v>
      </c>
      <c r="AD109" t="b">
        <f>[1]!Table1[[#This Row],[School Name:]]=A109</f>
        <v>1</v>
      </c>
      <c r="AE109" t="b">
        <f>[1]!Table1[[#This Row],[Do you want to opt-in to any of the School Absence Schemes for 2024/2025]]=C109</f>
        <v>1</v>
      </c>
      <c r="AF109" t="b">
        <f>[1]!Table1[[#This Row],[Do you want to purchase the Absence Scheme for Teachers]]=D109</f>
        <v>1</v>
      </c>
      <c r="AG109" t="b">
        <f>[1]!Table1[[#This Row],[Do you want to purchase the Absence Scheme for Teaching Assistants]]=E109</f>
        <v>1</v>
      </c>
      <c r="AH109" t="b">
        <f>[1]!Table1[[#This Row],[Please enter the number of FTE''s ]]=F109</f>
        <v>1</v>
      </c>
      <c r="AI109" t="b">
        <f>[1]!Table1[[#This Row],[Do you want to purchase the Absence Scheme for Caretakers]]=G109</f>
        <v>1</v>
      </c>
      <c r="AJ109" t="b">
        <f>[1]!Table1[[#This Row],[When do you want the cover to start from]]=H109</f>
        <v>1</v>
      </c>
      <c r="AK109" t="b">
        <f>[1]!Table1[[#This Row],[Please enter the number of FTE''s]]=I109</f>
        <v>1</v>
      </c>
      <c r="AL109" t="b">
        <f>[1]!Table1[[#This Row],[Do you want to purchase the Absence Scheme for Other Support Staff]]=J109</f>
        <v>1</v>
      </c>
      <c r="AM109" t="b">
        <f>[1]!Table1[[#This Row],[Please enter the number of FTE''s2]]=K109</f>
        <v>1</v>
      </c>
    </row>
    <row r="110" spans="1:39" x14ac:dyDescent="0.25">
      <c r="A110" t="s">
        <v>203</v>
      </c>
      <c r="B110">
        <v>8732212</v>
      </c>
      <c r="C110" t="s">
        <v>417</v>
      </c>
      <c r="D110" t="s">
        <v>417</v>
      </c>
      <c r="E110" t="s">
        <v>418</v>
      </c>
      <c r="G110" t="s">
        <v>418</v>
      </c>
      <c r="J110" t="s">
        <v>418</v>
      </c>
      <c r="L110" t="str">
        <f t="shared" si="19"/>
        <v>Houghton Primary School</v>
      </c>
      <c r="M110">
        <v>2212</v>
      </c>
      <c r="N110" t="str">
        <f t="shared" si="15"/>
        <v>Day 11</v>
      </c>
      <c r="O110" t="str">
        <f t="shared" si="16"/>
        <v/>
      </c>
      <c r="P110" t="str">
        <f t="shared" ref="P110" si="20">IF(G110="Yes",H110,"")</f>
        <v/>
      </c>
      <c r="Q110" t="str">
        <f t="shared" ref="Q110" si="21">IF(J110="Yes","Day 11","")</f>
        <v/>
      </c>
      <c r="X110">
        <v>2217</v>
      </c>
      <c r="Y110" t="s">
        <v>156</v>
      </c>
      <c r="AD110" t="b">
        <f>[1]!Table1[[#This Row],[School Name:]]=A110</f>
        <v>1</v>
      </c>
      <c r="AE110" t="b">
        <f>[1]!Table1[[#This Row],[Do you want to opt-in to any of the School Absence Schemes for 2024/2025]]=C110</f>
        <v>1</v>
      </c>
      <c r="AF110" t="b">
        <f>[1]!Table1[[#This Row],[Do you want to purchase the Absence Scheme for Teachers]]=D110</f>
        <v>1</v>
      </c>
      <c r="AG110" t="b">
        <f>[1]!Table1[[#This Row],[Do you want to purchase the Absence Scheme for Teaching Assistants]]=E110</f>
        <v>1</v>
      </c>
      <c r="AH110" t="b">
        <f>[1]!Table1[[#This Row],[Please enter the number of FTE''s ]]=F110</f>
        <v>1</v>
      </c>
      <c r="AI110" t="b">
        <f>[1]!Table1[[#This Row],[Do you want to purchase the Absence Scheme for Caretakers]]=G110</f>
        <v>1</v>
      </c>
      <c r="AJ110" t="b">
        <f>[1]!Table1[[#This Row],[When do you want the cover to start from]]=H110</f>
        <v>1</v>
      </c>
      <c r="AK110" t="b">
        <f>[1]!Table1[[#This Row],[Please enter the number of FTE''s]]=I110</f>
        <v>1</v>
      </c>
      <c r="AL110" t="b">
        <f>[1]!Table1[[#This Row],[Do you want to purchase the Absence Scheme for Other Support Staff]]=J110</f>
        <v>1</v>
      </c>
      <c r="AM110" t="b">
        <f>[1]!Table1[[#This Row],[Please enter the number of FTE''s2]]=K110</f>
        <v>1</v>
      </c>
    </row>
    <row r="111" spans="1:39" x14ac:dyDescent="0.25">
      <c r="A111" s="159" t="s">
        <v>710</v>
      </c>
      <c r="B111" t="s">
        <v>711</v>
      </c>
      <c r="C111" t="s">
        <v>417</v>
      </c>
      <c r="D111" t="s">
        <v>417</v>
      </c>
      <c r="E111" t="s">
        <v>418</v>
      </c>
      <c r="G111" t="s">
        <v>417</v>
      </c>
      <c r="H111" t="s">
        <v>150</v>
      </c>
      <c r="I111">
        <v>0.46783783800000001</v>
      </c>
      <c r="J111" t="s">
        <v>418</v>
      </c>
      <c r="L111" t="str">
        <f t="shared" si="19"/>
        <v>Linton CofE Infant School</v>
      </c>
      <c r="M111">
        <v>3317</v>
      </c>
      <c r="N111" t="str">
        <f t="shared" ref="N111:N112" si="22">IF(D111="Yes","Day 11","")</f>
        <v>Day 11</v>
      </c>
      <c r="O111" t="str">
        <f t="shared" ref="O111:O112" si="23">IF(E111="Yes","Day 11","")</f>
        <v/>
      </c>
      <c r="P111" t="str">
        <f t="shared" ref="P111:P112" si="24">IF(G111="Yes",H111,"")</f>
        <v>Day 11</v>
      </c>
      <c r="Q111" t="str">
        <f t="shared" ref="Q111:Q112" si="25">IF(J111="Yes","Day 11","")</f>
        <v/>
      </c>
      <c r="X111">
        <v>3943</v>
      </c>
      <c r="Y111" t="s">
        <v>162</v>
      </c>
      <c r="AD111" t="b">
        <f>[1]!Table1[[#This Row],[School Name:]]=A111</f>
        <v>1</v>
      </c>
      <c r="AE111" t="b">
        <f>[1]!Table1[[#This Row],[Do you want to opt-in to any of the School Absence Schemes for 2024/2025]]=C111</f>
        <v>1</v>
      </c>
      <c r="AF111" t="b">
        <f>[1]!Table1[[#This Row],[Do you want to purchase the Absence Scheme for Teachers]]=D111</f>
        <v>1</v>
      </c>
      <c r="AG111" t="b">
        <f>[1]!Table1[[#This Row],[Do you want to purchase the Absence Scheme for Teaching Assistants]]=E111</f>
        <v>1</v>
      </c>
      <c r="AH111" t="b">
        <f>[1]!Table1[[#This Row],[Please enter the number of FTE''s ]]=F111</f>
        <v>1</v>
      </c>
      <c r="AI111" t="b">
        <f>[1]!Table1[[#This Row],[Do you want to purchase the Absence Scheme for Caretakers]]=G111</f>
        <v>1</v>
      </c>
      <c r="AJ111" t="b">
        <f>[1]!Table1[[#This Row],[When do you want the cover to start from]]=H111</f>
        <v>1</v>
      </c>
      <c r="AK111" t="b">
        <f>[1]!Table1[[#This Row],[Please enter the number of FTE''s]]=I111</f>
        <v>1</v>
      </c>
      <c r="AL111" t="b">
        <f>[1]!Table1[[#This Row],[Do you want to purchase the Absence Scheme for Other Support Staff]]=J111</f>
        <v>1</v>
      </c>
      <c r="AM111" t="b">
        <f>[1]!Table1[[#This Row],[Please enter the number of FTE''s2]]=K111</f>
        <v>1</v>
      </c>
    </row>
    <row r="112" spans="1:39" x14ac:dyDescent="0.25">
      <c r="A112" s="159" t="s">
        <v>712</v>
      </c>
      <c r="B112" t="s">
        <v>713</v>
      </c>
      <c r="C112" t="s">
        <v>417</v>
      </c>
      <c r="D112" t="s">
        <v>417</v>
      </c>
      <c r="E112" t="s">
        <v>418</v>
      </c>
      <c r="G112" t="s">
        <v>418</v>
      </c>
      <c r="J112" t="s">
        <v>418</v>
      </c>
      <c r="L112" t="str">
        <f t="shared" si="19"/>
        <v>Cherry Hinton Church of England Voluntary Controlled Primary School</v>
      </c>
      <c r="M112">
        <v>3050</v>
      </c>
      <c r="N112" t="str">
        <f t="shared" si="22"/>
        <v>Day 11</v>
      </c>
      <c r="O112" t="str">
        <f t="shared" si="23"/>
        <v/>
      </c>
      <c r="P112" t="str">
        <f t="shared" si="24"/>
        <v/>
      </c>
      <c r="Q112" t="str">
        <f t="shared" si="25"/>
        <v/>
      </c>
      <c r="X112">
        <v>3368</v>
      </c>
      <c r="Y112" t="s">
        <v>714</v>
      </c>
      <c r="AD112" t="b">
        <f>[1]!Table1[[#This Row],[School Name:]]=A112</f>
        <v>1</v>
      </c>
      <c r="AE112" t="b">
        <f>[1]!Table1[[#This Row],[Do you want to opt-in to any of the School Absence Schemes for 2024/2025]]=C112</f>
        <v>1</v>
      </c>
      <c r="AF112" t="b">
        <f>[1]!Table1[[#This Row],[Do you want to purchase the Absence Scheme for Teachers]]=D112</f>
        <v>1</v>
      </c>
      <c r="AG112" t="b">
        <f>[1]!Table1[[#This Row],[Do you want to purchase the Absence Scheme for Teaching Assistants]]=E112</f>
        <v>1</v>
      </c>
      <c r="AH112" t="b">
        <f>[1]!Table1[[#This Row],[Please enter the number of FTE''s ]]=F112</f>
        <v>1</v>
      </c>
      <c r="AI112" t="b">
        <f>[1]!Table1[[#This Row],[Do you want to purchase the Absence Scheme for Caretakers]]=G112</f>
        <v>1</v>
      </c>
      <c r="AJ112" t="b">
        <f>[1]!Table1[[#This Row],[When do you want the cover to start from]]=H112</f>
        <v>1</v>
      </c>
      <c r="AK112" t="b">
        <f>[1]!Table1[[#This Row],[Please enter the number of FTE''s]]=I112</f>
        <v>1</v>
      </c>
      <c r="AL112" t="b">
        <f>[1]!Table1[[#This Row],[Do you want to purchase the Absence Scheme for Other Support Staff]]=J112</f>
        <v>1</v>
      </c>
      <c r="AM112" t="b">
        <f>[1]!Table1[[#This Row],[Please enter the number of FTE''s2]]=K112</f>
        <v>1</v>
      </c>
    </row>
    <row r="113" spans="1:34" x14ac:dyDescent="0.25">
      <c r="X113">
        <v>1001</v>
      </c>
      <c r="Y113" t="s">
        <v>470</v>
      </c>
      <c r="AD113" s="209"/>
      <c r="AE113" s="209"/>
      <c r="AF113" s="209"/>
      <c r="AG113" s="209"/>
      <c r="AH113" s="209"/>
    </row>
    <row r="114" spans="1:34" ht="135" x14ac:dyDescent="0.25">
      <c r="A114" s="210" t="s">
        <v>715</v>
      </c>
      <c r="B114" s="210"/>
      <c r="C114" s="210"/>
      <c r="D114" s="210"/>
      <c r="E114" s="210"/>
      <c r="F114" s="210"/>
      <c r="G114" s="210"/>
      <c r="H114" s="210"/>
      <c r="I114" s="210"/>
      <c r="J114" s="210"/>
      <c r="K114" s="210"/>
      <c r="M114" s="137" t="s">
        <v>716</v>
      </c>
      <c r="X114">
        <v>2123</v>
      </c>
      <c r="Y114" t="s">
        <v>515</v>
      </c>
      <c r="AD114" s="209"/>
      <c r="AE114" s="209"/>
      <c r="AF114" s="209"/>
      <c r="AG114" s="209"/>
      <c r="AH114" s="209"/>
    </row>
    <row r="115" spans="1:34" x14ac:dyDescent="0.25">
      <c r="X115">
        <v>2260</v>
      </c>
      <c r="Y115" t="s">
        <v>717</v>
      </c>
      <c r="AD115" s="209"/>
      <c r="AE115" s="209"/>
      <c r="AF115" s="209"/>
      <c r="AG115" s="209"/>
      <c r="AH115" s="209"/>
    </row>
    <row r="116" spans="1:34" x14ac:dyDescent="0.25">
      <c r="X116">
        <v>3058</v>
      </c>
      <c r="Y116" t="s">
        <v>718</v>
      </c>
    </row>
    <row r="117" spans="1:34" x14ac:dyDescent="0.25">
      <c r="X117">
        <v>3389</v>
      </c>
      <c r="Y117" t="s">
        <v>249</v>
      </c>
    </row>
    <row r="118" spans="1:34" x14ac:dyDescent="0.25">
      <c r="X118">
        <v>2001</v>
      </c>
      <c r="Y118" t="s">
        <v>719</v>
      </c>
    </row>
    <row r="119" spans="1:34" x14ac:dyDescent="0.25">
      <c r="X119">
        <v>2064</v>
      </c>
      <c r="Y119" t="s">
        <v>251</v>
      </c>
    </row>
    <row r="120" spans="1:34" x14ac:dyDescent="0.25">
      <c r="X120">
        <v>2000</v>
      </c>
      <c r="Y120" t="s">
        <v>252</v>
      </c>
    </row>
    <row r="121" spans="1:34" x14ac:dyDescent="0.25">
      <c r="X121">
        <v>2048</v>
      </c>
      <c r="Y121" t="s">
        <v>695</v>
      </c>
    </row>
    <row r="122" spans="1:34" x14ac:dyDescent="0.25">
      <c r="X122">
        <v>2232</v>
      </c>
      <c r="Y122" t="s">
        <v>254</v>
      </c>
    </row>
    <row r="123" spans="1:34" x14ac:dyDescent="0.25">
      <c r="X123">
        <v>3392</v>
      </c>
      <c r="Y123" t="s">
        <v>255</v>
      </c>
    </row>
    <row r="124" spans="1:34" x14ac:dyDescent="0.25">
      <c r="X124">
        <v>3054</v>
      </c>
      <c r="Y124" t="s">
        <v>599</v>
      </c>
    </row>
    <row r="125" spans="1:34" x14ac:dyDescent="0.25">
      <c r="X125">
        <v>3032</v>
      </c>
      <c r="Y125" t="s">
        <v>720</v>
      </c>
    </row>
    <row r="126" spans="1:34" x14ac:dyDescent="0.25">
      <c r="X126">
        <v>2054</v>
      </c>
      <c r="Y126" t="s">
        <v>258</v>
      </c>
    </row>
    <row r="127" spans="1:34" x14ac:dyDescent="0.25">
      <c r="X127">
        <v>2240</v>
      </c>
      <c r="Y127" t="s">
        <v>721</v>
      </c>
    </row>
    <row r="128" spans="1:34" x14ac:dyDescent="0.25">
      <c r="X128">
        <v>2254</v>
      </c>
      <c r="Y128" t="s">
        <v>260</v>
      </c>
    </row>
  </sheetData>
  <sheetProtection algorithmName="SHA-512" hashValue="I5lQjB5xbx57Qb5WnVj2Nf2bszbZPu84583nS1QuwZ9h3EA5RjJ6xTOsRVOUZdMGTBASi9lfssXp0zfQAb8Gjg==" saltValue="18+O1IGbHF+QaqAmrHzXEw==" spinCount="100000" sheet="1" objects="1" scenarios="1"/>
  <mergeCells count="2">
    <mergeCell ref="AD113:AH115"/>
    <mergeCell ref="A114:K114"/>
  </mergeCells>
  <conditionalFormatting sqref="A1:A1048576">
    <cfRule type="duplicateValues" dxfId="8" priority="1"/>
  </conditionalFormatting>
  <conditionalFormatting sqref="A2:A112">
    <cfRule type="duplicateValues" dxfId="7" priority="2"/>
  </conditionalFormatting>
  <conditionalFormatting sqref="AD2:AM112">
    <cfRule type="cellIs" dxfId="6" priority="3" operator="equal">
      <formula>TRUE</formula>
    </cfRule>
    <cfRule type="cellIs" dxfId="5" priority="4" operator="equal">
      <formula>FALSE</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87AEF-E897-46AD-9FD7-57372DE4595C}">
  <sheetPr codeName="Sheet12"/>
  <dimension ref="A1:X120"/>
  <sheetViews>
    <sheetView workbookViewId="0">
      <pane xSplit="7" ySplit="1" topLeftCell="H85" activePane="bottomRight" state="frozen"/>
      <selection pane="topRight" activeCell="H1" sqref="H1"/>
      <selection pane="bottomLeft" activeCell="A2" sqref="A2"/>
      <selection pane="bottomRight" activeCell="F111" sqref="F111"/>
    </sheetView>
  </sheetViews>
  <sheetFormatPr defaultRowHeight="15" x14ac:dyDescent="0.25"/>
  <cols>
    <col min="1" max="6" width="20" bestFit="1" customWidth="1"/>
    <col min="7" max="9" width="20" style="141" bestFit="1" customWidth="1"/>
    <col min="10" max="11" width="20" bestFit="1" customWidth="1"/>
    <col min="12" max="12" width="20" style="141" bestFit="1" customWidth="1"/>
    <col min="13" max="13" width="20" bestFit="1" customWidth="1"/>
    <col min="14" max="20" width="20" style="141" bestFit="1" customWidth="1"/>
  </cols>
  <sheetData>
    <row r="1" spans="1:24" s="137" customFormat="1" ht="61.5" customHeight="1" x14ac:dyDescent="0.25">
      <c r="A1" s="137" t="s">
        <v>722</v>
      </c>
      <c r="B1" s="137" t="s">
        <v>723</v>
      </c>
      <c r="C1" s="137" t="s">
        <v>724</v>
      </c>
      <c r="D1" s="137" t="s">
        <v>725</v>
      </c>
      <c r="E1" s="137" t="s">
        <v>120</v>
      </c>
      <c r="F1" s="137" t="s">
        <v>726</v>
      </c>
      <c r="G1" s="140" t="s">
        <v>399</v>
      </c>
      <c r="H1" s="140" t="s">
        <v>400</v>
      </c>
      <c r="I1" s="140" t="s">
        <v>401</v>
      </c>
      <c r="J1" s="137" t="s">
        <v>727</v>
      </c>
      <c r="K1" s="137" t="s">
        <v>728</v>
      </c>
      <c r="L1" s="140" t="s">
        <v>402</v>
      </c>
      <c r="M1" s="137" t="s">
        <v>729</v>
      </c>
      <c r="N1" s="140" t="s">
        <v>403</v>
      </c>
      <c r="O1" s="140" t="s">
        <v>404</v>
      </c>
      <c r="P1" s="140" t="s">
        <v>405</v>
      </c>
      <c r="Q1" s="140" t="s">
        <v>406</v>
      </c>
      <c r="R1" s="140" t="s">
        <v>407</v>
      </c>
      <c r="S1" s="140" t="s">
        <v>408</v>
      </c>
      <c r="T1" s="140" t="s">
        <v>409</v>
      </c>
      <c r="V1" s="143" t="s">
        <v>730</v>
      </c>
      <c r="W1" s="150" t="s">
        <v>731</v>
      </c>
      <c r="X1" t="s">
        <v>732</v>
      </c>
    </row>
    <row r="2" spans="1:24" x14ac:dyDescent="0.25">
      <c r="A2">
        <v>3</v>
      </c>
      <c r="B2" s="138">
        <v>45373.612187500003</v>
      </c>
      <c r="C2" s="138">
        <v>45373.612789351799</v>
      </c>
      <c r="D2" t="s">
        <v>733</v>
      </c>
      <c r="F2" s="138"/>
      <c r="G2" s="141" t="s">
        <v>472</v>
      </c>
      <c r="H2" s="142" t="s">
        <v>281</v>
      </c>
      <c r="I2" s="141" t="s">
        <v>417</v>
      </c>
      <c r="J2" t="s">
        <v>734</v>
      </c>
      <c r="K2" t="s">
        <v>417</v>
      </c>
      <c r="L2" s="141" t="s">
        <v>417</v>
      </c>
      <c r="M2" s="139" t="s">
        <v>735</v>
      </c>
      <c r="N2" s="141" t="s">
        <v>418</v>
      </c>
      <c r="P2" s="141" t="s">
        <v>418</v>
      </c>
      <c r="S2" s="141" t="s">
        <v>418</v>
      </c>
    </row>
    <row r="3" spans="1:24" x14ac:dyDescent="0.25">
      <c r="A3">
        <v>4</v>
      </c>
      <c r="B3" s="138">
        <v>45373.617835648103</v>
      </c>
      <c r="C3" s="138">
        <v>45373.622245370403</v>
      </c>
      <c r="D3" t="s">
        <v>733</v>
      </c>
      <c r="F3" s="138"/>
      <c r="G3" s="141" t="s">
        <v>415</v>
      </c>
      <c r="H3" s="141" t="s">
        <v>416</v>
      </c>
      <c r="I3" s="141" t="s">
        <v>417</v>
      </c>
      <c r="J3" t="s">
        <v>736</v>
      </c>
      <c r="K3" t="s">
        <v>417</v>
      </c>
      <c r="L3" s="141" t="s">
        <v>417</v>
      </c>
      <c r="M3" s="139" t="s">
        <v>737</v>
      </c>
      <c r="N3" s="141" t="s">
        <v>418</v>
      </c>
      <c r="P3" s="141" t="s">
        <v>417</v>
      </c>
      <c r="Q3" s="141" t="s">
        <v>150</v>
      </c>
      <c r="R3" s="142" t="s">
        <v>419</v>
      </c>
      <c r="S3" s="141" t="s">
        <v>417</v>
      </c>
      <c r="T3" s="142" t="s">
        <v>420</v>
      </c>
    </row>
    <row r="4" spans="1:24" hidden="1" x14ac:dyDescent="0.25">
      <c r="A4">
        <v>5</v>
      </c>
      <c r="B4" s="138">
        <v>45373.642627314803</v>
      </c>
      <c r="C4" s="138">
        <v>45373.643194444398</v>
      </c>
      <c r="D4" t="s">
        <v>733</v>
      </c>
      <c r="F4" s="138"/>
      <c r="G4" s="141" t="s">
        <v>422</v>
      </c>
      <c r="H4" s="142" t="s">
        <v>332</v>
      </c>
      <c r="I4" s="141" t="s">
        <v>418</v>
      </c>
    </row>
    <row r="5" spans="1:24" x14ac:dyDescent="0.25">
      <c r="A5">
        <v>6</v>
      </c>
      <c r="B5" s="138">
        <v>45373.686111111099</v>
      </c>
      <c r="C5" s="138">
        <v>45373.690312500003</v>
      </c>
      <c r="D5" t="s">
        <v>733</v>
      </c>
      <c r="F5" s="138"/>
      <c r="G5" s="141" t="s">
        <v>423</v>
      </c>
      <c r="H5" s="141" t="s">
        <v>424</v>
      </c>
      <c r="I5" s="141" t="s">
        <v>417</v>
      </c>
      <c r="J5" t="s">
        <v>738</v>
      </c>
      <c r="K5" t="s">
        <v>417</v>
      </c>
      <c r="L5" s="141" t="s">
        <v>417</v>
      </c>
      <c r="M5" s="139" t="s">
        <v>739</v>
      </c>
      <c r="N5" s="141" t="s">
        <v>418</v>
      </c>
      <c r="P5" s="141" t="s">
        <v>417</v>
      </c>
      <c r="Q5" s="141" t="s">
        <v>150</v>
      </c>
      <c r="R5" s="142" t="s">
        <v>425</v>
      </c>
      <c r="S5" s="141" t="s">
        <v>417</v>
      </c>
      <c r="T5" s="142" t="s">
        <v>426</v>
      </c>
    </row>
    <row r="6" spans="1:24" hidden="1" x14ac:dyDescent="0.25">
      <c r="A6">
        <v>7</v>
      </c>
      <c r="B6" s="138">
        <v>45376.332893518498</v>
      </c>
      <c r="C6" s="138">
        <v>45376.333298611098</v>
      </c>
      <c r="D6" t="s">
        <v>733</v>
      </c>
      <c r="F6" s="138"/>
      <c r="G6" s="141" t="s">
        <v>427</v>
      </c>
      <c r="H6" s="142" t="s">
        <v>428</v>
      </c>
      <c r="I6" s="141" t="s">
        <v>418</v>
      </c>
    </row>
    <row r="7" spans="1:24" hidden="1" x14ac:dyDescent="0.25">
      <c r="A7">
        <v>8</v>
      </c>
      <c r="B7" s="138">
        <v>45376.382465277798</v>
      </c>
      <c r="C7" s="138">
        <v>45376.382800925901</v>
      </c>
      <c r="D7" t="s">
        <v>733</v>
      </c>
      <c r="F7" s="138"/>
      <c r="G7" s="141" t="s">
        <v>430</v>
      </c>
      <c r="H7" s="141" t="s">
        <v>431</v>
      </c>
      <c r="I7" s="141" t="s">
        <v>418</v>
      </c>
    </row>
    <row r="8" spans="1:24" hidden="1" x14ac:dyDescent="0.25">
      <c r="A8">
        <v>9</v>
      </c>
      <c r="B8" s="138">
        <v>45376.402754629598</v>
      </c>
      <c r="C8" s="138">
        <v>45376.407291666699</v>
      </c>
      <c r="D8" t="s">
        <v>733</v>
      </c>
      <c r="F8" s="138"/>
      <c r="G8" s="141" t="s">
        <v>433</v>
      </c>
      <c r="H8" s="142" t="s">
        <v>434</v>
      </c>
      <c r="I8" s="141" t="s">
        <v>418</v>
      </c>
    </row>
    <row r="9" spans="1:24" x14ac:dyDescent="0.25">
      <c r="A9">
        <v>10</v>
      </c>
      <c r="B9" s="138">
        <v>45376.512754629599</v>
      </c>
      <c r="C9" s="138">
        <v>45376.5136921296</v>
      </c>
      <c r="D9" t="s">
        <v>733</v>
      </c>
      <c r="F9" s="138"/>
      <c r="G9" s="141" t="s">
        <v>190</v>
      </c>
      <c r="H9" s="142" t="s">
        <v>322</v>
      </c>
      <c r="I9" s="141" t="s">
        <v>417</v>
      </c>
      <c r="J9" t="s">
        <v>740</v>
      </c>
      <c r="K9" t="s">
        <v>417</v>
      </c>
      <c r="L9" s="141" t="s">
        <v>417</v>
      </c>
      <c r="M9" s="139" t="s">
        <v>741</v>
      </c>
      <c r="N9" s="141" t="s">
        <v>418</v>
      </c>
      <c r="P9" s="141" t="s">
        <v>418</v>
      </c>
      <c r="S9" s="141" t="s">
        <v>417</v>
      </c>
      <c r="T9" s="142" t="s">
        <v>436</v>
      </c>
    </row>
    <row r="10" spans="1:24" x14ac:dyDescent="0.25">
      <c r="A10">
        <v>11</v>
      </c>
      <c r="B10" s="138">
        <v>45376.584664351903</v>
      </c>
      <c r="C10" s="138">
        <v>45376.595555555599</v>
      </c>
      <c r="D10" t="s">
        <v>733</v>
      </c>
      <c r="F10" s="138"/>
      <c r="G10" s="141" t="s">
        <v>172</v>
      </c>
      <c r="H10" s="142" t="s">
        <v>303</v>
      </c>
      <c r="I10" s="141" t="s">
        <v>417</v>
      </c>
      <c r="J10" t="s">
        <v>742</v>
      </c>
      <c r="K10" t="s">
        <v>417</v>
      </c>
      <c r="L10" s="141" t="s">
        <v>417</v>
      </c>
      <c r="M10" s="139" t="s">
        <v>743</v>
      </c>
      <c r="N10" s="141" t="s">
        <v>417</v>
      </c>
      <c r="O10" s="142" t="s">
        <v>437</v>
      </c>
      <c r="P10" s="141" t="s">
        <v>418</v>
      </c>
      <c r="S10" s="141" t="s">
        <v>417</v>
      </c>
      <c r="T10" s="142" t="s">
        <v>438</v>
      </c>
    </row>
    <row r="11" spans="1:24" hidden="1" x14ac:dyDescent="0.25">
      <c r="A11">
        <v>12</v>
      </c>
      <c r="B11" s="138">
        <v>45376.6240972222</v>
      </c>
      <c r="C11" s="138">
        <v>45376.624432870398</v>
      </c>
      <c r="D11" t="s">
        <v>733</v>
      </c>
      <c r="F11" s="138"/>
      <c r="G11" s="141" t="s">
        <v>744</v>
      </c>
      <c r="H11" s="142" t="s">
        <v>305</v>
      </c>
      <c r="I11" s="141" t="s">
        <v>418</v>
      </c>
    </row>
    <row r="12" spans="1:24" x14ac:dyDescent="0.25">
      <c r="A12">
        <v>13</v>
      </c>
      <c r="B12" s="138">
        <v>45377.3898611111</v>
      </c>
      <c r="C12" s="138">
        <v>45377.405810185199</v>
      </c>
      <c r="D12" t="s">
        <v>733</v>
      </c>
      <c r="F12" s="138"/>
      <c r="G12" s="141" t="s">
        <v>441</v>
      </c>
      <c r="H12" s="141" t="s">
        <v>442</v>
      </c>
      <c r="I12" s="141" t="s">
        <v>417</v>
      </c>
      <c r="J12" t="s">
        <v>745</v>
      </c>
      <c r="K12" t="s">
        <v>417</v>
      </c>
      <c r="L12" s="141" t="s">
        <v>417</v>
      </c>
      <c r="M12" s="139" t="s">
        <v>746</v>
      </c>
      <c r="N12" s="141" t="s">
        <v>418</v>
      </c>
      <c r="P12" s="141" t="s">
        <v>418</v>
      </c>
      <c r="S12" s="141" t="s">
        <v>418</v>
      </c>
    </row>
    <row r="13" spans="1:24" x14ac:dyDescent="0.25">
      <c r="A13">
        <v>14</v>
      </c>
      <c r="B13" s="138">
        <v>45377.418553240699</v>
      </c>
      <c r="C13" s="138">
        <v>45377.420289351903</v>
      </c>
      <c r="D13" t="s">
        <v>733</v>
      </c>
      <c r="F13" s="138"/>
      <c r="G13" s="141" t="s">
        <v>443</v>
      </c>
      <c r="H13" s="141" t="s">
        <v>444</v>
      </c>
      <c r="I13" s="141" t="s">
        <v>417</v>
      </c>
      <c r="J13" t="s">
        <v>747</v>
      </c>
      <c r="K13" t="s">
        <v>417</v>
      </c>
      <c r="L13" s="141" t="s">
        <v>417</v>
      </c>
      <c r="M13" s="139" t="s">
        <v>748</v>
      </c>
      <c r="N13" s="141" t="s">
        <v>418</v>
      </c>
      <c r="P13" s="141" t="s">
        <v>418</v>
      </c>
      <c r="S13" s="141" t="s">
        <v>418</v>
      </c>
    </row>
    <row r="14" spans="1:24" x14ac:dyDescent="0.25">
      <c r="A14">
        <v>15</v>
      </c>
      <c r="B14" s="138">
        <v>45377.412905092599</v>
      </c>
      <c r="C14" s="138">
        <v>45377.425833333298</v>
      </c>
      <c r="D14" t="s">
        <v>733</v>
      </c>
      <c r="F14" s="138"/>
      <c r="G14" s="141" t="s">
        <v>445</v>
      </c>
      <c r="H14" s="142" t="s">
        <v>292</v>
      </c>
      <c r="I14" s="141" t="s">
        <v>417</v>
      </c>
      <c r="J14" t="s">
        <v>749</v>
      </c>
      <c r="K14" t="s">
        <v>417</v>
      </c>
      <c r="L14" s="141" t="s">
        <v>417</v>
      </c>
      <c r="M14" s="139" t="s">
        <v>750</v>
      </c>
      <c r="N14" s="141" t="s">
        <v>417</v>
      </c>
      <c r="O14" s="142" t="s">
        <v>446</v>
      </c>
      <c r="P14" s="141" t="s">
        <v>417</v>
      </c>
      <c r="Q14" s="141" t="s">
        <v>153</v>
      </c>
      <c r="R14" s="142" t="s">
        <v>447</v>
      </c>
      <c r="S14" s="141" t="s">
        <v>417</v>
      </c>
      <c r="T14" s="142" t="s">
        <v>448</v>
      </c>
    </row>
    <row r="15" spans="1:24" x14ac:dyDescent="0.25">
      <c r="A15">
        <v>16</v>
      </c>
      <c r="B15" s="138">
        <v>45377.357199074097</v>
      </c>
      <c r="C15" s="138">
        <v>45377.459942129601</v>
      </c>
      <c r="D15" t="s">
        <v>733</v>
      </c>
      <c r="F15" s="138"/>
      <c r="G15" s="141" t="s">
        <v>215</v>
      </c>
      <c r="H15" s="141" t="s">
        <v>450</v>
      </c>
      <c r="I15" s="141" t="s">
        <v>417</v>
      </c>
      <c r="J15" t="s">
        <v>751</v>
      </c>
      <c r="K15" t="s">
        <v>417</v>
      </c>
      <c r="L15" s="141" t="s">
        <v>417</v>
      </c>
      <c r="M15" s="139" t="s">
        <v>752</v>
      </c>
      <c r="N15" s="141" t="s">
        <v>417</v>
      </c>
      <c r="O15" s="142" t="s">
        <v>451</v>
      </c>
      <c r="P15" s="141" t="s">
        <v>417</v>
      </c>
      <c r="Q15" s="141" t="s">
        <v>153</v>
      </c>
      <c r="R15" s="142" t="s">
        <v>452</v>
      </c>
      <c r="S15" s="141" t="s">
        <v>417</v>
      </c>
      <c r="T15" s="142" t="s">
        <v>453</v>
      </c>
    </row>
    <row r="16" spans="1:24" x14ac:dyDescent="0.25">
      <c r="A16">
        <v>17</v>
      </c>
      <c r="B16" s="138">
        <v>45377.443877314799</v>
      </c>
      <c r="C16" s="138">
        <v>45377.462407407402</v>
      </c>
      <c r="D16" t="s">
        <v>733</v>
      </c>
      <c r="F16" s="138"/>
      <c r="G16" s="141" t="s">
        <v>454</v>
      </c>
      <c r="H16" s="141" t="s">
        <v>455</v>
      </c>
      <c r="I16" s="141" t="s">
        <v>417</v>
      </c>
      <c r="J16" t="s">
        <v>753</v>
      </c>
      <c r="K16" t="s">
        <v>417</v>
      </c>
      <c r="L16" s="141" t="s">
        <v>417</v>
      </c>
      <c r="M16" s="139" t="s">
        <v>754</v>
      </c>
      <c r="N16" s="141" t="s">
        <v>417</v>
      </c>
      <c r="O16" s="142" t="s">
        <v>456</v>
      </c>
      <c r="P16" s="141" t="s">
        <v>418</v>
      </c>
      <c r="S16" s="141" t="s">
        <v>417</v>
      </c>
      <c r="T16" s="142" t="s">
        <v>457</v>
      </c>
    </row>
    <row r="17" spans="1:20" x14ac:dyDescent="0.25">
      <c r="A17">
        <v>18</v>
      </c>
      <c r="B17" s="138">
        <v>45377.4372337963</v>
      </c>
      <c r="C17" s="138">
        <v>45377.480462963002</v>
      </c>
      <c r="D17" t="s">
        <v>733</v>
      </c>
      <c r="F17" s="138"/>
      <c r="G17" s="141" t="s">
        <v>212</v>
      </c>
      <c r="H17" s="142" t="s">
        <v>459</v>
      </c>
      <c r="I17" s="141" t="s">
        <v>417</v>
      </c>
      <c r="J17" t="s">
        <v>755</v>
      </c>
      <c r="K17" t="s">
        <v>417</v>
      </c>
      <c r="L17" s="141" t="s">
        <v>417</v>
      </c>
      <c r="M17" s="139" t="s">
        <v>756</v>
      </c>
      <c r="N17" s="141" t="s">
        <v>418</v>
      </c>
      <c r="P17" s="141" t="s">
        <v>417</v>
      </c>
      <c r="Q17" s="141" t="s">
        <v>150</v>
      </c>
      <c r="R17" s="142" t="s">
        <v>460</v>
      </c>
      <c r="S17" s="141" t="s">
        <v>418</v>
      </c>
    </row>
    <row r="18" spans="1:20" hidden="1" x14ac:dyDescent="0.25">
      <c r="A18">
        <v>19</v>
      </c>
      <c r="B18" s="138">
        <v>45377.552071759303</v>
      </c>
      <c r="C18" s="138">
        <v>45377.552453703698</v>
      </c>
      <c r="D18" t="s">
        <v>733</v>
      </c>
      <c r="F18" s="138"/>
      <c r="G18" s="141" t="s">
        <v>462</v>
      </c>
      <c r="H18" s="142" t="s">
        <v>463</v>
      </c>
      <c r="I18" s="141" t="s">
        <v>418</v>
      </c>
    </row>
    <row r="19" spans="1:20" x14ac:dyDescent="0.25">
      <c r="A19">
        <v>20</v>
      </c>
      <c r="B19" s="138">
        <v>45377.496400463002</v>
      </c>
      <c r="C19" s="138">
        <v>45377.574155092603</v>
      </c>
      <c r="D19" t="s">
        <v>733</v>
      </c>
      <c r="F19" s="138"/>
      <c r="G19" s="141" t="s">
        <v>233</v>
      </c>
      <c r="H19" s="142" t="s">
        <v>464</v>
      </c>
      <c r="I19" s="141" t="s">
        <v>417</v>
      </c>
      <c r="J19" t="s">
        <v>757</v>
      </c>
      <c r="K19" t="s">
        <v>417</v>
      </c>
      <c r="L19" s="141" t="s">
        <v>417</v>
      </c>
      <c r="M19" s="139" t="s">
        <v>758</v>
      </c>
      <c r="N19" s="141" t="s">
        <v>417</v>
      </c>
      <c r="O19" s="142" t="s">
        <v>465</v>
      </c>
      <c r="P19" s="141" t="s">
        <v>418</v>
      </c>
      <c r="S19" s="141" t="s">
        <v>417</v>
      </c>
      <c r="T19" s="142" t="s">
        <v>466</v>
      </c>
    </row>
    <row r="20" spans="1:20" x14ac:dyDescent="0.25">
      <c r="A20">
        <v>21</v>
      </c>
      <c r="B20" s="138">
        <v>45377.541724536997</v>
      </c>
      <c r="C20" s="138">
        <v>45377.615266203698</v>
      </c>
      <c r="D20" t="s">
        <v>733</v>
      </c>
      <c r="F20" s="138"/>
      <c r="G20" s="141" t="s">
        <v>467</v>
      </c>
      <c r="H20" s="141" t="s">
        <v>468</v>
      </c>
      <c r="I20" s="141" t="s">
        <v>417</v>
      </c>
      <c r="J20" t="s">
        <v>759</v>
      </c>
      <c r="K20" t="s">
        <v>417</v>
      </c>
      <c r="L20" s="141" t="s">
        <v>417</v>
      </c>
      <c r="M20" s="139" t="s">
        <v>760</v>
      </c>
      <c r="N20" s="141" t="s">
        <v>417</v>
      </c>
      <c r="O20" s="142" t="s">
        <v>761</v>
      </c>
      <c r="P20" s="141" t="s">
        <v>417</v>
      </c>
      <c r="Q20" s="141" t="s">
        <v>150</v>
      </c>
      <c r="R20" s="142" t="s">
        <v>535</v>
      </c>
      <c r="S20" s="141" t="s">
        <v>417</v>
      </c>
      <c r="T20" s="142" t="s">
        <v>762</v>
      </c>
    </row>
    <row r="21" spans="1:20" x14ac:dyDescent="0.25">
      <c r="A21">
        <v>22</v>
      </c>
      <c r="B21" s="138">
        <v>45378.3963194444</v>
      </c>
      <c r="C21" s="138">
        <v>45378.403356481504</v>
      </c>
      <c r="D21" t="s">
        <v>733</v>
      </c>
      <c r="F21" s="138"/>
      <c r="G21" s="141" t="s">
        <v>470</v>
      </c>
      <c r="H21" s="142" t="s">
        <v>386</v>
      </c>
      <c r="I21" s="141" t="s">
        <v>417</v>
      </c>
      <c r="J21" t="s">
        <v>763</v>
      </c>
      <c r="K21" t="s">
        <v>417</v>
      </c>
      <c r="L21" s="141" t="s">
        <v>417</v>
      </c>
      <c r="M21" s="139" t="s">
        <v>764</v>
      </c>
      <c r="N21" s="141" t="s">
        <v>418</v>
      </c>
      <c r="P21" s="141" t="s">
        <v>418</v>
      </c>
      <c r="S21" s="141" t="s">
        <v>418</v>
      </c>
    </row>
    <row r="22" spans="1:20" x14ac:dyDescent="0.25">
      <c r="A22">
        <v>23</v>
      </c>
      <c r="B22" s="138">
        <v>45378.459490740701</v>
      </c>
      <c r="C22" s="138">
        <v>45378.459872685198</v>
      </c>
      <c r="D22" t="s">
        <v>733</v>
      </c>
      <c r="F22" s="138"/>
      <c r="G22" s="141" t="s">
        <v>472</v>
      </c>
      <c r="H22" s="142" t="s">
        <v>281</v>
      </c>
      <c r="I22" s="141" t="s">
        <v>417</v>
      </c>
      <c r="J22" t="s">
        <v>765</v>
      </c>
      <c r="K22" t="s">
        <v>417</v>
      </c>
      <c r="L22" s="141" t="s">
        <v>417</v>
      </c>
      <c r="M22" s="139" t="s">
        <v>766</v>
      </c>
      <c r="N22" s="141" t="s">
        <v>418</v>
      </c>
      <c r="P22" s="141" t="s">
        <v>418</v>
      </c>
      <c r="S22" s="141" t="s">
        <v>418</v>
      </c>
    </row>
    <row r="23" spans="1:20" x14ac:dyDescent="0.25">
      <c r="A23">
        <v>24</v>
      </c>
      <c r="B23" s="138">
        <v>45378.471412036997</v>
      </c>
      <c r="C23" s="138">
        <v>45378.4753009259</v>
      </c>
      <c r="D23" t="s">
        <v>733</v>
      </c>
      <c r="F23" s="138"/>
      <c r="G23" s="141" t="s">
        <v>474</v>
      </c>
      <c r="H23" s="141" t="s">
        <v>475</v>
      </c>
      <c r="I23" s="141" t="s">
        <v>417</v>
      </c>
      <c r="J23" t="s">
        <v>767</v>
      </c>
      <c r="K23" t="s">
        <v>417</v>
      </c>
      <c r="L23" s="141" t="s">
        <v>417</v>
      </c>
      <c r="M23" s="139" t="s">
        <v>768</v>
      </c>
      <c r="N23" s="141" t="s">
        <v>418</v>
      </c>
      <c r="P23" s="141" t="s">
        <v>418</v>
      </c>
      <c r="S23" s="141" t="s">
        <v>418</v>
      </c>
    </row>
    <row r="24" spans="1:20" x14ac:dyDescent="0.25">
      <c r="A24">
        <v>25</v>
      </c>
      <c r="B24" s="138">
        <v>45378.436608796299</v>
      </c>
      <c r="C24" s="138">
        <v>45378.487025463</v>
      </c>
      <c r="D24" t="s">
        <v>733</v>
      </c>
      <c r="F24" s="138"/>
      <c r="G24" s="141" t="s">
        <v>477</v>
      </c>
      <c r="H24" s="141" t="s">
        <v>478</v>
      </c>
      <c r="I24" s="141" t="s">
        <v>417</v>
      </c>
      <c r="J24" t="s">
        <v>769</v>
      </c>
      <c r="K24" t="s">
        <v>417</v>
      </c>
      <c r="L24" s="141" t="s">
        <v>418</v>
      </c>
      <c r="N24" s="141" t="s">
        <v>418</v>
      </c>
      <c r="P24" s="141" t="s">
        <v>417</v>
      </c>
      <c r="Q24" s="141" t="s">
        <v>153</v>
      </c>
      <c r="R24" s="152">
        <v>0.92</v>
      </c>
      <c r="S24" s="141" t="s">
        <v>418</v>
      </c>
    </row>
    <row r="25" spans="1:20" x14ac:dyDescent="0.25">
      <c r="A25">
        <v>26</v>
      </c>
      <c r="B25" s="138">
        <v>45378.472951388903</v>
      </c>
      <c r="C25" s="138">
        <v>45378.5371296296</v>
      </c>
      <c r="D25" t="s">
        <v>733</v>
      </c>
      <c r="F25" s="138"/>
      <c r="G25" s="141" t="s">
        <v>770</v>
      </c>
      <c r="H25" s="141" t="s">
        <v>566</v>
      </c>
      <c r="I25" s="141" t="s">
        <v>417</v>
      </c>
      <c r="J25" t="s">
        <v>771</v>
      </c>
      <c r="K25" t="s">
        <v>417</v>
      </c>
      <c r="L25" s="141" t="s">
        <v>417</v>
      </c>
      <c r="M25" s="139" t="s">
        <v>772</v>
      </c>
      <c r="N25" s="141" t="s">
        <v>417</v>
      </c>
      <c r="O25" s="142" t="s">
        <v>773</v>
      </c>
      <c r="P25" s="141" t="s">
        <v>418</v>
      </c>
      <c r="S25" s="141" t="s">
        <v>417</v>
      </c>
      <c r="T25" s="142" t="s">
        <v>482</v>
      </c>
    </row>
    <row r="26" spans="1:20" x14ac:dyDescent="0.25">
      <c r="A26">
        <v>27</v>
      </c>
      <c r="B26" s="138">
        <v>45378.498148148101</v>
      </c>
      <c r="C26" s="138">
        <v>45378.5465162037</v>
      </c>
      <c r="D26" t="s">
        <v>733</v>
      </c>
      <c r="F26" s="138"/>
      <c r="G26" s="141" t="s">
        <v>200</v>
      </c>
      <c r="H26" s="141" t="s">
        <v>480</v>
      </c>
      <c r="I26" s="141" t="s">
        <v>417</v>
      </c>
      <c r="J26" t="s">
        <v>774</v>
      </c>
      <c r="K26" t="s">
        <v>417</v>
      </c>
      <c r="L26" s="141" t="s">
        <v>417</v>
      </c>
      <c r="M26" s="139" t="s">
        <v>775</v>
      </c>
      <c r="N26" s="141" t="s">
        <v>417</v>
      </c>
      <c r="O26" s="142" t="s">
        <v>481</v>
      </c>
      <c r="P26" s="141" t="s">
        <v>417</v>
      </c>
      <c r="Q26" s="141" t="s">
        <v>153</v>
      </c>
      <c r="R26" s="142" t="s">
        <v>482</v>
      </c>
      <c r="S26" s="141" t="s">
        <v>417</v>
      </c>
      <c r="T26" s="142" t="s">
        <v>483</v>
      </c>
    </row>
    <row r="27" spans="1:20" x14ac:dyDescent="0.25">
      <c r="A27">
        <v>28</v>
      </c>
      <c r="B27" s="138">
        <v>45378.585648148102</v>
      </c>
      <c r="C27" s="138">
        <v>45378.587280092601</v>
      </c>
      <c r="D27" t="s">
        <v>733</v>
      </c>
      <c r="F27" s="138"/>
      <c r="G27" s="141" t="s">
        <v>484</v>
      </c>
      <c r="H27" s="141" t="s">
        <v>485</v>
      </c>
      <c r="I27" s="141" t="s">
        <v>417</v>
      </c>
      <c r="J27" t="s">
        <v>776</v>
      </c>
      <c r="K27" t="s">
        <v>417</v>
      </c>
      <c r="L27" s="141" t="s">
        <v>417</v>
      </c>
      <c r="M27" s="139" t="s">
        <v>777</v>
      </c>
      <c r="N27" s="141" t="s">
        <v>418</v>
      </c>
      <c r="P27" s="141" t="s">
        <v>417</v>
      </c>
      <c r="Q27" s="141" t="s">
        <v>150</v>
      </c>
      <c r="R27" s="142" t="s">
        <v>486</v>
      </c>
      <c r="S27" s="141" t="s">
        <v>417</v>
      </c>
      <c r="T27" s="142" t="s">
        <v>487</v>
      </c>
    </row>
    <row r="28" spans="1:20" hidden="1" x14ac:dyDescent="0.25">
      <c r="A28">
        <v>29</v>
      </c>
      <c r="B28" s="138">
        <v>45378.599641203698</v>
      </c>
      <c r="C28" s="138">
        <v>45378.6020601852</v>
      </c>
      <c r="D28" t="s">
        <v>733</v>
      </c>
      <c r="F28" s="138"/>
      <c r="G28" s="141" t="s">
        <v>198</v>
      </c>
      <c r="H28" s="141" t="s">
        <v>572</v>
      </c>
      <c r="I28" s="141" t="s">
        <v>418</v>
      </c>
    </row>
    <row r="29" spans="1:20" x14ac:dyDescent="0.25">
      <c r="A29">
        <v>30</v>
      </c>
      <c r="B29" s="138">
        <v>45378.605208333298</v>
      </c>
      <c r="C29" s="138">
        <v>45378.606365740699</v>
      </c>
      <c r="D29" t="s">
        <v>733</v>
      </c>
      <c r="F29" s="138"/>
      <c r="G29" s="141" t="s">
        <v>778</v>
      </c>
      <c r="H29" s="141" t="s">
        <v>566</v>
      </c>
      <c r="I29" s="141" t="s">
        <v>417</v>
      </c>
      <c r="J29" t="s">
        <v>771</v>
      </c>
      <c r="K29" t="s">
        <v>417</v>
      </c>
      <c r="L29" s="141" t="s">
        <v>417</v>
      </c>
      <c r="M29" s="139" t="s">
        <v>772</v>
      </c>
      <c r="N29" s="141" t="s">
        <v>417</v>
      </c>
      <c r="O29" s="142" t="s">
        <v>466</v>
      </c>
      <c r="P29" s="141" t="s">
        <v>418</v>
      </c>
      <c r="S29" s="141" t="s">
        <v>417</v>
      </c>
      <c r="T29" s="142" t="s">
        <v>779</v>
      </c>
    </row>
    <row r="30" spans="1:20" x14ac:dyDescent="0.25">
      <c r="A30">
        <v>31</v>
      </c>
      <c r="B30" s="138">
        <v>45378.6645601852</v>
      </c>
      <c r="C30" s="138">
        <v>45378.672824074099</v>
      </c>
      <c r="D30" t="s">
        <v>733</v>
      </c>
      <c r="F30" s="138"/>
      <c r="G30" s="141" t="s">
        <v>187</v>
      </c>
      <c r="H30" s="141" t="s">
        <v>489</v>
      </c>
      <c r="I30" s="141" t="s">
        <v>417</v>
      </c>
      <c r="J30" t="s">
        <v>780</v>
      </c>
      <c r="K30" t="s">
        <v>417</v>
      </c>
      <c r="L30" s="141" t="s">
        <v>417</v>
      </c>
      <c r="M30" s="139" t="s">
        <v>781</v>
      </c>
      <c r="N30" s="141" t="s">
        <v>418</v>
      </c>
      <c r="P30" s="141" t="s">
        <v>418</v>
      </c>
      <c r="S30" s="141" t="s">
        <v>418</v>
      </c>
    </row>
    <row r="31" spans="1:20" x14ac:dyDescent="0.25">
      <c r="A31">
        <v>32</v>
      </c>
      <c r="B31" s="138">
        <v>45379.4229513889</v>
      </c>
      <c r="C31" s="138">
        <v>45379.424027777801</v>
      </c>
      <c r="D31" t="s">
        <v>733</v>
      </c>
      <c r="F31" s="138"/>
      <c r="G31" s="141" t="s">
        <v>176</v>
      </c>
      <c r="H31" s="142" t="s">
        <v>491</v>
      </c>
      <c r="I31" s="141" t="s">
        <v>417</v>
      </c>
      <c r="J31" t="s">
        <v>782</v>
      </c>
      <c r="K31" t="s">
        <v>417</v>
      </c>
      <c r="L31" s="141" t="s">
        <v>417</v>
      </c>
      <c r="M31" s="139" t="s">
        <v>783</v>
      </c>
      <c r="N31" s="141" t="s">
        <v>418</v>
      </c>
      <c r="P31" s="141" t="s">
        <v>417</v>
      </c>
      <c r="Q31" s="141" t="s">
        <v>153</v>
      </c>
      <c r="R31" s="142" t="s">
        <v>482</v>
      </c>
      <c r="S31" s="141" t="s">
        <v>418</v>
      </c>
    </row>
    <row r="32" spans="1:20" x14ac:dyDescent="0.25">
      <c r="A32">
        <v>33</v>
      </c>
      <c r="B32" s="138">
        <v>45379.503217592603</v>
      </c>
      <c r="C32" s="138">
        <v>45379.507083333301</v>
      </c>
      <c r="D32" t="s">
        <v>733</v>
      </c>
      <c r="F32" s="138"/>
      <c r="G32" s="141" t="s">
        <v>493</v>
      </c>
      <c r="H32" s="141" t="s">
        <v>494</v>
      </c>
      <c r="I32" s="141" t="s">
        <v>417</v>
      </c>
      <c r="J32" t="s">
        <v>784</v>
      </c>
      <c r="K32" t="s">
        <v>417</v>
      </c>
      <c r="L32" s="141" t="s">
        <v>417</v>
      </c>
      <c r="M32" s="139" t="s">
        <v>785</v>
      </c>
      <c r="N32" s="141" t="s">
        <v>417</v>
      </c>
      <c r="O32" s="142" t="s">
        <v>495</v>
      </c>
      <c r="P32" s="141" t="s">
        <v>418</v>
      </c>
      <c r="S32" s="141" t="s">
        <v>418</v>
      </c>
    </row>
    <row r="33" spans="1:20" x14ac:dyDescent="0.25">
      <c r="A33">
        <v>34</v>
      </c>
      <c r="B33" s="138">
        <v>45379.505960648101</v>
      </c>
      <c r="C33" s="138">
        <v>45379.5091203704</v>
      </c>
      <c r="D33" t="s">
        <v>733</v>
      </c>
      <c r="F33" s="138"/>
      <c r="G33" s="141" t="s">
        <v>497</v>
      </c>
      <c r="H33" s="142" t="s">
        <v>498</v>
      </c>
      <c r="I33" s="141" t="s">
        <v>417</v>
      </c>
      <c r="J33" t="s">
        <v>786</v>
      </c>
      <c r="K33" t="s">
        <v>417</v>
      </c>
      <c r="L33" s="141" t="s">
        <v>417</v>
      </c>
      <c r="M33" s="139" t="s">
        <v>787</v>
      </c>
      <c r="N33" s="141" t="s">
        <v>417</v>
      </c>
      <c r="O33" s="142" t="s">
        <v>499</v>
      </c>
      <c r="P33" s="141" t="s">
        <v>417</v>
      </c>
      <c r="Q33" s="141" t="s">
        <v>153</v>
      </c>
      <c r="R33" s="142" t="s">
        <v>500</v>
      </c>
      <c r="S33" s="141" t="s">
        <v>417</v>
      </c>
      <c r="T33" s="142" t="s">
        <v>501</v>
      </c>
    </row>
    <row r="34" spans="1:20" x14ac:dyDescent="0.25">
      <c r="A34">
        <v>35</v>
      </c>
      <c r="B34" s="138">
        <v>45379.512916666703</v>
      </c>
      <c r="C34" s="138">
        <v>45379.539907407401</v>
      </c>
      <c r="D34" t="s">
        <v>733</v>
      </c>
      <c r="F34" s="138"/>
      <c r="G34" s="141" t="s">
        <v>503</v>
      </c>
      <c r="H34" s="141" t="s">
        <v>504</v>
      </c>
      <c r="I34" s="141" t="s">
        <v>417</v>
      </c>
      <c r="J34" t="s">
        <v>788</v>
      </c>
      <c r="K34" t="s">
        <v>417</v>
      </c>
      <c r="L34" s="141" t="s">
        <v>417</v>
      </c>
      <c r="M34" s="139" t="s">
        <v>789</v>
      </c>
      <c r="N34" s="141" t="s">
        <v>417</v>
      </c>
      <c r="O34" s="142" t="s">
        <v>505</v>
      </c>
      <c r="P34" s="141" t="s">
        <v>417</v>
      </c>
      <c r="Q34" s="141" t="s">
        <v>153</v>
      </c>
      <c r="R34" s="142" t="s">
        <v>482</v>
      </c>
      <c r="S34" s="141" t="s">
        <v>417</v>
      </c>
      <c r="T34" s="142" t="s">
        <v>419</v>
      </c>
    </row>
    <row r="35" spans="1:20" x14ac:dyDescent="0.25">
      <c r="A35">
        <v>36</v>
      </c>
      <c r="B35" s="138">
        <v>45379.533078703702</v>
      </c>
      <c r="C35" s="138">
        <v>45379.541990740698</v>
      </c>
      <c r="D35" t="s">
        <v>733</v>
      </c>
      <c r="F35" s="138"/>
      <c r="G35" s="141" t="s">
        <v>507</v>
      </c>
      <c r="H35" s="142" t="s">
        <v>508</v>
      </c>
      <c r="I35" s="141" t="s">
        <v>417</v>
      </c>
      <c r="J35" t="s">
        <v>790</v>
      </c>
      <c r="K35" t="s">
        <v>417</v>
      </c>
      <c r="L35" s="141" t="s">
        <v>417</v>
      </c>
      <c r="M35" s="139" t="s">
        <v>791</v>
      </c>
      <c r="N35" s="141" t="s">
        <v>417</v>
      </c>
      <c r="O35" s="142" t="s">
        <v>509</v>
      </c>
      <c r="P35" s="141" t="s">
        <v>418</v>
      </c>
      <c r="S35" s="141" t="s">
        <v>417</v>
      </c>
      <c r="T35" s="142" t="s">
        <v>510</v>
      </c>
    </row>
    <row r="36" spans="1:20" x14ac:dyDescent="0.25">
      <c r="A36">
        <v>37</v>
      </c>
      <c r="B36" s="138">
        <v>45379.556747685201</v>
      </c>
      <c r="C36" s="138">
        <v>45379.558530092603</v>
      </c>
      <c r="D36" t="s">
        <v>733</v>
      </c>
      <c r="F36" s="138"/>
      <c r="G36" s="141" t="s">
        <v>209</v>
      </c>
      <c r="H36" s="141" t="s">
        <v>512</v>
      </c>
      <c r="I36" s="141" t="s">
        <v>417</v>
      </c>
      <c r="J36" t="s">
        <v>792</v>
      </c>
      <c r="K36" t="s">
        <v>417</v>
      </c>
      <c r="L36" s="141" t="s">
        <v>417</v>
      </c>
      <c r="M36" s="139" t="s">
        <v>793</v>
      </c>
      <c r="N36" s="141" t="s">
        <v>417</v>
      </c>
      <c r="O36" s="142" t="s">
        <v>513</v>
      </c>
      <c r="P36" s="141" t="s">
        <v>417</v>
      </c>
      <c r="Q36" s="141" t="s">
        <v>150</v>
      </c>
      <c r="R36" s="142" t="s">
        <v>420</v>
      </c>
      <c r="S36" s="141" t="s">
        <v>418</v>
      </c>
    </row>
    <row r="37" spans="1:20" x14ac:dyDescent="0.25">
      <c r="A37">
        <v>38</v>
      </c>
      <c r="B37" s="138">
        <v>45379.558738425898</v>
      </c>
      <c r="C37" s="138">
        <v>45379.559282407397</v>
      </c>
      <c r="D37" t="s">
        <v>733</v>
      </c>
      <c r="F37" s="138"/>
      <c r="G37" s="141" t="s">
        <v>208</v>
      </c>
      <c r="H37" s="141" t="s">
        <v>514</v>
      </c>
      <c r="I37" s="141" t="s">
        <v>417</v>
      </c>
      <c r="J37" t="s">
        <v>792</v>
      </c>
      <c r="K37" t="s">
        <v>417</v>
      </c>
      <c r="L37" s="141" t="s">
        <v>417</v>
      </c>
      <c r="M37" s="139" t="s">
        <v>794</v>
      </c>
      <c r="N37" s="141" t="s">
        <v>418</v>
      </c>
      <c r="P37" s="141" t="s">
        <v>418</v>
      </c>
      <c r="S37" s="141" t="s">
        <v>418</v>
      </c>
    </row>
    <row r="38" spans="1:20" x14ac:dyDescent="0.25">
      <c r="A38">
        <v>39</v>
      </c>
      <c r="B38" s="138">
        <v>45379.578599537002</v>
      </c>
      <c r="C38" s="138">
        <v>45379.579618055599</v>
      </c>
      <c r="D38" t="s">
        <v>733</v>
      </c>
      <c r="F38" s="138"/>
      <c r="G38" s="141" t="s">
        <v>515</v>
      </c>
      <c r="H38" s="141" t="s">
        <v>516</v>
      </c>
      <c r="I38" s="141" t="s">
        <v>417</v>
      </c>
      <c r="J38" t="s">
        <v>795</v>
      </c>
      <c r="K38" t="s">
        <v>417</v>
      </c>
      <c r="L38" s="141" t="s">
        <v>417</v>
      </c>
      <c r="M38" s="139" t="s">
        <v>796</v>
      </c>
      <c r="N38" s="141" t="s">
        <v>418</v>
      </c>
      <c r="P38" s="141" t="s">
        <v>417</v>
      </c>
      <c r="Q38" s="141" t="s">
        <v>150</v>
      </c>
      <c r="R38" s="142" t="s">
        <v>482</v>
      </c>
      <c r="S38" s="141" t="s">
        <v>418</v>
      </c>
    </row>
    <row r="39" spans="1:20" hidden="1" x14ac:dyDescent="0.25">
      <c r="A39">
        <v>40</v>
      </c>
      <c r="B39" s="138">
        <v>45379.612048611103</v>
      </c>
      <c r="C39" s="138">
        <v>45379.612465277802</v>
      </c>
      <c r="D39" t="s">
        <v>733</v>
      </c>
      <c r="F39" s="138"/>
      <c r="G39" s="141" t="s">
        <v>239</v>
      </c>
      <c r="H39" s="141" t="s">
        <v>517</v>
      </c>
      <c r="I39" s="141" t="s">
        <v>418</v>
      </c>
    </row>
    <row r="40" spans="1:20" x14ac:dyDescent="0.25">
      <c r="A40">
        <v>41</v>
      </c>
      <c r="B40" s="138">
        <v>45380.354548611103</v>
      </c>
      <c r="C40" s="138">
        <v>45380.381898148102</v>
      </c>
      <c r="D40" t="s">
        <v>733</v>
      </c>
      <c r="F40" s="138"/>
      <c r="G40" s="141" t="s">
        <v>519</v>
      </c>
      <c r="H40" s="142" t="s">
        <v>520</v>
      </c>
      <c r="I40" s="141" t="s">
        <v>417</v>
      </c>
      <c r="J40" t="s">
        <v>797</v>
      </c>
      <c r="K40" t="s">
        <v>417</v>
      </c>
      <c r="L40" s="141" t="s">
        <v>417</v>
      </c>
      <c r="M40" s="139" t="s">
        <v>798</v>
      </c>
      <c r="N40" s="141" t="s">
        <v>417</v>
      </c>
      <c r="O40" s="142" t="s">
        <v>521</v>
      </c>
      <c r="P40" s="141" t="s">
        <v>417</v>
      </c>
      <c r="Q40" s="141" t="s">
        <v>150</v>
      </c>
      <c r="R40" s="142" t="s">
        <v>522</v>
      </c>
      <c r="S40" s="141" t="s">
        <v>417</v>
      </c>
      <c r="T40" s="142" t="s">
        <v>523</v>
      </c>
    </row>
    <row r="41" spans="1:20" x14ac:dyDescent="0.25">
      <c r="A41">
        <v>42</v>
      </c>
      <c r="B41" s="138">
        <v>45385.439305555599</v>
      </c>
      <c r="C41" s="138">
        <v>45385.447905092602</v>
      </c>
      <c r="D41" t="s">
        <v>733</v>
      </c>
      <c r="F41" s="138"/>
      <c r="G41" s="141" t="s">
        <v>186</v>
      </c>
      <c r="H41" s="141" t="s">
        <v>525</v>
      </c>
      <c r="I41" s="141" t="s">
        <v>417</v>
      </c>
      <c r="J41" t="s">
        <v>799</v>
      </c>
      <c r="K41" t="s">
        <v>417</v>
      </c>
      <c r="L41" s="141" t="s">
        <v>417</v>
      </c>
      <c r="M41" s="139" t="s">
        <v>800</v>
      </c>
      <c r="N41" s="141" t="s">
        <v>417</v>
      </c>
      <c r="O41" s="142" t="s">
        <v>526</v>
      </c>
      <c r="P41" s="141" t="s">
        <v>417</v>
      </c>
      <c r="Q41" s="141" t="s">
        <v>153</v>
      </c>
      <c r="R41" s="142" t="s">
        <v>527</v>
      </c>
      <c r="S41" s="141" t="s">
        <v>417</v>
      </c>
      <c r="T41" s="142" t="s">
        <v>528</v>
      </c>
    </row>
    <row r="42" spans="1:20" x14ac:dyDescent="0.25">
      <c r="A42">
        <v>43</v>
      </c>
      <c r="B42" s="138">
        <v>45385.448032407403</v>
      </c>
      <c r="C42" s="138">
        <v>45385.451446759304</v>
      </c>
      <c r="D42" t="s">
        <v>733</v>
      </c>
      <c r="F42" s="138"/>
      <c r="G42" s="141" t="s">
        <v>252</v>
      </c>
      <c r="H42" s="141" t="s">
        <v>530</v>
      </c>
      <c r="I42" s="141" t="s">
        <v>417</v>
      </c>
      <c r="J42" t="s">
        <v>799</v>
      </c>
      <c r="K42" t="s">
        <v>417</v>
      </c>
      <c r="L42" s="141" t="s">
        <v>417</v>
      </c>
      <c r="M42" s="139" t="s">
        <v>801</v>
      </c>
      <c r="N42" s="141" t="s">
        <v>417</v>
      </c>
      <c r="O42" s="142" t="s">
        <v>531</v>
      </c>
      <c r="P42" s="141" t="s">
        <v>417</v>
      </c>
      <c r="Q42" s="141" t="s">
        <v>153</v>
      </c>
      <c r="R42" s="142" t="s">
        <v>532</v>
      </c>
      <c r="S42" s="141" t="s">
        <v>417</v>
      </c>
      <c r="T42" s="142" t="s">
        <v>532</v>
      </c>
    </row>
    <row r="43" spans="1:20" x14ac:dyDescent="0.25">
      <c r="A43">
        <v>44</v>
      </c>
      <c r="B43" s="138">
        <v>45397.525787036997</v>
      </c>
      <c r="C43" s="138">
        <v>45397.531412037002</v>
      </c>
      <c r="D43" t="s">
        <v>733</v>
      </c>
      <c r="F43" s="138"/>
      <c r="G43" s="141" t="s">
        <v>260</v>
      </c>
      <c r="H43" s="141" t="s">
        <v>533</v>
      </c>
      <c r="I43" s="141" t="s">
        <v>417</v>
      </c>
      <c r="J43" t="s">
        <v>802</v>
      </c>
      <c r="K43" t="s">
        <v>417</v>
      </c>
      <c r="L43" s="141" t="s">
        <v>417</v>
      </c>
      <c r="M43" s="139" t="s">
        <v>803</v>
      </c>
      <c r="N43" s="141" t="s">
        <v>418</v>
      </c>
      <c r="P43" s="141" t="s">
        <v>417</v>
      </c>
      <c r="Q43" s="141" t="s">
        <v>150</v>
      </c>
      <c r="R43" s="142" t="s">
        <v>534</v>
      </c>
      <c r="S43" s="141" t="s">
        <v>417</v>
      </c>
      <c r="T43" s="142" t="s">
        <v>535</v>
      </c>
    </row>
    <row r="44" spans="1:20" x14ac:dyDescent="0.25">
      <c r="A44">
        <v>45</v>
      </c>
      <c r="B44" s="138">
        <v>45397.607233796298</v>
      </c>
      <c r="C44" s="138">
        <v>45397.607939814799</v>
      </c>
      <c r="D44" t="s">
        <v>733</v>
      </c>
      <c r="F44" s="138"/>
      <c r="G44" s="141" t="s">
        <v>536</v>
      </c>
      <c r="H44" s="142" t="s">
        <v>537</v>
      </c>
      <c r="I44" s="141" t="s">
        <v>417</v>
      </c>
      <c r="J44" t="s">
        <v>804</v>
      </c>
      <c r="K44" t="s">
        <v>417</v>
      </c>
      <c r="L44" s="141" t="s">
        <v>417</v>
      </c>
      <c r="M44" s="139" t="s">
        <v>805</v>
      </c>
      <c r="N44" s="141" t="s">
        <v>418</v>
      </c>
      <c r="P44" s="141" t="s">
        <v>418</v>
      </c>
      <c r="S44" s="141" t="s">
        <v>418</v>
      </c>
    </row>
    <row r="45" spans="1:20" x14ac:dyDescent="0.25">
      <c r="A45">
        <v>46</v>
      </c>
      <c r="B45" s="138">
        <v>45398.443124999998</v>
      </c>
      <c r="C45" s="138">
        <v>45398.459340277797</v>
      </c>
      <c r="D45" t="s">
        <v>733</v>
      </c>
      <c r="F45" s="138"/>
      <c r="G45" s="141" t="s">
        <v>220</v>
      </c>
      <c r="H45" s="141" t="s">
        <v>539</v>
      </c>
      <c r="I45" s="141" t="s">
        <v>417</v>
      </c>
      <c r="J45" t="s">
        <v>806</v>
      </c>
      <c r="K45" t="s">
        <v>417</v>
      </c>
      <c r="L45" s="141" t="s">
        <v>417</v>
      </c>
      <c r="M45" s="139" t="s">
        <v>807</v>
      </c>
      <c r="N45" s="141" t="s">
        <v>418</v>
      </c>
      <c r="P45" s="141" t="s">
        <v>417</v>
      </c>
      <c r="Q45" s="141" t="s">
        <v>150</v>
      </c>
      <c r="R45" s="142" t="s">
        <v>482</v>
      </c>
      <c r="S45" s="141" t="s">
        <v>417</v>
      </c>
      <c r="T45" s="142" t="s">
        <v>466</v>
      </c>
    </row>
    <row r="46" spans="1:20" x14ac:dyDescent="0.25">
      <c r="A46">
        <v>47</v>
      </c>
      <c r="B46" s="138">
        <v>45398.469444444403</v>
      </c>
      <c r="C46" s="138">
        <v>45398.470879629604</v>
      </c>
      <c r="D46" t="s">
        <v>733</v>
      </c>
      <c r="F46" s="138"/>
      <c r="G46" s="141" t="s">
        <v>541</v>
      </c>
      <c r="H46" s="141" t="s">
        <v>542</v>
      </c>
      <c r="I46" s="141" t="s">
        <v>417</v>
      </c>
      <c r="J46" t="s">
        <v>808</v>
      </c>
      <c r="K46" t="s">
        <v>417</v>
      </c>
      <c r="L46" s="141" t="s">
        <v>417</v>
      </c>
      <c r="M46" s="139" t="s">
        <v>805</v>
      </c>
      <c r="N46" s="141" t="s">
        <v>418</v>
      </c>
      <c r="P46" s="141" t="s">
        <v>418</v>
      </c>
      <c r="S46" s="141" t="s">
        <v>418</v>
      </c>
    </row>
    <row r="47" spans="1:20" x14ac:dyDescent="0.25">
      <c r="A47">
        <v>48</v>
      </c>
      <c r="B47" s="138">
        <v>45398.444606481498</v>
      </c>
      <c r="C47" s="138">
        <v>45398.488611111097</v>
      </c>
      <c r="D47" t="s">
        <v>733</v>
      </c>
      <c r="F47" s="138"/>
      <c r="G47" s="141" t="s">
        <v>564</v>
      </c>
      <c r="H47" s="141" t="s">
        <v>546</v>
      </c>
      <c r="I47" s="141" t="s">
        <v>417</v>
      </c>
      <c r="J47" t="s">
        <v>809</v>
      </c>
      <c r="K47" t="s">
        <v>417</v>
      </c>
      <c r="L47" s="141" t="s">
        <v>417</v>
      </c>
      <c r="M47" s="139" t="s">
        <v>810</v>
      </c>
      <c r="N47" s="141" t="s">
        <v>418</v>
      </c>
      <c r="P47" s="141" t="s">
        <v>417</v>
      </c>
      <c r="Q47" s="141" t="s">
        <v>150</v>
      </c>
      <c r="R47" s="142" t="s">
        <v>811</v>
      </c>
      <c r="S47" s="141" t="s">
        <v>418</v>
      </c>
    </row>
    <row r="48" spans="1:20" x14ac:dyDescent="0.25">
      <c r="A48">
        <v>49</v>
      </c>
      <c r="B48" s="138">
        <v>45398.489953703698</v>
      </c>
      <c r="C48" s="138">
        <v>45398.492106481499</v>
      </c>
      <c r="D48" t="s">
        <v>733</v>
      </c>
      <c r="F48" s="138"/>
      <c r="G48" s="141" t="s">
        <v>545</v>
      </c>
      <c r="H48" s="141" t="s">
        <v>546</v>
      </c>
      <c r="I48" s="141" t="s">
        <v>417</v>
      </c>
      <c r="J48" t="s">
        <v>809</v>
      </c>
      <c r="K48" t="s">
        <v>417</v>
      </c>
      <c r="L48" s="141" t="s">
        <v>417</v>
      </c>
      <c r="M48" s="139" t="s">
        <v>810</v>
      </c>
      <c r="N48" s="141" t="s">
        <v>418</v>
      </c>
      <c r="P48" s="141" t="s">
        <v>417</v>
      </c>
      <c r="Q48" s="141" t="s">
        <v>150</v>
      </c>
      <c r="R48" s="142" t="s">
        <v>547</v>
      </c>
      <c r="S48" s="141" t="s">
        <v>418</v>
      </c>
    </row>
    <row r="49" spans="1:20" x14ac:dyDescent="0.25">
      <c r="A49">
        <v>50</v>
      </c>
      <c r="B49" s="138">
        <v>45398.534039351798</v>
      </c>
      <c r="C49" s="138">
        <v>45398.557083333297</v>
      </c>
      <c r="D49" t="s">
        <v>733</v>
      </c>
      <c r="F49" s="138"/>
      <c r="G49" s="141" t="s">
        <v>548</v>
      </c>
      <c r="H49" s="141" t="s">
        <v>549</v>
      </c>
      <c r="I49" s="141" t="s">
        <v>417</v>
      </c>
      <c r="J49" t="s">
        <v>812</v>
      </c>
      <c r="K49" t="s">
        <v>417</v>
      </c>
      <c r="L49" s="141" t="s">
        <v>417</v>
      </c>
      <c r="M49" s="139" t="s">
        <v>813</v>
      </c>
      <c r="N49" s="141" t="s">
        <v>418</v>
      </c>
      <c r="P49" s="141" t="s">
        <v>417</v>
      </c>
      <c r="Q49" s="141" t="s">
        <v>153</v>
      </c>
      <c r="R49" s="142" t="s">
        <v>550</v>
      </c>
      <c r="S49" s="141" t="s">
        <v>417</v>
      </c>
      <c r="T49" s="142" t="s">
        <v>551</v>
      </c>
    </row>
    <row r="50" spans="1:20" x14ac:dyDescent="0.25">
      <c r="A50">
        <v>51</v>
      </c>
      <c r="B50" s="138">
        <v>45398.861643518503</v>
      </c>
      <c r="C50" s="138">
        <v>45398.865266203698</v>
      </c>
      <c r="D50" t="s">
        <v>733</v>
      </c>
      <c r="F50" s="138"/>
      <c r="G50" s="141" t="s">
        <v>554</v>
      </c>
      <c r="H50" s="142" t="s">
        <v>555</v>
      </c>
      <c r="I50" s="141" t="s">
        <v>417</v>
      </c>
      <c r="J50" t="s">
        <v>814</v>
      </c>
      <c r="K50" t="s">
        <v>417</v>
      </c>
      <c r="L50" s="141" t="s">
        <v>417</v>
      </c>
      <c r="M50" s="139" t="s">
        <v>815</v>
      </c>
      <c r="N50" s="141" t="s">
        <v>418</v>
      </c>
      <c r="P50" s="141" t="s">
        <v>418</v>
      </c>
      <c r="S50" s="141" t="s">
        <v>417</v>
      </c>
      <c r="T50" s="142" t="s">
        <v>487</v>
      </c>
    </row>
    <row r="51" spans="1:20" x14ac:dyDescent="0.25">
      <c r="A51">
        <v>52</v>
      </c>
      <c r="B51" s="138">
        <v>45399.499004629601</v>
      </c>
      <c r="C51" s="138">
        <v>45399.507106481498</v>
      </c>
      <c r="D51" t="s">
        <v>733</v>
      </c>
      <c r="F51" s="138"/>
      <c r="G51" s="141" t="s">
        <v>211</v>
      </c>
      <c r="H51" s="141" t="s">
        <v>557</v>
      </c>
      <c r="I51" s="141" t="s">
        <v>417</v>
      </c>
      <c r="J51" t="s">
        <v>816</v>
      </c>
      <c r="K51" t="s">
        <v>417</v>
      </c>
      <c r="L51" s="141" t="s">
        <v>417</v>
      </c>
      <c r="M51" s="139" t="s">
        <v>817</v>
      </c>
      <c r="N51" s="141" t="s">
        <v>417</v>
      </c>
      <c r="O51" s="142" t="s">
        <v>558</v>
      </c>
      <c r="P51" s="141" t="s">
        <v>417</v>
      </c>
      <c r="Q51" s="141" t="s">
        <v>153</v>
      </c>
      <c r="R51" s="142" t="s">
        <v>559</v>
      </c>
      <c r="S51" s="141" t="s">
        <v>417</v>
      </c>
      <c r="T51" s="142" t="s">
        <v>560</v>
      </c>
    </row>
    <row r="52" spans="1:20" hidden="1" x14ac:dyDescent="0.25">
      <c r="A52">
        <v>53</v>
      </c>
      <c r="B52" s="138">
        <v>45400.477210648103</v>
      </c>
      <c r="C52" s="138">
        <v>45400.477743055599</v>
      </c>
      <c r="D52" t="s">
        <v>733</v>
      </c>
      <c r="F52" s="138"/>
      <c r="G52" s="141" t="s">
        <v>562</v>
      </c>
      <c r="H52" s="141" t="s">
        <v>563</v>
      </c>
      <c r="I52" s="141" t="s">
        <v>418</v>
      </c>
    </row>
    <row r="53" spans="1:20" x14ac:dyDescent="0.25">
      <c r="A53">
        <v>54</v>
      </c>
      <c r="B53" s="138">
        <v>45400.3978935185</v>
      </c>
      <c r="C53" s="138">
        <v>45400.483391203699</v>
      </c>
      <c r="D53" t="s">
        <v>733</v>
      </c>
      <c r="F53" s="138"/>
      <c r="G53" s="141" t="s">
        <v>818</v>
      </c>
      <c r="H53" s="141" t="s">
        <v>566</v>
      </c>
      <c r="I53" s="141" t="s">
        <v>417</v>
      </c>
      <c r="J53" t="s">
        <v>771</v>
      </c>
      <c r="K53" t="s">
        <v>417</v>
      </c>
      <c r="L53" s="141" t="s">
        <v>417</v>
      </c>
      <c r="M53" s="139" t="s">
        <v>772</v>
      </c>
      <c r="N53" s="141" t="s">
        <v>418</v>
      </c>
      <c r="P53" s="141" t="s">
        <v>418</v>
      </c>
      <c r="S53" s="141" t="s">
        <v>418</v>
      </c>
    </row>
    <row r="54" spans="1:20" x14ac:dyDescent="0.25">
      <c r="A54">
        <v>56</v>
      </c>
      <c r="B54" s="138">
        <v>45400.572268518503</v>
      </c>
      <c r="C54" s="138">
        <v>45400.580810185202</v>
      </c>
      <c r="D54" t="s">
        <v>733</v>
      </c>
      <c r="F54" s="138"/>
      <c r="G54" s="141" t="s">
        <v>221</v>
      </c>
      <c r="H54" s="142" t="s">
        <v>567</v>
      </c>
      <c r="I54" s="141" t="s">
        <v>417</v>
      </c>
      <c r="J54" t="s">
        <v>819</v>
      </c>
      <c r="K54" t="s">
        <v>417</v>
      </c>
      <c r="L54" s="141" t="s">
        <v>417</v>
      </c>
      <c r="M54" s="139" t="s">
        <v>820</v>
      </c>
      <c r="N54" s="141" t="s">
        <v>418</v>
      </c>
      <c r="P54" s="141" t="s">
        <v>418</v>
      </c>
      <c r="S54" s="141" t="s">
        <v>418</v>
      </c>
    </row>
    <row r="55" spans="1:20" x14ac:dyDescent="0.25">
      <c r="A55">
        <v>57</v>
      </c>
      <c r="B55" s="138">
        <v>45401.388321759303</v>
      </c>
      <c r="C55" s="138">
        <v>45401.390138888899</v>
      </c>
      <c r="D55" t="s">
        <v>733</v>
      </c>
      <c r="F55" s="138"/>
      <c r="G55" s="141" t="s">
        <v>568</v>
      </c>
      <c r="H55" s="142" t="s">
        <v>569</v>
      </c>
      <c r="I55" s="141" t="s">
        <v>417</v>
      </c>
      <c r="J55" t="s">
        <v>821</v>
      </c>
      <c r="K55" t="s">
        <v>417</v>
      </c>
      <c r="L55" s="141" t="s">
        <v>417</v>
      </c>
      <c r="M55" s="139" t="s">
        <v>822</v>
      </c>
      <c r="N55" s="141" t="s">
        <v>418</v>
      </c>
      <c r="P55" s="141" t="s">
        <v>418</v>
      </c>
      <c r="S55" s="141" t="s">
        <v>418</v>
      </c>
    </row>
    <row r="56" spans="1:20" x14ac:dyDescent="0.25">
      <c r="A56">
        <v>58</v>
      </c>
      <c r="B56" s="138">
        <v>45401.614999999998</v>
      </c>
      <c r="C56" s="138">
        <v>45401.617407407401</v>
      </c>
      <c r="D56" t="s">
        <v>733</v>
      </c>
      <c r="F56" s="138"/>
      <c r="G56" s="141" t="s">
        <v>165</v>
      </c>
      <c r="H56" s="142" t="s">
        <v>294</v>
      </c>
      <c r="I56" s="141" t="s">
        <v>417</v>
      </c>
      <c r="J56" t="s">
        <v>823</v>
      </c>
      <c r="K56" t="s">
        <v>417</v>
      </c>
      <c r="L56" s="141" t="s">
        <v>417</v>
      </c>
      <c r="M56" s="139" t="s">
        <v>824</v>
      </c>
      <c r="N56" s="141" t="s">
        <v>418</v>
      </c>
      <c r="P56" s="141" t="s">
        <v>417</v>
      </c>
      <c r="Q56" s="141" t="s">
        <v>150</v>
      </c>
      <c r="R56" s="142" t="s">
        <v>570</v>
      </c>
      <c r="S56" s="141" t="s">
        <v>418</v>
      </c>
    </row>
    <row r="57" spans="1:20" hidden="1" x14ac:dyDescent="0.25">
      <c r="A57">
        <v>59</v>
      </c>
      <c r="B57" s="138">
        <v>45404.5155324074</v>
      </c>
      <c r="C57" s="138">
        <v>45404.516064814801</v>
      </c>
      <c r="D57" t="s">
        <v>733</v>
      </c>
      <c r="F57" s="138"/>
      <c r="G57" s="141" t="s">
        <v>198</v>
      </c>
      <c r="H57" s="141" t="s">
        <v>572</v>
      </c>
      <c r="I57" s="141" t="s">
        <v>418</v>
      </c>
    </row>
    <row r="58" spans="1:20" x14ac:dyDescent="0.25">
      <c r="A58">
        <v>60</v>
      </c>
      <c r="B58" s="138">
        <v>45404.518634259301</v>
      </c>
      <c r="C58" s="138">
        <v>45404.520868055602</v>
      </c>
      <c r="D58" t="s">
        <v>733</v>
      </c>
      <c r="F58" s="138"/>
      <c r="G58" s="141" t="s">
        <v>255</v>
      </c>
      <c r="H58" s="141" t="s">
        <v>574</v>
      </c>
      <c r="I58" s="141" t="s">
        <v>417</v>
      </c>
      <c r="J58" t="s">
        <v>825</v>
      </c>
      <c r="K58" t="s">
        <v>417</v>
      </c>
      <c r="L58" s="141" t="s">
        <v>417</v>
      </c>
      <c r="M58" s="139" t="s">
        <v>826</v>
      </c>
      <c r="N58" s="141" t="s">
        <v>418</v>
      </c>
      <c r="P58" s="141" t="s">
        <v>418</v>
      </c>
      <c r="S58" s="141" t="s">
        <v>418</v>
      </c>
    </row>
    <row r="59" spans="1:20" hidden="1" x14ac:dyDescent="0.25">
      <c r="A59">
        <v>61</v>
      </c>
      <c r="B59" s="138">
        <v>45404.533969907403</v>
      </c>
      <c r="C59" s="138">
        <v>45404.534571759301</v>
      </c>
      <c r="D59" t="s">
        <v>733</v>
      </c>
      <c r="F59" s="138"/>
      <c r="G59" s="141" t="s">
        <v>576</v>
      </c>
      <c r="H59" s="141" t="s">
        <v>577</v>
      </c>
      <c r="I59" s="141" t="s">
        <v>418</v>
      </c>
    </row>
    <row r="60" spans="1:20" x14ac:dyDescent="0.25">
      <c r="A60">
        <v>62</v>
      </c>
      <c r="B60" s="138">
        <v>45404.514166666697</v>
      </c>
      <c r="C60" s="138">
        <v>45404.557835648098</v>
      </c>
      <c r="D60" t="s">
        <v>733</v>
      </c>
      <c r="F60" s="138"/>
      <c r="G60" s="141" t="s">
        <v>578</v>
      </c>
      <c r="H60" s="141" t="s">
        <v>579</v>
      </c>
      <c r="I60" s="141" t="s">
        <v>417</v>
      </c>
      <c r="J60" t="s">
        <v>827</v>
      </c>
      <c r="K60" t="s">
        <v>417</v>
      </c>
      <c r="L60" s="141" t="s">
        <v>417</v>
      </c>
      <c r="M60" s="139" t="s">
        <v>752</v>
      </c>
      <c r="N60" s="141" t="s">
        <v>417</v>
      </c>
      <c r="O60" s="142" t="s">
        <v>828</v>
      </c>
      <c r="P60" s="141" t="s">
        <v>417</v>
      </c>
      <c r="Q60" s="141" t="s">
        <v>153</v>
      </c>
      <c r="R60" s="142" t="s">
        <v>482</v>
      </c>
      <c r="S60" s="141" t="s">
        <v>418</v>
      </c>
    </row>
    <row r="61" spans="1:20" x14ac:dyDescent="0.25">
      <c r="A61">
        <v>63</v>
      </c>
      <c r="B61" s="138">
        <v>45404.586192129602</v>
      </c>
      <c r="C61" s="138">
        <v>45404.588402777801</v>
      </c>
      <c r="D61" t="s">
        <v>733</v>
      </c>
      <c r="F61" s="138"/>
      <c r="G61" s="141" t="s">
        <v>234</v>
      </c>
      <c r="H61" s="142" t="s">
        <v>370</v>
      </c>
      <c r="I61" s="141" t="s">
        <v>417</v>
      </c>
      <c r="J61" t="s">
        <v>829</v>
      </c>
      <c r="K61" t="s">
        <v>417</v>
      </c>
      <c r="L61" s="141" t="s">
        <v>417</v>
      </c>
      <c r="M61" s="139" t="s">
        <v>830</v>
      </c>
      <c r="N61" s="141" t="s">
        <v>417</v>
      </c>
      <c r="O61" s="142" t="s">
        <v>580</v>
      </c>
      <c r="P61" s="141" t="s">
        <v>417</v>
      </c>
      <c r="Q61" s="141" t="s">
        <v>153</v>
      </c>
      <c r="R61" s="142" t="s">
        <v>482</v>
      </c>
      <c r="S61" s="141" t="s">
        <v>417</v>
      </c>
      <c r="T61" s="142" t="s">
        <v>581</v>
      </c>
    </row>
    <row r="62" spans="1:20" x14ac:dyDescent="0.25">
      <c r="A62">
        <v>64</v>
      </c>
      <c r="B62" s="138">
        <v>45404.612511574102</v>
      </c>
      <c r="C62" s="138">
        <v>45404.614814814799</v>
      </c>
      <c r="D62" t="s">
        <v>733</v>
      </c>
      <c r="F62" s="138"/>
      <c r="G62" s="141" t="s">
        <v>229</v>
      </c>
      <c r="H62" s="142" t="s">
        <v>583</v>
      </c>
      <c r="I62" s="141" t="s">
        <v>417</v>
      </c>
      <c r="J62" t="s">
        <v>831</v>
      </c>
      <c r="K62" t="s">
        <v>417</v>
      </c>
      <c r="L62" s="141" t="s">
        <v>417</v>
      </c>
      <c r="M62" s="139" t="s">
        <v>832</v>
      </c>
      <c r="N62" s="141" t="s">
        <v>418</v>
      </c>
      <c r="P62" s="141" t="s">
        <v>417</v>
      </c>
      <c r="Q62" s="141" t="s">
        <v>150</v>
      </c>
      <c r="R62" s="142" t="s">
        <v>584</v>
      </c>
      <c r="S62" s="141" t="s">
        <v>418</v>
      </c>
    </row>
    <row r="63" spans="1:20" x14ac:dyDescent="0.25">
      <c r="A63">
        <v>65</v>
      </c>
      <c r="B63" s="138">
        <v>45404.406956018502</v>
      </c>
      <c r="C63" s="138">
        <v>45404.629398148099</v>
      </c>
      <c r="D63" t="s">
        <v>733</v>
      </c>
      <c r="F63" s="138"/>
      <c r="G63" s="141" t="s">
        <v>214</v>
      </c>
      <c r="H63" s="142" t="s">
        <v>348</v>
      </c>
      <c r="I63" s="141" t="s">
        <v>417</v>
      </c>
      <c r="J63" t="s">
        <v>833</v>
      </c>
      <c r="K63" t="s">
        <v>417</v>
      </c>
      <c r="L63" s="141" t="s">
        <v>417</v>
      </c>
      <c r="M63" s="139" t="s">
        <v>834</v>
      </c>
      <c r="N63" s="141" t="s">
        <v>418</v>
      </c>
      <c r="P63" s="141" t="s">
        <v>417</v>
      </c>
      <c r="Q63" s="141" t="s">
        <v>153</v>
      </c>
      <c r="R63" s="142" t="s">
        <v>586</v>
      </c>
      <c r="S63" s="141" t="s">
        <v>418</v>
      </c>
    </row>
    <row r="64" spans="1:20" x14ac:dyDescent="0.25">
      <c r="A64">
        <v>66</v>
      </c>
      <c r="B64" s="138">
        <v>45404.641712962999</v>
      </c>
      <c r="C64" s="138">
        <v>45404.648090277798</v>
      </c>
      <c r="D64" t="s">
        <v>733</v>
      </c>
      <c r="F64" s="138"/>
      <c r="G64" s="141" t="s">
        <v>217</v>
      </c>
      <c r="H64" s="142" t="s">
        <v>588</v>
      </c>
      <c r="I64" s="141" t="s">
        <v>417</v>
      </c>
      <c r="J64" t="s">
        <v>835</v>
      </c>
      <c r="K64" t="s">
        <v>417</v>
      </c>
      <c r="L64" s="141" t="s">
        <v>417</v>
      </c>
      <c r="M64" s="139" t="s">
        <v>836</v>
      </c>
      <c r="N64" s="141" t="s">
        <v>418</v>
      </c>
      <c r="P64" s="141" t="s">
        <v>417</v>
      </c>
      <c r="Q64" s="141" t="s">
        <v>153</v>
      </c>
      <c r="R64" s="142" t="s">
        <v>589</v>
      </c>
      <c r="S64" s="141" t="s">
        <v>417</v>
      </c>
      <c r="T64" s="142" t="s">
        <v>547</v>
      </c>
    </row>
    <row r="65" spans="1:20" x14ac:dyDescent="0.25">
      <c r="A65">
        <v>67</v>
      </c>
      <c r="B65" s="138">
        <v>45405.460925925901</v>
      </c>
      <c r="C65" s="138">
        <v>45405.470034722202</v>
      </c>
      <c r="D65" t="s">
        <v>733</v>
      </c>
      <c r="F65" s="138"/>
      <c r="G65" s="141" t="s">
        <v>590</v>
      </c>
      <c r="H65" s="142" t="s">
        <v>591</v>
      </c>
      <c r="I65" s="141" t="s">
        <v>417</v>
      </c>
      <c r="J65" t="s">
        <v>837</v>
      </c>
      <c r="K65" t="s">
        <v>417</v>
      </c>
      <c r="L65" s="141" t="s">
        <v>417</v>
      </c>
      <c r="M65" s="139" t="s">
        <v>838</v>
      </c>
      <c r="N65" s="141" t="s">
        <v>417</v>
      </c>
      <c r="O65" s="142" t="s">
        <v>592</v>
      </c>
      <c r="P65" s="141" t="s">
        <v>417</v>
      </c>
      <c r="Q65" s="141" t="s">
        <v>150</v>
      </c>
      <c r="R65" s="142" t="s">
        <v>593</v>
      </c>
      <c r="S65" s="141" t="s">
        <v>418</v>
      </c>
    </row>
    <row r="66" spans="1:20" x14ac:dyDescent="0.25">
      <c r="A66">
        <v>68</v>
      </c>
      <c r="B66" s="138">
        <v>45405.358935185199</v>
      </c>
      <c r="C66" s="138">
        <v>45405.499826388899</v>
      </c>
      <c r="D66" t="s">
        <v>733</v>
      </c>
      <c r="F66" s="138"/>
      <c r="G66" s="141" t="s">
        <v>594</v>
      </c>
      <c r="H66" s="142" t="s">
        <v>395</v>
      </c>
      <c r="I66" s="141" t="s">
        <v>417</v>
      </c>
      <c r="J66" t="s">
        <v>839</v>
      </c>
      <c r="K66" t="s">
        <v>417</v>
      </c>
      <c r="L66" s="141" t="s">
        <v>417</v>
      </c>
      <c r="M66" s="139" t="s">
        <v>840</v>
      </c>
      <c r="N66" s="141" t="s">
        <v>418</v>
      </c>
      <c r="P66" s="141" t="s">
        <v>417</v>
      </c>
      <c r="Q66" s="141" t="s">
        <v>153</v>
      </c>
      <c r="R66" s="142" t="s">
        <v>482</v>
      </c>
      <c r="S66" s="141" t="s">
        <v>417</v>
      </c>
      <c r="T66" s="142" t="s">
        <v>595</v>
      </c>
    </row>
    <row r="67" spans="1:20" x14ac:dyDescent="0.25">
      <c r="A67">
        <v>69</v>
      </c>
      <c r="B67" s="138">
        <v>45405.499872685199</v>
      </c>
      <c r="C67" s="138">
        <v>45405.514641203699</v>
      </c>
      <c r="D67" t="s">
        <v>733</v>
      </c>
      <c r="F67" s="138"/>
      <c r="G67" s="141" t="s">
        <v>596</v>
      </c>
      <c r="H67" s="141" t="s">
        <v>597</v>
      </c>
      <c r="I67" s="141" t="s">
        <v>417</v>
      </c>
      <c r="J67" t="s">
        <v>841</v>
      </c>
      <c r="K67" t="s">
        <v>417</v>
      </c>
      <c r="L67" s="141" t="s">
        <v>417</v>
      </c>
      <c r="M67" s="139" t="s">
        <v>842</v>
      </c>
      <c r="N67" s="141" t="s">
        <v>418</v>
      </c>
      <c r="P67" s="141" t="s">
        <v>418</v>
      </c>
      <c r="S67" s="141" t="s">
        <v>418</v>
      </c>
    </row>
    <row r="68" spans="1:20" x14ac:dyDescent="0.25">
      <c r="A68">
        <v>70</v>
      </c>
      <c r="B68" s="138">
        <v>45405.602430555598</v>
      </c>
      <c r="C68" s="138">
        <v>45405.604814814797</v>
      </c>
      <c r="D68" t="s">
        <v>733</v>
      </c>
      <c r="F68" s="138"/>
      <c r="G68" s="141" t="s">
        <v>599</v>
      </c>
      <c r="H68" s="141" t="s">
        <v>600</v>
      </c>
      <c r="I68" s="141" t="s">
        <v>417</v>
      </c>
      <c r="J68" t="s">
        <v>843</v>
      </c>
      <c r="K68" t="s">
        <v>417</v>
      </c>
      <c r="L68" s="141" t="s">
        <v>417</v>
      </c>
      <c r="M68" s="139" t="s">
        <v>777</v>
      </c>
      <c r="N68" s="141" t="s">
        <v>417</v>
      </c>
      <c r="O68" s="142" t="s">
        <v>601</v>
      </c>
      <c r="P68" s="141" t="s">
        <v>417</v>
      </c>
      <c r="Q68" s="141" t="s">
        <v>150</v>
      </c>
      <c r="R68" s="142" t="s">
        <v>602</v>
      </c>
      <c r="S68" s="141" t="s">
        <v>417</v>
      </c>
      <c r="T68" s="142" t="s">
        <v>603</v>
      </c>
    </row>
    <row r="69" spans="1:20" x14ac:dyDescent="0.25">
      <c r="A69">
        <v>71</v>
      </c>
      <c r="B69" s="138">
        <v>45405.621134259301</v>
      </c>
      <c r="C69" s="138">
        <v>45405.629421296297</v>
      </c>
      <c r="D69" t="s">
        <v>733</v>
      </c>
      <c r="F69" s="138"/>
      <c r="G69" s="141" t="s">
        <v>604</v>
      </c>
      <c r="H69" s="142" t="s">
        <v>605</v>
      </c>
      <c r="I69" s="141" t="s">
        <v>417</v>
      </c>
      <c r="J69" t="s">
        <v>844</v>
      </c>
      <c r="K69" t="s">
        <v>417</v>
      </c>
      <c r="L69" s="141" t="s">
        <v>417</v>
      </c>
      <c r="M69" s="139" t="s">
        <v>845</v>
      </c>
      <c r="N69" s="141" t="s">
        <v>417</v>
      </c>
      <c r="O69" s="142" t="s">
        <v>606</v>
      </c>
      <c r="P69" s="141" t="s">
        <v>417</v>
      </c>
      <c r="Q69" s="141" t="s">
        <v>150</v>
      </c>
      <c r="R69" s="142" t="s">
        <v>482</v>
      </c>
      <c r="S69" s="141" t="s">
        <v>417</v>
      </c>
      <c r="T69" s="142" t="s">
        <v>607</v>
      </c>
    </row>
    <row r="70" spans="1:20" hidden="1" x14ac:dyDescent="0.25">
      <c r="A70">
        <v>72</v>
      </c>
      <c r="B70" s="138">
        <v>45405.637349536999</v>
      </c>
      <c r="C70" s="138">
        <v>45405.638287037</v>
      </c>
      <c r="D70" t="s">
        <v>733</v>
      </c>
      <c r="F70" s="138"/>
      <c r="G70" s="141" t="s">
        <v>575</v>
      </c>
      <c r="H70" s="142" t="s">
        <v>608</v>
      </c>
      <c r="I70" s="141" t="s">
        <v>418</v>
      </c>
    </row>
    <row r="71" spans="1:20" x14ac:dyDescent="0.25">
      <c r="A71">
        <v>73</v>
      </c>
      <c r="B71" s="138">
        <v>45405.656539351803</v>
      </c>
      <c r="C71" s="138">
        <v>45405.674768518496</v>
      </c>
      <c r="D71" t="s">
        <v>733</v>
      </c>
      <c r="F71" s="138"/>
      <c r="G71" s="141" t="s">
        <v>224</v>
      </c>
      <c r="H71" s="141" t="s">
        <v>610</v>
      </c>
      <c r="I71" s="141" t="s">
        <v>417</v>
      </c>
      <c r="J71" t="s">
        <v>846</v>
      </c>
      <c r="K71" t="s">
        <v>417</v>
      </c>
      <c r="L71" s="141" t="s">
        <v>417</v>
      </c>
      <c r="M71" s="139" t="s">
        <v>805</v>
      </c>
      <c r="N71" s="141" t="s">
        <v>418</v>
      </c>
      <c r="P71" s="141" t="s">
        <v>417</v>
      </c>
      <c r="Q71" s="141" t="s">
        <v>153</v>
      </c>
      <c r="R71" s="142" t="s">
        <v>611</v>
      </c>
      <c r="S71" s="141" t="s">
        <v>417</v>
      </c>
      <c r="T71" s="142" t="s">
        <v>612</v>
      </c>
    </row>
    <row r="72" spans="1:20" hidden="1" x14ac:dyDescent="0.25">
      <c r="A72">
        <v>74</v>
      </c>
      <c r="B72" s="138">
        <v>45406.356238425898</v>
      </c>
      <c r="C72" s="138">
        <v>45406.356516203698</v>
      </c>
      <c r="D72" t="s">
        <v>733</v>
      </c>
      <c r="F72" s="138"/>
      <c r="G72" s="141" t="s">
        <v>613</v>
      </c>
      <c r="H72" s="142" t="s">
        <v>331</v>
      </c>
      <c r="I72" s="141" t="s">
        <v>418</v>
      </c>
    </row>
    <row r="73" spans="1:20" x14ac:dyDescent="0.25">
      <c r="A73">
        <v>75</v>
      </c>
      <c r="B73" s="138">
        <v>45406.456782407397</v>
      </c>
      <c r="C73" s="138">
        <v>45406.457569444399</v>
      </c>
      <c r="D73" t="s">
        <v>733</v>
      </c>
      <c r="F73" s="138"/>
      <c r="G73" s="141" t="s">
        <v>615</v>
      </c>
      <c r="H73" s="142" t="s">
        <v>383</v>
      </c>
      <c r="I73" s="141" t="s">
        <v>417</v>
      </c>
      <c r="J73" t="s">
        <v>847</v>
      </c>
      <c r="K73" t="s">
        <v>417</v>
      </c>
      <c r="L73" s="141" t="s">
        <v>417</v>
      </c>
      <c r="M73" s="139" t="s">
        <v>848</v>
      </c>
      <c r="N73" s="141" t="s">
        <v>418</v>
      </c>
      <c r="P73" s="141" t="s">
        <v>417</v>
      </c>
      <c r="Q73" s="141" t="s">
        <v>153</v>
      </c>
      <c r="R73" s="142" t="s">
        <v>482</v>
      </c>
      <c r="S73" s="141" t="s">
        <v>418</v>
      </c>
    </row>
    <row r="74" spans="1:20" x14ac:dyDescent="0.25">
      <c r="A74">
        <v>76</v>
      </c>
      <c r="B74" s="138">
        <v>45406.469745370399</v>
      </c>
      <c r="C74" s="138">
        <v>45406.472511574102</v>
      </c>
      <c r="D74" t="s">
        <v>733</v>
      </c>
      <c r="F74" s="138"/>
      <c r="G74" s="141" t="s">
        <v>164</v>
      </c>
      <c r="H74" s="141" t="s">
        <v>616</v>
      </c>
      <c r="I74" s="141" t="s">
        <v>417</v>
      </c>
      <c r="J74" t="s">
        <v>849</v>
      </c>
      <c r="K74" t="s">
        <v>417</v>
      </c>
      <c r="L74" s="141" t="s">
        <v>417</v>
      </c>
      <c r="M74" s="139" t="s">
        <v>850</v>
      </c>
      <c r="N74" s="141" t="s">
        <v>418</v>
      </c>
      <c r="P74" s="141" t="s">
        <v>418</v>
      </c>
      <c r="S74" s="141" t="s">
        <v>418</v>
      </c>
    </row>
    <row r="75" spans="1:20" x14ac:dyDescent="0.25">
      <c r="A75">
        <v>77</v>
      </c>
      <c r="B75" s="138">
        <v>45406.490509259304</v>
      </c>
      <c r="C75" s="138">
        <v>45406.495914351799</v>
      </c>
      <c r="D75" t="s">
        <v>733</v>
      </c>
      <c r="F75" s="138"/>
      <c r="G75" s="141" t="s">
        <v>617</v>
      </c>
      <c r="H75" s="142" t="s">
        <v>276</v>
      </c>
      <c r="I75" s="141" t="s">
        <v>417</v>
      </c>
      <c r="J75" t="s">
        <v>851</v>
      </c>
      <c r="K75" t="s">
        <v>417</v>
      </c>
      <c r="L75" s="141" t="s">
        <v>417</v>
      </c>
      <c r="M75" s="139" t="s">
        <v>852</v>
      </c>
      <c r="N75" s="141" t="s">
        <v>418</v>
      </c>
      <c r="P75" s="141" t="s">
        <v>417</v>
      </c>
      <c r="Q75" s="141" t="s">
        <v>150</v>
      </c>
      <c r="R75" s="142" t="s">
        <v>618</v>
      </c>
      <c r="S75" s="141" t="s">
        <v>417</v>
      </c>
      <c r="T75" s="141" t="s">
        <v>619</v>
      </c>
    </row>
    <row r="76" spans="1:20" hidden="1" x14ac:dyDescent="0.25">
      <c r="A76">
        <v>78</v>
      </c>
      <c r="B76" s="138">
        <v>45406.522557870398</v>
      </c>
      <c r="C76" s="138">
        <v>45406.523495370398</v>
      </c>
      <c r="D76" t="s">
        <v>733</v>
      </c>
      <c r="F76" s="138"/>
      <c r="G76" s="141" t="s">
        <v>620</v>
      </c>
      <c r="H76" s="142" t="s">
        <v>621</v>
      </c>
      <c r="I76" s="141" t="s">
        <v>418</v>
      </c>
    </row>
    <row r="77" spans="1:20" x14ac:dyDescent="0.25">
      <c r="A77">
        <v>79</v>
      </c>
      <c r="B77" s="138">
        <v>45406.5707638889</v>
      </c>
      <c r="C77" s="138">
        <v>45406.572175925903</v>
      </c>
      <c r="D77" t="s">
        <v>733</v>
      </c>
      <c r="F77" s="138"/>
      <c r="G77" s="141" t="s">
        <v>254</v>
      </c>
      <c r="H77" s="141" t="s">
        <v>623</v>
      </c>
      <c r="I77" s="141" t="s">
        <v>417</v>
      </c>
      <c r="J77" t="s">
        <v>853</v>
      </c>
      <c r="K77" t="s">
        <v>417</v>
      </c>
      <c r="L77" s="141" t="s">
        <v>417</v>
      </c>
      <c r="M77" s="139" t="s">
        <v>854</v>
      </c>
      <c r="N77" s="141" t="s">
        <v>417</v>
      </c>
      <c r="O77" s="142" t="s">
        <v>624</v>
      </c>
      <c r="P77" s="141" t="s">
        <v>417</v>
      </c>
      <c r="Q77" s="141" t="s">
        <v>153</v>
      </c>
      <c r="R77" s="142" t="s">
        <v>482</v>
      </c>
      <c r="S77" s="141" t="s">
        <v>417</v>
      </c>
      <c r="T77" s="142" t="s">
        <v>625</v>
      </c>
    </row>
    <row r="78" spans="1:20" x14ac:dyDescent="0.25">
      <c r="A78">
        <v>80</v>
      </c>
      <c r="B78" s="138">
        <v>45406.581134259301</v>
      </c>
      <c r="C78" s="138">
        <v>45406.582465277803</v>
      </c>
      <c r="D78" t="s">
        <v>733</v>
      </c>
      <c r="F78" s="138"/>
      <c r="G78" s="141" t="s">
        <v>626</v>
      </c>
      <c r="H78" s="142" t="s">
        <v>627</v>
      </c>
      <c r="I78" s="141" t="s">
        <v>417</v>
      </c>
      <c r="J78" t="s">
        <v>855</v>
      </c>
      <c r="K78" t="s">
        <v>417</v>
      </c>
      <c r="L78" s="141" t="s">
        <v>417</v>
      </c>
      <c r="M78" s="139" t="s">
        <v>856</v>
      </c>
      <c r="N78" s="141" t="s">
        <v>418</v>
      </c>
      <c r="P78" s="141" t="s">
        <v>418</v>
      </c>
      <c r="S78" s="141" t="s">
        <v>417</v>
      </c>
      <c r="T78" s="142" t="s">
        <v>482</v>
      </c>
    </row>
    <row r="79" spans="1:20" x14ac:dyDescent="0.25">
      <c r="A79">
        <v>81</v>
      </c>
      <c r="B79" s="138">
        <v>45406.510347222204</v>
      </c>
      <c r="C79" s="138">
        <v>45406.606828703698</v>
      </c>
      <c r="D79" t="s">
        <v>733</v>
      </c>
      <c r="F79" s="138"/>
      <c r="G79" s="141" t="s">
        <v>169</v>
      </c>
      <c r="H79" s="141" t="s">
        <v>628</v>
      </c>
      <c r="I79" s="141" t="s">
        <v>417</v>
      </c>
      <c r="J79" t="s">
        <v>857</v>
      </c>
      <c r="K79" t="s">
        <v>417</v>
      </c>
      <c r="L79" s="141" t="s">
        <v>417</v>
      </c>
      <c r="M79" s="139" t="s">
        <v>858</v>
      </c>
      <c r="N79" s="141" t="s">
        <v>418</v>
      </c>
      <c r="P79" s="141" t="s">
        <v>417</v>
      </c>
      <c r="Q79" s="141" t="s">
        <v>153</v>
      </c>
      <c r="R79" s="142" t="s">
        <v>629</v>
      </c>
      <c r="S79" s="141" t="s">
        <v>418</v>
      </c>
    </row>
    <row r="80" spans="1:20" x14ac:dyDescent="0.25">
      <c r="A80">
        <v>82</v>
      </c>
      <c r="B80" s="138">
        <v>45407.356516203698</v>
      </c>
      <c r="C80" s="138">
        <v>45407.364155092597</v>
      </c>
      <c r="D80" t="s">
        <v>733</v>
      </c>
      <c r="F80" s="138"/>
      <c r="G80" s="141" t="s">
        <v>630</v>
      </c>
      <c r="H80" s="141" t="s">
        <v>631</v>
      </c>
      <c r="I80" s="141" t="s">
        <v>417</v>
      </c>
      <c r="J80" t="s">
        <v>859</v>
      </c>
      <c r="K80" t="s">
        <v>417</v>
      </c>
      <c r="L80" s="141" t="s">
        <v>417</v>
      </c>
      <c r="M80" s="139" t="s">
        <v>860</v>
      </c>
      <c r="N80" s="141" t="s">
        <v>417</v>
      </c>
      <c r="O80" s="142" t="s">
        <v>632</v>
      </c>
      <c r="P80" s="141" t="s">
        <v>417</v>
      </c>
      <c r="Q80" s="141" t="s">
        <v>153</v>
      </c>
      <c r="R80" s="142" t="s">
        <v>633</v>
      </c>
      <c r="S80" s="141" t="s">
        <v>417</v>
      </c>
      <c r="T80" s="142" t="s">
        <v>634</v>
      </c>
    </row>
    <row r="81" spans="1:20" x14ac:dyDescent="0.25">
      <c r="A81">
        <v>83</v>
      </c>
      <c r="B81" s="138">
        <v>45407.381932870398</v>
      </c>
      <c r="C81" s="138">
        <v>45407.385775463001</v>
      </c>
      <c r="D81" t="s">
        <v>733</v>
      </c>
      <c r="F81" s="138"/>
      <c r="G81" s="141" t="s">
        <v>439</v>
      </c>
      <c r="H81" s="141" t="s">
        <v>635</v>
      </c>
      <c r="I81" s="141" t="s">
        <v>417</v>
      </c>
      <c r="J81" t="s">
        <v>861</v>
      </c>
      <c r="K81" t="s">
        <v>417</v>
      </c>
      <c r="L81" s="141" t="s">
        <v>417</v>
      </c>
      <c r="M81" s="139" t="s">
        <v>862</v>
      </c>
      <c r="N81" s="141" t="s">
        <v>417</v>
      </c>
      <c r="O81" s="142" t="s">
        <v>636</v>
      </c>
      <c r="P81" s="141" t="s">
        <v>418</v>
      </c>
      <c r="S81" s="141" t="s">
        <v>418</v>
      </c>
    </row>
    <row r="82" spans="1:20" x14ac:dyDescent="0.25">
      <c r="A82">
        <v>84</v>
      </c>
      <c r="B82" s="138">
        <v>45407.3765740741</v>
      </c>
      <c r="C82" s="138">
        <v>45407.419317129599</v>
      </c>
      <c r="D82" t="s">
        <v>733</v>
      </c>
      <c r="F82" s="138"/>
      <c r="G82" s="141" t="s">
        <v>223</v>
      </c>
      <c r="H82" s="141" t="s">
        <v>637</v>
      </c>
      <c r="I82" s="141" t="s">
        <v>417</v>
      </c>
      <c r="J82" t="s">
        <v>863</v>
      </c>
      <c r="K82" t="s">
        <v>417</v>
      </c>
      <c r="L82" s="141" t="s">
        <v>417</v>
      </c>
      <c r="M82" s="139" t="s">
        <v>862</v>
      </c>
      <c r="N82" s="141" t="s">
        <v>417</v>
      </c>
      <c r="O82" s="142" t="s">
        <v>638</v>
      </c>
      <c r="P82" s="141" t="s">
        <v>417</v>
      </c>
      <c r="Q82" s="141" t="s">
        <v>150</v>
      </c>
      <c r="R82" s="142" t="s">
        <v>639</v>
      </c>
      <c r="S82" s="141" t="s">
        <v>417</v>
      </c>
      <c r="T82" s="142" t="s">
        <v>640</v>
      </c>
    </row>
    <row r="83" spans="1:20" x14ac:dyDescent="0.25">
      <c r="A83">
        <v>85</v>
      </c>
      <c r="B83" s="138">
        <v>45407.469317129602</v>
      </c>
      <c r="C83" s="138">
        <v>45407.488854166702</v>
      </c>
      <c r="D83" t="s">
        <v>733</v>
      </c>
      <c r="F83" s="138"/>
      <c r="G83" s="141" t="s">
        <v>641</v>
      </c>
      <c r="H83" s="141" t="s">
        <v>642</v>
      </c>
      <c r="I83" s="141" t="s">
        <v>417</v>
      </c>
      <c r="J83" t="s">
        <v>864</v>
      </c>
      <c r="K83" t="s">
        <v>417</v>
      </c>
      <c r="L83" s="141" t="s">
        <v>417</v>
      </c>
      <c r="M83" s="139" t="s">
        <v>865</v>
      </c>
      <c r="N83" s="141" t="s">
        <v>418</v>
      </c>
      <c r="P83" s="141" t="s">
        <v>417</v>
      </c>
      <c r="Q83" s="141" t="s">
        <v>150</v>
      </c>
      <c r="R83" s="142" t="s">
        <v>643</v>
      </c>
      <c r="S83" s="141" t="s">
        <v>417</v>
      </c>
      <c r="T83" s="142" t="s">
        <v>644</v>
      </c>
    </row>
    <row r="84" spans="1:20" x14ac:dyDescent="0.25">
      <c r="A84">
        <v>86</v>
      </c>
      <c r="B84" s="138">
        <v>45407.516550925902</v>
      </c>
      <c r="C84" s="138">
        <v>45407.521631944401</v>
      </c>
      <c r="D84" t="s">
        <v>733</v>
      </c>
      <c r="F84" s="138"/>
      <c r="G84" s="141" t="s">
        <v>645</v>
      </c>
      <c r="H84" s="141" t="s">
        <v>646</v>
      </c>
      <c r="I84" s="141" t="s">
        <v>417</v>
      </c>
      <c r="J84" t="s">
        <v>866</v>
      </c>
      <c r="K84" t="s">
        <v>417</v>
      </c>
      <c r="L84" s="141" t="s">
        <v>417</v>
      </c>
      <c r="M84" s="139" t="s">
        <v>867</v>
      </c>
      <c r="N84" s="141" t="s">
        <v>418</v>
      </c>
      <c r="P84" s="141" t="s">
        <v>418</v>
      </c>
      <c r="S84" s="141" t="s">
        <v>418</v>
      </c>
    </row>
    <row r="85" spans="1:20" x14ac:dyDescent="0.25">
      <c r="A85">
        <v>87</v>
      </c>
      <c r="B85" s="138">
        <v>45407.6186689815</v>
      </c>
      <c r="C85" s="138">
        <v>45407.622465277796</v>
      </c>
      <c r="D85" t="s">
        <v>733</v>
      </c>
      <c r="F85" s="138"/>
      <c r="G85" s="141" t="s">
        <v>240</v>
      </c>
      <c r="H85" s="142" t="s">
        <v>378</v>
      </c>
      <c r="I85" s="141" t="s">
        <v>417</v>
      </c>
      <c r="J85" t="s">
        <v>868</v>
      </c>
      <c r="K85" t="s">
        <v>417</v>
      </c>
      <c r="L85" s="141" t="s">
        <v>417</v>
      </c>
      <c r="M85" s="139" t="s">
        <v>869</v>
      </c>
      <c r="N85" s="141" t="s">
        <v>417</v>
      </c>
      <c r="O85" s="142" t="s">
        <v>647</v>
      </c>
      <c r="P85" s="141" t="s">
        <v>417</v>
      </c>
      <c r="Q85" s="141" t="s">
        <v>153</v>
      </c>
      <c r="R85" s="142" t="s">
        <v>482</v>
      </c>
      <c r="S85" s="141" t="s">
        <v>417</v>
      </c>
      <c r="T85" s="142" t="s">
        <v>648</v>
      </c>
    </row>
    <row r="86" spans="1:20" x14ac:dyDescent="0.25">
      <c r="A86">
        <v>88</v>
      </c>
      <c r="B86" s="138">
        <v>45408.383101851803</v>
      </c>
      <c r="C86" s="138">
        <v>45408.410578703697</v>
      </c>
      <c r="D86" t="s">
        <v>733</v>
      </c>
      <c r="F86" s="138"/>
      <c r="G86" s="141" t="s">
        <v>649</v>
      </c>
      <c r="H86" s="141" t="s">
        <v>650</v>
      </c>
      <c r="I86" s="141" t="s">
        <v>417</v>
      </c>
      <c r="J86" t="s">
        <v>870</v>
      </c>
      <c r="K86" t="s">
        <v>417</v>
      </c>
      <c r="L86" s="141" t="s">
        <v>417</v>
      </c>
      <c r="M86" s="139" t="s">
        <v>871</v>
      </c>
      <c r="N86" s="141" t="s">
        <v>417</v>
      </c>
      <c r="O86" s="142" t="s">
        <v>651</v>
      </c>
      <c r="P86" s="141" t="s">
        <v>418</v>
      </c>
      <c r="S86" s="141" t="s">
        <v>417</v>
      </c>
      <c r="T86" s="141" t="s">
        <v>652</v>
      </c>
    </row>
    <row r="87" spans="1:20" x14ac:dyDescent="0.25">
      <c r="A87">
        <v>89</v>
      </c>
      <c r="B87" s="138">
        <v>45408.425196759301</v>
      </c>
      <c r="C87" s="138">
        <v>45408.426805555602</v>
      </c>
      <c r="D87" t="s">
        <v>733</v>
      </c>
      <c r="F87" s="138"/>
      <c r="G87" s="141" t="s">
        <v>177</v>
      </c>
      <c r="H87" s="141" t="s">
        <v>653</v>
      </c>
      <c r="I87" s="141" t="s">
        <v>417</v>
      </c>
      <c r="J87" t="s">
        <v>872</v>
      </c>
      <c r="K87" t="s">
        <v>417</v>
      </c>
      <c r="L87" s="141" t="s">
        <v>417</v>
      </c>
      <c r="M87" s="139" t="s">
        <v>873</v>
      </c>
      <c r="N87" s="141" t="s">
        <v>417</v>
      </c>
      <c r="O87" s="142" t="s">
        <v>654</v>
      </c>
      <c r="P87" s="141" t="s">
        <v>418</v>
      </c>
      <c r="S87" s="141" t="s">
        <v>417</v>
      </c>
      <c r="T87" s="142" t="s">
        <v>655</v>
      </c>
    </row>
    <row r="88" spans="1:20" x14ac:dyDescent="0.25">
      <c r="A88">
        <v>90</v>
      </c>
      <c r="B88" s="138">
        <v>45408.428506944401</v>
      </c>
      <c r="C88" s="138">
        <v>45408.440208333297</v>
      </c>
      <c r="D88" t="s">
        <v>733</v>
      </c>
      <c r="F88" s="138"/>
      <c r="G88" s="141" t="s">
        <v>246</v>
      </c>
      <c r="H88" s="141" t="s">
        <v>657</v>
      </c>
      <c r="I88" s="141" t="s">
        <v>417</v>
      </c>
      <c r="J88" t="s">
        <v>874</v>
      </c>
      <c r="K88" t="s">
        <v>417</v>
      </c>
      <c r="L88" s="141" t="s">
        <v>417</v>
      </c>
      <c r="M88" s="139" t="s">
        <v>875</v>
      </c>
      <c r="N88" s="141" t="s">
        <v>417</v>
      </c>
      <c r="O88" s="142" t="s">
        <v>658</v>
      </c>
      <c r="P88" s="141" t="s">
        <v>417</v>
      </c>
      <c r="Q88" s="141" t="s">
        <v>150</v>
      </c>
      <c r="R88" s="142" t="s">
        <v>659</v>
      </c>
      <c r="S88" s="141" t="s">
        <v>417</v>
      </c>
      <c r="T88" s="142" t="s">
        <v>660</v>
      </c>
    </row>
    <row r="89" spans="1:20" x14ac:dyDescent="0.25">
      <c r="A89">
        <v>91</v>
      </c>
      <c r="B89" s="138">
        <v>45408.449270833298</v>
      </c>
      <c r="C89" s="138">
        <v>45408.449421296304</v>
      </c>
      <c r="D89" t="s">
        <v>733</v>
      </c>
      <c r="F89" s="138"/>
      <c r="G89" s="141" t="s">
        <v>160</v>
      </c>
      <c r="H89" s="141" t="s">
        <v>661</v>
      </c>
      <c r="I89" s="141" t="s">
        <v>417</v>
      </c>
      <c r="J89" t="s">
        <v>874</v>
      </c>
      <c r="K89" t="s">
        <v>417</v>
      </c>
      <c r="L89" s="141" t="s">
        <v>417</v>
      </c>
      <c r="M89" s="139" t="s">
        <v>876</v>
      </c>
      <c r="N89" s="141" t="s">
        <v>417</v>
      </c>
      <c r="O89" s="142" t="s">
        <v>662</v>
      </c>
      <c r="P89" s="141" t="s">
        <v>417</v>
      </c>
      <c r="Q89" s="141" t="s">
        <v>153</v>
      </c>
      <c r="R89" s="142" t="s">
        <v>482</v>
      </c>
      <c r="S89" s="141" t="s">
        <v>417</v>
      </c>
      <c r="T89" s="142" t="s">
        <v>663</v>
      </c>
    </row>
    <row r="90" spans="1:20" s="150" customFormat="1" hidden="1" x14ac:dyDescent="0.25">
      <c r="A90" s="150">
        <v>92</v>
      </c>
      <c r="B90" s="151">
        <v>45408.4386689815</v>
      </c>
      <c r="C90" s="151">
        <v>45408.453599537002</v>
      </c>
      <c r="D90" s="150" t="s">
        <v>733</v>
      </c>
      <c r="F90" s="151"/>
      <c r="G90" s="150" t="s">
        <v>665</v>
      </c>
      <c r="H90" s="152" t="s">
        <v>666</v>
      </c>
      <c r="I90" s="150" t="s">
        <v>83</v>
      </c>
      <c r="J90" s="150" t="s">
        <v>877</v>
      </c>
      <c r="L90" s="150" t="s">
        <v>83</v>
      </c>
      <c r="M90" s="152"/>
      <c r="N90" s="150" t="s">
        <v>418</v>
      </c>
      <c r="O90" s="152"/>
      <c r="P90" s="150" t="s">
        <v>418</v>
      </c>
      <c r="S90" s="150" t="s">
        <v>418</v>
      </c>
      <c r="T90" s="152"/>
    </row>
    <row r="91" spans="1:20" x14ac:dyDescent="0.25">
      <c r="A91">
        <v>93</v>
      </c>
      <c r="B91" s="138">
        <v>45408.3985300926</v>
      </c>
      <c r="C91" s="138">
        <v>45408.480138888903</v>
      </c>
      <c r="D91" t="s">
        <v>733</v>
      </c>
      <c r="F91" s="138"/>
      <c r="G91" s="141" t="s">
        <v>216</v>
      </c>
      <c r="H91" s="141" t="s">
        <v>667</v>
      </c>
      <c r="I91" s="141" t="s">
        <v>417</v>
      </c>
      <c r="J91" t="s">
        <v>878</v>
      </c>
      <c r="K91" t="s">
        <v>417</v>
      </c>
      <c r="L91" s="141" t="s">
        <v>417</v>
      </c>
      <c r="M91" s="139" t="s">
        <v>879</v>
      </c>
      <c r="N91" s="141" t="s">
        <v>418</v>
      </c>
      <c r="P91" s="141" t="s">
        <v>417</v>
      </c>
      <c r="Q91" s="141" t="s">
        <v>150</v>
      </c>
      <c r="R91" s="142" t="s">
        <v>668</v>
      </c>
      <c r="S91" s="141" t="s">
        <v>418</v>
      </c>
    </row>
    <row r="92" spans="1:20" x14ac:dyDescent="0.25">
      <c r="A92">
        <v>94</v>
      </c>
      <c r="B92" s="138">
        <v>45408.482199074097</v>
      </c>
      <c r="C92" s="138">
        <v>45408.483738425901</v>
      </c>
      <c r="D92" t="s">
        <v>733</v>
      </c>
      <c r="F92" s="138"/>
      <c r="G92" s="141" t="s">
        <v>178</v>
      </c>
      <c r="H92" s="142" t="s">
        <v>669</v>
      </c>
      <c r="I92" s="141" t="s">
        <v>417</v>
      </c>
      <c r="J92" t="s">
        <v>880</v>
      </c>
      <c r="K92" t="s">
        <v>417</v>
      </c>
      <c r="L92" s="141" t="s">
        <v>417</v>
      </c>
      <c r="M92" s="139" t="s">
        <v>881</v>
      </c>
      <c r="N92" s="141" t="s">
        <v>418</v>
      </c>
      <c r="P92" s="141" t="s">
        <v>418</v>
      </c>
      <c r="S92" s="141" t="s">
        <v>418</v>
      </c>
    </row>
    <row r="93" spans="1:20" x14ac:dyDescent="0.25">
      <c r="A93">
        <v>95</v>
      </c>
      <c r="B93" s="138">
        <v>45408.4786342593</v>
      </c>
      <c r="C93" s="138">
        <v>45408.485844907402</v>
      </c>
      <c r="D93" t="s">
        <v>733</v>
      </c>
      <c r="F93" s="138"/>
      <c r="G93" s="141" t="s">
        <v>258</v>
      </c>
      <c r="H93" s="141" t="s">
        <v>671</v>
      </c>
      <c r="I93" s="141" t="s">
        <v>417</v>
      </c>
      <c r="J93" t="s">
        <v>882</v>
      </c>
      <c r="K93" t="s">
        <v>417</v>
      </c>
      <c r="L93" s="141" t="s">
        <v>417</v>
      </c>
      <c r="M93" s="139" t="s">
        <v>813</v>
      </c>
      <c r="N93" s="141" t="s">
        <v>417</v>
      </c>
      <c r="O93" s="142" t="s">
        <v>672</v>
      </c>
      <c r="P93" s="141" t="s">
        <v>417</v>
      </c>
      <c r="Q93" s="141" t="s">
        <v>153</v>
      </c>
      <c r="R93" s="142" t="s">
        <v>532</v>
      </c>
      <c r="S93" s="141" t="s">
        <v>417</v>
      </c>
      <c r="T93" s="142" t="s">
        <v>673</v>
      </c>
    </row>
    <row r="94" spans="1:20" x14ac:dyDescent="0.25">
      <c r="A94">
        <v>96</v>
      </c>
      <c r="B94" s="138">
        <v>45408.461805555598</v>
      </c>
      <c r="C94" s="138">
        <v>45408.514675925901</v>
      </c>
      <c r="D94" t="s">
        <v>733</v>
      </c>
      <c r="F94" s="138"/>
      <c r="G94" s="141" t="s">
        <v>230</v>
      </c>
      <c r="H94" s="141" t="s">
        <v>675</v>
      </c>
      <c r="I94" s="141" t="s">
        <v>417</v>
      </c>
      <c r="J94" t="s">
        <v>883</v>
      </c>
      <c r="K94" t="s">
        <v>417</v>
      </c>
      <c r="L94" s="141" t="s">
        <v>417</v>
      </c>
      <c r="M94" s="139" t="s">
        <v>884</v>
      </c>
      <c r="N94" s="141" t="s">
        <v>417</v>
      </c>
      <c r="O94" s="142" t="s">
        <v>676</v>
      </c>
      <c r="P94" s="141" t="s">
        <v>417</v>
      </c>
      <c r="Q94" s="141" t="s">
        <v>150</v>
      </c>
      <c r="R94" s="142" t="s">
        <v>482</v>
      </c>
      <c r="S94" s="141" t="s">
        <v>417</v>
      </c>
      <c r="T94" s="142" t="s">
        <v>885</v>
      </c>
    </row>
    <row r="95" spans="1:20" hidden="1" x14ac:dyDescent="0.25">
      <c r="A95">
        <v>97</v>
      </c>
      <c r="B95" s="138">
        <v>45408.5319212963</v>
      </c>
      <c r="C95" s="138">
        <v>45408.553368055596</v>
      </c>
      <c r="D95" t="s">
        <v>733</v>
      </c>
      <c r="F95" s="138"/>
      <c r="G95" s="141" t="s">
        <v>678</v>
      </c>
      <c r="H95" s="142" t="s">
        <v>679</v>
      </c>
      <c r="I95" s="141" t="s">
        <v>418</v>
      </c>
    </row>
    <row r="96" spans="1:20" x14ac:dyDescent="0.25">
      <c r="A96">
        <v>98</v>
      </c>
      <c r="B96" s="138">
        <v>45408.5641666667</v>
      </c>
      <c r="C96" s="138">
        <v>45408.565891203703</v>
      </c>
      <c r="D96" t="s">
        <v>733</v>
      </c>
      <c r="F96" s="138"/>
      <c r="G96" s="141" t="s">
        <v>167</v>
      </c>
      <c r="H96" s="142" t="s">
        <v>296</v>
      </c>
      <c r="I96" s="141" t="s">
        <v>417</v>
      </c>
      <c r="J96" t="s">
        <v>886</v>
      </c>
      <c r="K96" t="s">
        <v>417</v>
      </c>
      <c r="L96" s="141" t="s">
        <v>417</v>
      </c>
      <c r="M96" s="150">
        <v>58</v>
      </c>
      <c r="N96" s="141" t="s">
        <v>418</v>
      </c>
      <c r="P96" s="141" t="s">
        <v>418</v>
      </c>
      <c r="S96" s="141" t="s">
        <v>418</v>
      </c>
    </row>
    <row r="97" spans="1:20" x14ac:dyDescent="0.25">
      <c r="A97">
        <v>99</v>
      </c>
      <c r="B97" s="138">
        <v>45408.568576388898</v>
      </c>
      <c r="C97" s="138">
        <v>45408.569513888899</v>
      </c>
      <c r="D97" t="s">
        <v>733</v>
      </c>
      <c r="F97" s="138"/>
      <c r="G97" s="141" t="s">
        <v>175</v>
      </c>
      <c r="H97" s="142" t="s">
        <v>306</v>
      </c>
      <c r="I97" s="141" t="s">
        <v>417</v>
      </c>
      <c r="J97" t="s">
        <v>886</v>
      </c>
      <c r="K97" t="s">
        <v>417</v>
      </c>
      <c r="L97" s="141" t="s">
        <v>417</v>
      </c>
      <c r="N97" s="141" t="s">
        <v>418</v>
      </c>
      <c r="P97" s="141" t="s">
        <v>418</v>
      </c>
      <c r="S97" s="141" t="s">
        <v>418</v>
      </c>
    </row>
    <row r="98" spans="1:20" x14ac:dyDescent="0.25">
      <c r="A98">
        <v>100</v>
      </c>
      <c r="B98" s="138">
        <v>45408.519236111097</v>
      </c>
      <c r="C98" s="138">
        <v>45408.577997685199</v>
      </c>
      <c r="D98" t="s">
        <v>733</v>
      </c>
      <c r="F98" s="138"/>
      <c r="G98" s="141" t="s">
        <v>231</v>
      </c>
      <c r="H98" s="141" t="s">
        <v>683</v>
      </c>
      <c r="I98" s="141" t="s">
        <v>417</v>
      </c>
      <c r="J98" t="s">
        <v>887</v>
      </c>
      <c r="K98" t="s">
        <v>417</v>
      </c>
      <c r="L98" s="141" t="s">
        <v>417</v>
      </c>
      <c r="M98" s="139" t="s">
        <v>888</v>
      </c>
      <c r="N98" s="141" t="s">
        <v>417</v>
      </c>
      <c r="O98" s="142" t="s">
        <v>684</v>
      </c>
      <c r="P98" s="141" t="s">
        <v>417</v>
      </c>
      <c r="Q98" s="141" t="s">
        <v>150</v>
      </c>
      <c r="R98" s="142" t="s">
        <v>482</v>
      </c>
      <c r="S98" s="141" t="s">
        <v>417</v>
      </c>
      <c r="T98" s="142" t="s">
        <v>685</v>
      </c>
    </row>
    <row r="99" spans="1:20" x14ac:dyDescent="0.25">
      <c r="A99">
        <v>101</v>
      </c>
      <c r="B99" s="138">
        <v>45408.442731481497</v>
      </c>
      <c r="C99" s="138">
        <v>45408.598391203697</v>
      </c>
      <c r="D99" t="s">
        <v>733</v>
      </c>
      <c r="F99" s="138"/>
      <c r="G99" s="141" t="s">
        <v>236</v>
      </c>
      <c r="H99" s="141" t="s">
        <v>687</v>
      </c>
      <c r="I99" s="141" t="s">
        <v>417</v>
      </c>
      <c r="J99" t="s">
        <v>889</v>
      </c>
      <c r="K99" t="s">
        <v>417</v>
      </c>
      <c r="L99" s="141" t="s">
        <v>417</v>
      </c>
      <c r="M99" s="139" t="s">
        <v>890</v>
      </c>
      <c r="N99" s="141" t="s">
        <v>417</v>
      </c>
      <c r="O99" s="142" t="s">
        <v>688</v>
      </c>
      <c r="P99" s="141" t="s">
        <v>418</v>
      </c>
      <c r="S99" s="141" t="s">
        <v>417</v>
      </c>
      <c r="T99" s="142" t="s">
        <v>689</v>
      </c>
    </row>
    <row r="100" spans="1:20" hidden="1" x14ac:dyDescent="0.25">
      <c r="A100">
        <v>102</v>
      </c>
      <c r="B100" s="138">
        <v>45408.5985069444</v>
      </c>
      <c r="C100" s="138">
        <v>45408.604155092602</v>
      </c>
      <c r="D100" t="s">
        <v>733</v>
      </c>
      <c r="F100" s="138"/>
      <c r="G100" s="141" t="s">
        <v>691</v>
      </c>
      <c r="H100" s="141" t="s">
        <v>692</v>
      </c>
      <c r="I100" s="141" t="s">
        <v>418</v>
      </c>
    </row>
    <row r="101" spans="1:20" x14ac:dyDescent="0.25">
      <c r="A101">
        <v>103</v>
      </c>
      <c r="B101" s="138">
        <v>45408.6147569444</v>
      </c>
      <c r="C101" s="138">
        <v>45408.616562499999</v>
      </c>
      <c r="D101" t="s">
        <v>733</v>
      </c>
      <c r="F101" s="138"/>
      <c r="G101" s="141" t="s">
        <v>247</v>
      </c>
      <c r="H101" s="141" t="s">
        <v>693</v>
      </c>
      <c r="I101" s="141" t="s">
        <v>417</v>
      </c>
      <c r="J101" t="s">
        <v>891</v>
      </c>
      <c r="K101" t="s">
        <v>417</v>
      </c>
      <c r="L101" s="141" t="s">
        <v>417</v>
      </c>
      <c r="M101" s="139" t="s">
        <v>892</v>
      </c>
      <c r="N101" s="141" t="s">
        <v>418</v>
      </c>
      <c r="P101" s="141" t="s">
        <v>418</v>
      </c>
      <c r="S101" s="141" t="s">
        <v>418</v>
      </c>
    </row>
    <row r="102" spans="1:20" x14ac:dyDescent="0.25">
      <c r="A102">
        <v>104</v>
      </c>
      <c r="B102" s="138">
        <v>45408.613923611098</v>
      </c>
      <c r="C102" s="138">
        <v>45408.617164351803</v>
      </c>
      <c r="D102" t="s">
        <v>733</v>
      </c>
      <c r="F102" s="138"/>
      <c r="G102" s="141" t="s">
        <v>695</v>
      </c>
      <c r="H102" s="142" t="s">
        <v>391</v>
      </c>
      <c r="I102" s="141" t="s">
        <v>417</v>
      </c>
      <c r="J102" t="s">
        <v>893</v>
      </c>
      <c r="K102" t="s">
        <v>417</v>
      </c>
      <c r="L102" s="141" t="s">
        <v>417</v>
      </c>
      <c r="M102" s="139" t="s">
        <v>894</v>
      </c>
      <c r="N102" s="141" t="s">
        <v>418</v>
      </c>
      <c r="P102" s="141" t="s">
        <v>417</v>
      </c>
      <c r="Q102" s="141" t="s">
        <v>153</v>
      </c>
      <c r="R102" s="142" t="s">
        <v>696</v>
      </c>
      <c r="S102" s="141" t="s">
        <v>417</v>
      </c>
      <c r="T102" s="142" t="s">
        <v>697</v>
      </c>
    </row>
    <row r="103" spans="1:20" x14ac:dyDescent="0.25">
      <c r="A103">
        <v>105</v>
      </c>
      <c r="B103" s="138">
        <v>45408.701076388897</v>
      </c>
      <c r="C103" s="138">
        <v>45408.7027199074</v>
      </c>
      <c r="D103" t="s">
        <v>733</v>
      </c>
      <c r="F103" s="138"/>
      <c r="G103" s="141" t="s">
        <v>699</v>
      </c>
      <c r="H103" s="141" t="s">
        <v>700</v>
      </c>
      <c r="I103" s="141" t="s">
        <v>417</v>
      </c>
      <c r="J103" t="s">
        <v>895</v>
      </c>
      <c r="K103" t="s">
        <v>417</v>
      </c>
      <c r="L103" s="141" t="s">
        <v>417</v>
      </c>
      <c r="M103" s="139" t="s">
        <v>896</v>
      </c>
      <c r="N103" s="141" t="s">
        <v>417</v>
      </c>
      <c r="O103" s="142" t="s">
        <v>701</v>
      </c>
      <c r="P103" s="141" t="s">
        <v>417</v>
      </c>
      <c r="Q103" s="141" t="s">
        <v>150</v>
      </c>
      <c r="R103" s="142" t="s">
        <v>482</v>
      </c>
      <c r="S103" s="141" t="s">
        <v>418</v>
      </c>
    </row>
    <row r="104" spans="1:20" x14ac:dyDescent="0.25">
      <c r="A104" t="s">
        <v>897</v>
      </c>
      <c r="B104" s="138">
        <v>45411</v>
      </c>
      <c r="C104" s="138">
        <v>45411</v>
      </c>
      <c r="D104" s="149" t="s">
        <v>898</v>
      </c>
      <c r="F104" s="138"/>
      <c r="G104" t="s">
        <v>703</v>
      </c>
      <c r="H104"/>
      <c r="I104" t="s">
        <v>417</v>
      </c>
      <c r="J104" t="s">
        <v>899</v>
      </c>
      <c r="K104" t="s">
        <v>900</v>
      </c>
      <c r="L104" t="s">
        <v>417</v>
      </c>
      <c r="M104">
        <v>202</v>
      </c>
      <c r="N104" t="s">
        <v>417</v>
      </c>
      <c r="O104">
        <v>8.15</v>
      </c>
      <c r="P104" t="s">
        <v>417</v>
      </c>
      <c r="Q104" t="s">
        <v>153</v>
      </c>
      <c r="R104">
        <v>0.78</v>
      </c>
      <c r="S104" t="s">
        <v>417</v>
      </c>
      <c r="T104">
        <v>1.38</v>
      </c>
    </row>
    <row r="105" spans="1:20" x14ac:dyDescent="0.25">
      <c r="A105" s="153" t="s">
        <v>897</v>
      </c>
      <c r="B105" s="154"/>
      <c r="C105" s="154">
        <v>45413</v>
      </c>
      <c r="D105" s="155"/>
      <c r="E105" s="155"/>
      <c r="F105" s="154"/>
      <c r="G105" s="141" t="s">
        <v>191</v>
      </c>
      <c r="H105" s="141" t="s">
        <v>704</v>
      </c>
      <c r="I105" s="141" t="s">
        <v>417</v>
      </c>
      <c r="J105" t="s">
        <v>769</v>
      </c>
      <c r="K105" t="s">
        <v>417</v>
      </c>
      <c r="L105" s="141" t="s">
        <v>417</v>
      </c>
      <c r="M105">
        <v>83</v>
      </c>
      <c r="N105" s="141" t="s">
        <v>418</v>
      </c>
      <c r="P105" s="141" t="s">
        <v>417</v>
      </c>
      <c r="Q105" s="141" t="s">
        <v>153</v>
      </c>
      <c r="R105" s="141">
        <v>0.56999999999999995</v>
      </c>
      <c r="S105" s="141" t="s">
        <v>418</v>
      </c>
    </row>
    <row r="106" spans="1:20" x14ac:dyDescent="0.25">
      <c r="A106" s="156" t="s">
        <v>897</v>
      </c>
      <c r="B106" s="157"/>
      <c r="C106" s="157">
        <v>45413</v>
      </c>
      <c r="D106" s="158"/>
      <c r="E106" s="158"/>
      <c r="F106" s="157"/>
      <c r="G106" s="141" t="s">
        <v>219</v>
      </c>
      <c r="H106" s="141">
        <v>87312107</v>
      </c>
      <c r="I106" s="141" t="s">
        <v>417</v>
      </c>
      <c r="J106" t="s">
        <v>901</v>
      </c>
      <c r="K106" t="s">
        <v>417</v>
      </c>
      <c r="L106" s="141" t="s">
        <v>417</v>
      </c>
      <c r="M106">
        <v>390</v>
      </c>
      <c r="N106" s="141" t="s">
        <v>417</v>
      </c>
      <c r="O106" s="141">
        <v>16</v>
      </c>
      <c r="P106" s="141" t="s">
        <v>418</v>
      </c>
      <c r="S106" s="141" t="s">
        <v>417</v>
      </c>
      <c r="T106" s="141">
        <v>2.2000000000000002</v>
      </c>
    </row>
    <row r="107" spans="1:20" x14ac:dyDescent="0.25">
      <c r="A107" s="156" t="s">
        <v>897</v>
      </c>
      <c r="B107" s="157"/>
      <c r="C107" s="157">
        <v>45413</v>
      </c>
      <c r="D107" s="158"/>
      <c r="E107" s="158"/>
      <c r="F107" s="157"/>
      <c r="G107" s="141" t="s">
        <v>707</v>
      </c>
      <c r="I107" s="141" t="s">
        <v>418</v>
      </c>
    </row>
    <row r="108" spans="1:20" x14ac:dyDescent="0.25">
      <c r="A108" s="156" t="s">
        <v>897</v>
      </c>
      <c r="B108" s="157"/>
      <c r="C108" s="157">
        <v>45413</v>
      </c>
      <c r="D108" s="158"/>
      <c r="E108" s="158"/>
      <c r="F108" s="157"/>
      <c r="G108" s="141" t="s">
        <v>582</v>
      </c>
      <c r="H108" s="141" t="s">
        <v>708</v>
      </c>
      <c r="I108" s="141" t="s">
        <v>417</v>
      </c>
      <c r="J108" t="s">
        <v>902</v>
      </c>
      <c r="K108" t="s">
        <v>417</v>
      </c>
      <c r="L108" s="141" t="s">
        <v>417</v>
      </c>
      <c r="M108">
        <v>406</v>
      </c>
      <c r="N108" s="141" t="s">
        <v>418</v>
      </c>
      <c r="P108" s="141" t="s">
        <v>417</v>
      </c>
      <c r="Q108" s="141" t="s">
        <v>153</v>
      </c>
      <c r="R108" s="141">
        <v>0.86</v>
      </c>
      <c r="S108" s="141" t="s">
        <v>418</v>
      </c>
    </row>
    <row r="109" spans="1:20" x14ac:dyDescent="0.25">
      <c r="A109" s="162" t="s">
        <v>897</v>
      </c>
      <c r="B109" s="162"/>
      <c r="C109" s="163">
        <v>45425</v>
      </c>
      <c r="D109" s="162"/>
      <c r="E109" s="162"/>
      <c r="F109" s="162"/>
      <c r="G109" s="141" t="s">
        <v>203</v>
      </c>
      <c r="H109" s="141">
        <v>8732212</v>
      </c>
      <c r="I109" s="141" t="s">
        <v>417</v>
      </c>
      <c r="J109" t="s">
        <v>903</v>
      </c>
      <c r="K109" t="s">
        <v>417</v>
      </c>
      <c r="L109" s="141" t="s">
        <v>417</v>
      </c>
      <c r="M109">
        <v>180</v>
      </c>
      <c r="N109" s="141" t="s">
        <v>418</v>
      </c>
      <c r="P109" s="141" t="s">
        <v>418</v>
      </c>
      <c r="S109" s="141" t="s">
        <v>418</v>
      </c>
    </row>
    <row r="114" spans="1:20" s="136" customFormat="1" x14ac:dyDescent="0.25">
      <c r="A114" s="144" t="s">
        <v>904</v>
      </c>
      <c r="G114" s="144"/>
      <c r="H114" s="144"/>
      <c r="I114" s="144"/>
      <c r="L114" s="144"/>
      <c r="N114" s="144"/>
      <c r="O114" s="144"/>
      <c r="P114" s="144"/>
      <c r="Q114" s="144"/>
      <c r="R114" s="144"/>
      <c r="S114" s="144"/>
      <c r="T114" s="144"/>
    </row>
    <row r="115" spans="1:20" s="136" customFormat="1" x14ac:dyDescent="0.25">
      <c r="A115" s="136">
        <v>55</v>
      </c>
      <c r="B115" s="145">
        <v>45400.483888888899</v>
      </c>
      <c r="C115" s="145">
        <v>45400.484895833302</v>
      </c>
      <c r="D115" s="136" t="s">
        <v>733</v>
      </c>
      <c r="F115" s="145"/>
      <c r="G115" s="144"/>
      <c r="H115" s="144" t="s">
        <v>566</v>
      </c>
      <c r="I115" s="144" t="s">
        <v>417</v>
      </c>
      <c r="J115" s="136" t="s">
        <v>771</v>
      </c>
      <c r="K115" s="136" t="s">
        <v>417</v>
      </c>
      <c r="L115" s="144" t="s">
        <v>417</v>
      </c>
      <c r="M115" s="146" t="s">
        <v>772</v>
      </c>
      <c r="N115" s="144" t="s">
        <v>418</v>
      </c>
      <c r="O115" s="144"/>
      <c r="P115" s="144" t="s">
        <v>418</v>
      </c>
      <c r="Q115" s="144"/>
      <c r="R115" s="144"/>
      <c r="S115" s="144" t="s">
        <v>418</v>
      </c>
      <c r="T115" s="144"/>
    </row>
    <row r="116" spans="1:20" s="136" customFormat="1" x14ac:dyDescent="0.25">
      <c r="G116" s="144" t="b">
        <f t="shared" ref="G116:T116" si="0">G115=G53</f>
        <v>0</v>
      </c>
      <c r="H116" s="144" t="b">
        <f t="shared" si="0"/>
        <v>1</v>
      </c>
      <c r="I116" s="144" t="b">
        <f t="shared" si="0"/>
        <v>1</v>
      </c>
      <c r="J116" s="144" t="b">
        <f t="shared" si="0"/>
        <v>1</v>
      </c>
      <c r="K116" s="144" t="b">
        <f t="shared" si="0"/>
        <v>1</v>
      </c>
      <c r="L116" s="144" t="b">
        <f t="shared" si="0"/>
        <v>1</v>
      </c>
      <c r="M116" s="144" t="b">
        <f t="shared" si="0"/>
        <v>1</v>
      </c>
      <c r="N116" s="144" t="b">
        <f t="shared" si="0"/>
        <v>1</v>
      </c>
      <c r="O116" s="144" t="b">
        <f t="shared" si="0"/>
        <v>1</v>
      </c>
      <c r="P116" s="144" t="b">
        <f t="shared" si="0"/>
        <v>1</v>
      </c>
      <c r="Q116" s="144" t="b">
        <f t="shared" si="0"/>
        <v>1</v>
      </c>
      <c r="R116" s="144" t="b">
        <f t="shared" si="0"/>
        <v>1</v>
      </c>
      <c r="S116" s="144" t="b">
        <f t="shared" si="0"/>
        <v>1</v>
      </c>
      <c r="T116" s="144" t="b">
        <f t="shared" si="0"/>
        <v>1</v>
      </c>
    </row>
    <row r="120" spans="1:20" x14ac:dyDescent="0.25">
      <c r="G120" s="141" t="s">
        <v>905</v>
      </c>
      <c r="H120" s="141" t="s">
        <v>905</v>
      </c>
      <c r="I120" s="141" t="s">
        <v>905</v>
      </c>
      <c r="L120" s="141" t="s">
        <v>905</v>
      </c>
      <c r="N120" s="141" t="s">
        <v>905</v>
      </c>
      <c r="O120" s="141" t="s">
        <v>905</v>
      </c>
      <c r="P120" s="141" t="s">
        <v>905</v>
      </c>
      <c r="Q120" s="141" t="s">
        <v>905</v>
      </c>
      <c r="R120" s="141" t="s">
        <v>905</v>
      </c>
      <c r="S120" s="141" t="s">
        <v>905</v>
      </c>
      <c r="T120" s="141" t="s">
        <v>905</v>
      </c>
    </row>
  </sheetData>
  <sheetProtection algorithmName="SHA-512" hashValue="fQZOAIECxyYtT6gaEdUIxYO6zc7QPj6pSRrjJTp38C7+gnu9q5Ss7ePGbLhjn0timFUKXzdB1fLBo4Zk2q1v5Q==" saltValue="F8oxZlTR4PfjDZmistMMfQ==" spinCount="100000" sheet="1" objects="1" scenarios="1"/>
  <hyperlinks>
    <hyperlink ref="D104" r:id="rId1" display="mailto:Office@alconbury.cambs.sch.uk" xr:uid="{41C7F14E-3777-4564-B98F-F8CFA8FF6221}"/>
  </hyperlinks>
  <pageMargins left="0.7" right="0.7" top="0.75" bottom="0.75" header="0.3" footer="0.3"/>
  <pageSetup paperSize="9" orientation="portrait" r:id="rId2"/>
  <legacyDrawing r:id="rId3"/>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1EE0-9593-4256-B744-632DCB74C6D2}">
  <sheetPr codeName="Sheet4"/>
  <dimension ref="C1:N46"/>
  <sheetViews>
    <sheetView workbookViewId="0">
      <selection activeCell="E8" sqref="E8:F8"/>
    </sheetView>
  </sheetViews>
  <sheetFormatPr defaultRowHeight="15" x14ac:dyDescent="0.25"/>
  <cols>
    <col min="3" max="3" width="5.7109375" customWidth="1"/>
    <col min="4" max="4" width="22.5703125" customWidth="1"/>
    <col min="5" max="5" width="19" customWidth="1"/>
    <col min="7" max="7" width="1.7109375" customWidth="1"/>
    <col min="8" max="8" width="10.5703125" customWidth="1"/>
    <col min="9" max="9" width="5.5703125" customWidth="1"/>
    <col min="10" max="10" width="5.28515625" customWidth="1"/>
    <col min="11" max="13" width="11.42578125" customWidth="1"/>
    <col min="260" max="260" width="22.5703125" customWidth="1"/>
    <col min="261" max="261" width="19" customWidth="1"/>
    <col min="263" max="263" width="1.7109375" customWidth="1"/>
    <col min="264" max="264" width="10.5703125" customWidth="1"/>
    <col min="265" max="265" width="5.5703125" customWidth="1"/>
    <col min="266" max="266" width="5.28515625" customWidth="1"/>
    <col min="267" max="269" width="0" hidden="1" customWidth="1"/>
    <col min="516" max="516" width="22.5703125" customWidth="1"/>
    <col min="517" max="517" width="19" customWidth="1"/>
    <col min="519" max="519" width="1.7109375" customWidth="1"/>
    <col min="520" max="520" width="10.5703125" customWidth="1"/>
    <col min="521" max="521" width="5.5703125" customWidth="1"/>
    <col min="522" max="522" width="5.28515625" customWidth="1"/>
    <col min="523" max="525" width="0" hidden="1" customWidth="1"/>
    <col min="772" max="772" width="22.5703125" customWidth="1"/>
    <col min="773" max="773" width="19" customWidth="1"/>
    <col min="775" max="775" width="1.7109375" customWidth="1"/>
    <col min="776" max="776" width="10.5703125" customWidth="1"/>
    <col min="777" max="777" width="5.5703125" customWidth="1"/>
    <col min="778" max="778" width="5.28515625" customWidth="1"/>
    <col min="779" max="781" width="0" hidden="1" customWidth="1"/>
    <col min="1028" max="1028" width="22.5703125" customWidth="1"/>
    <col min="1029" max="1029" width="19" customWidth="1"/>
    <col min="1031" max="1031" width="1.7109375" customWidth="1"/>
    <col min="1032" max="1032" width="10.5703125" customWidth="1"/>
    <col min="1033" max="1033" width="5.5703125" customWidth="1"/>
    <col min="1034" max="1034" width="5.28515625" customWidth="1"/>
    <col min="1035" max="1037" width="0" hidden="1" customWidth="1"/>
    <col min="1284" max="1284" width="22.5703125" customWidth="1"/>
    <col min="1285" max="1285" width="19" customWidth="1"/>
    <col min="1287" max="1287" width="1.7109375" customWidth="1"/>
    <col min="1288" max="1288" width="10.5703125" customWidth="1"/>
    <col min="1289" max="1289" width="5.5703125" customWidth="1"/>
    <col min="1290" max="1290" width="5.28515625" customWidth="1"/>
    <col min="1291" max="1293" width="0" hidden="1" customWidth="1"/>
    <col min="1540" max="1540" width="22.5703125" customWidth="1"/>
    <col min="1541" max="1541" width="19" customWidth="1"/>
    <col min="1543" max="1543" width="1.7109375" customWidth="1"/>
    <col min="1544" max="1544" width="10.5703125" customWidth="1"/>
    <col min="1545" max="1545" width="5.5703125" customWidth="1"/>
    <col min="1546" max="1546" width="5.28515625" customWidth="1"/>
    <col min="1547" max="1549" width="0" hidden="1" customWidth="1"/>
    <col min="1796" max="1796" width="22.5703125" customWidth="1"/>
    <col min="1797" max="1797" width="19" customWidth="1"/>
    <col min="1799" max="1799" width="1.7109375" customWidth="1"/>
    <col min="1800" max="1800" width="10.5703125" customWidth="1"/>
    <col min="1801" max="1801" width="5.5703125" customWidth="1"/>
    <col min="1802" max="1802" width="5.28515625" customWidth="1"/>
    <col min="1803" max="1805" width="0" hidden="1" customWidth="1"/>
    <col min="2052" max="2052" width="22.5703125" customWidth="1"/>
    <col min="2053" max="2053" width="19" customWidth="1"/>
    <col min="2055" max="2055" width="1.7109375" customWidth="1"/>
    <col min="2056" max="2056" width="10.5703125" customWidth="1"/>
    <col min="2057" max="2057" width="5.5703125" customWidth="1"/>
    <col min="2058" max="2058" width="5.28515625" customWidth="1"/>
    <col min="2059" max="2061" width="0" hidden="1" customWidth="1"/>
    <col min="2308" max="2308" width="22.5703125" customWidth="1"/>
    <col min="2309" max="2309" width="19" customWidth="1"/>
    <col min="2311" max="2311" width="1.7109375" customWidth="1"/>
    <col min="2312" max="2312" width="10.5703125" customWidth="1"/>
    <col min="2313" max="2313" width="5.5703125" customWidth="1"/>
    <col min="2314" max="2314" width="5.28515625" customWidth="1"/>
    <col min="2315" max="2317" width="0" hidden="1" customWidth="1"/>
    <col min="2564" max="2564" width="22.5703125" customWidth="1"/>
    <col min="2565" max="2565" width="19" customWidth="1"/>
    <col min="2567" max="2567" width="1.7109375" customWidth="1"/>
    <col min="2568" max="2568" width="10.5703125" customWidth="1"/>
    <col min="2569" max="2569" width="5.5703125" customWidth="1"/>
    <col min="2570" max="2570" width="5.28515625" customWidth="1"/>
    <col min="2571" max="2573" width="0" hidden="1" customWidth="1"/>
    <col min="2820" max="2820" width="22.5703125" customWidth="1"/>
    <col min="2821" max="2821" width="19" customWidth="1"/>
    <col min="2823" max="2823" width="1.7109375" customWidth="1"/>
    <col min="2824" max="2824" width="10.5703125" customWidth="1"/>
    <col min="2825" max="2825" width="5.5703125" customWidth="1"/>
    <col min="2826" max="2826" width="5.28515625" customWidth="1"/>
    <col min="2827" max="2829" width="0" hidden="1" customWidth="1"/>
    <col min="3076" max="3076" width="22.5703125" customWidth="1"/>
    <col min="3077" max="3077" width="19" customWidth="1"/>
    <col min="3079" max="3079" width="1.7109375" customWidth="1"/>
    <col min="3080" max="3080" width="10.5703125" customWidth="1"/>
    <col min="3081" max="3081" width="5.5703125" customWidth="1"/>
    <col min="3082" max="3082" width="5.28515625" customWidth="1"/>
    <col min="3083" max="3085" width="0" hidden="1" customWidth="1"/>
    <col min="3332" max="3332" width="22.5703125" customWidth="1"/>
    <col min="3333" max="3333" width="19" customWidth="1"/>
    <col min="3335" max="3335" width="1.7109375" customWidth="1"/>
    <col min="3336" max="3336" width="10.5703125" customWidth="1"/>
    <col min="3337" max="3337" width="5.5703125" customWidth="1"/>
    <col min="3338" max="3338" width="5.28515625" customWidth="1"/>
    <col min="3339" max="3341" width="0" hidden="1" customWidth="1"/>
    <col min="3588" max="3588" width="22.5703125" customWidth="1"/>
    <col min="3589" max="3589" width="19" customWidth="1"/>
    <col min="3591" max="3591" width="1.7109375" customWidth="1"/>
    <col min="3592" max="3592" width="10.5703125" customWidth="1"/>
    <col min="3593" max="3593" width="5.5703125" customWidth="1"/>
    <col min="3594" max="3594" width="5.28515625" customWidth="1"/>
    <col min="3595" max="3597" width="0" hidden="1" customWidth="1"/>
    <col min="3844" max="3844" width="22.5703125" customWidth="1"/>
    <col min="3845" max="3845" width="19" customWidth="1"/>
    <col min="3847" max="3847" width="1.7109375" customWidth="1"/>
    <col min="3848" max="3848" width="10.5703125" customWidth="1"/>
    <col min="3849" max="3849" width="5.5703125" customWidth="1"/>
    <col min="3850" max="3850" width="5.28515625" customWidth="1"/>
    <col min="3851" max="3853" width="0" hidden="1" customWidth="1"/>
    <col min="4100" max="4100" width="22.5703125" customWidth="1"/>
    <col min="4101" max="4101" width="19" customWidth="1"/>
    <col min="4103" max="4103" width="1.7109375" customWidth="1"/>
    <col min="4104" max="4104" width="10.5703125" customWidth="1"/>
    <col min="4105" max="4105" width="5.5703125" customWidth="1"/>
    <col min="4106" max="4106" width="5.28515625" customWidth="1"/>
    <col min="4107" max="4109" width="0" hidden="1" customWidth="1"/>
    <col min="4356" max="4356" width="22.5703125" customWidth="1"/>
    <col min="4357" max="4357" width="19" customWidth="1"/>
    <col min="4359" max="4359" width="1.7109375" customWidth="1"/>
    <col min="4360" max="4360" width="10.5703125" customWidth="1"/>
    <col min="4361" max="4361" width="5.5703125" customWidth="1"/>
    <col min="4362" max="4362" width="5.28515625" customWidth="1"/>
    <col min="4363" max="4365" width="0" hidden="1" customWidth="1"/>
    <col min="4612" max="4612" width="22.5703125" customWidth="1"/>
    <col min="4613" max="4613" width="19" customWidth="1"/>
    <col min="4615" max="4615" width="1.7109375" customWidth="1"/>
    <col min="4616" max="4616" width="10.5703125" customWidth="1"/>
    <col min="4617" max="4617" width="5.5703125" customWidth="1"/>
    <col min="4618" max="4618" width="5.28515625" customWidth="1"/>
    <col min="4619" max="4621" width="0" hidden="1" customWidth="1"/>
    <col min="4868" max="4868" width="22.5703125" customWidth="1"/>
    <col min="4869" max="4869" width="19" customWidth="1"/>
    <col min="4871" max="4871" width="1.7109375" customWidth="1"/>
    <col min="4872" max="4872" width="10.5703125" customWidth="1"/>
    <col min="4873" max="4873" width="5.5703125" customWidth="1"/>
    <col min="4874" max="4874" width="5.28515625" customWidth="1"/>
    <col min="4875" max="4877" width="0" hidden="1" customWidth="1"/>
    <col min="5124" max="5124" width="22.5703125" customWidth="1"/>
    <col min="5125" max="5125" width="19" customWidth="1"/>
    <col min="5127" max="5127" width="1.7109375" customWidth="1"/>
    <col min="5128" max="5128" width="10.5703125" customWidth="1"/>
    <col min="5129" max="5129" width="5.5703125" customWidth="1"/>
    <col min="5130" max="5130" width="5.28515625" customWidth="1"/>
    <col min="5131" max="5133" width="0" hidden="1" customWidth="1"/>
    <col min="5380" max="5380" width="22.5703125" customWidth="1"/>
    <col min="5381" max="5381" width="19" customWidth="1"/>
    <col min="5383" max="5383" width="1.7109375" customWidth="1"/>
    <col min="5384" max="5384" width="10.5703125" customWidth="1"/>
    <col min="5385" max="5385" width="5.5703125" customWidth="1"/>
    <col min="5386" max="5386" width="5.28515625" customWidth="1"/>
    <col min="5387" max="5389" width="0" hidden="1" customWidth="1"/>
    <col min="5636" max="5636" width="22.5703125" customWidth="1"/>
    <col min="5637" max="5637" width="19" customWidth="1"/>
    <col min="5639" max="5639" width="1.7109375" customWidth="1"/>
    <col min="5640" max="5640" width="10.5703125" customWidth="1"/>
    <col min="5641" max="5641" width="5.5703125" customWidth="1"/>
    <col min="5642" max="5642" width="5.28515625" customWidth="1"/>
    <col min="5643" max="5645" width="0" hidden="1" customWidth="1"/>
    <col min="5892" max="5892" width="22.5703125" customWidth="1"/>
    <col min="5893" max="5893" width="19" customWidth="1"/>
    <col min="5895" max="5895" width="1.7109375" customWidth="1"/>
    <col min="5896" max="5896" width="10.5703125" customWidth="1"/>
    <col min="5897" max="5897" width="5.5703125" customWidth="1"/>
    <col min="5898" max="5898" width="5.28515625" customWidth="1"/>
    <col min="5899" max="5901" width="0" hidden="1" customWidth="1"/>
    <col min="6148" max="6148" width="22.5703125" customWidth="1"/>
    <col min="6149" max="6149" width="19" customWidth="1"/>
    <col min="6151" max="6151" width="1.7109375" customWidth="1"/>
    <col min="6152" max="6152" width="10.5703125" customWidth="1"/>
    <col min="6153" max="6153" width="5.5703125" customWidth="1"/>
    <col min="6154" max="6154" width="5.28515625" customWidth="1"/>
    <col min="6155" max="6157" width="0" hidden="1" customWidth="1"/>
    <col min="6404" max="6404" width="22.5703125" customWidth="1"/>
    <col min="6405" max="6405" width="19" customWidth="1"/>
    <col min="6407" max="6407" width="1.7109375" customWidth="1"/>
    <col min="6408" max="6408" width="10.5703125" customWidth="1"/>
    <col min="6409" max="6409" width="5.5703125" customWidth="1"/>
    <col min="6410" max="6410" width="5.28515625" customWidth="1"/>
    <col min="6411" max="6413" width="0" hidden="1" customWidth="1"/>
    <col min="6660" max="6660" width="22.5703125" customWidth="1"/>
    <col min="6661" max="6661" width="19" customWidth="1"/>
    <col min="6663" max="6663" width="1.7109375" customWidth="1"/>
    <col min="6664" max="6664" width="10.5703125" customWidth="1"/>
    <col min="6665" max="6665" width="5.5703125" customWidth="1"/>
    <col min="6666" max="6666" width="5.28515625" customWidth="1"/>
    <col min="6667" max="6669" width="0" hidden="1" customWidth="1"/>
    <col min="6916" max="6916" width="22.5703125" customWidth="1"/>
    <col min="6917" max="6917" width="19" customWidth="1"/>
    <col min="6919" max="6919" width="1.7109375" customWidth="1"/>
    <col min="6920" max="6920" width="10.5703125" customWidth="1"/>
    <col min="6921" max="6921" width="5.5703125" customWidth="1"/>
    <col min="6922" max="6922" width="5.28515625" customWidth="1"/>
    <col min="6923" max="6925" width="0" hidden="1" customWidth="1"/>
    <col min="7172" max="7172" width="22.5703125" customWidth="1"/>
    <col min="7173" max="7173" width="19" customWidth="1"/>
    <col min="7175" max="7175" width="1.7109375" customWidth="1"/>
    <col min="7176" max="7176" width="10.5703125" customWidth="1"/>
    <col min="7177" max="7177" width="5.5703125" customWidth="1"/>
    <col min="7178" max="7178" width="5.28515625" customWidth="1"/>
    <col min="7179" max="7181" width="0" hidden="1" customWidth="1"/>
    <col min="7428" max="7428" width="22.5703125" customWidth="1"/>
    <col min="7429" max="7429" width="19" customWidth="1"/>
    <col min="7431" max="7431" width="1.7109375" customWidth="1"/>
    <col min="7432" max="7432" width="10.5703125" customWidth="1"/>
    <col min="7433" max="7433" width="5.5703125" customWidth="1"/>
    <col min="7434" max="7434" width="5.28515625" customWidth="1"/>
    <col min="7435" max="7437" width="0" hidden="1" customWidth="1"/>
    <col min="7684" max="7684" width="22.5703125" customWidth="1"/>
    <col min="7685" max="7685" width="19" customWidth="1"/>
    <col min="7687" max="7687" width="1.7109375" customWidth="1"/>
    <col min="7688" max="7688" width="10.5703125" customWidth="1"/>
    <col min="7689" max="7689" width="5.5703125" customWidth="1"/>
    <col min="7690" max="7690" width="5.28515625" customWidth="1"/>
    <col min="7691" max="7693" width="0" hidden="1" customWidth="1"/>
    <col min="7940" max="7940" width="22.5703125" customWidth="1"/>
    <col min="7941" max="7941" width="19" customWidth="1"/>
    <col min="7943" max="7943" width="1.7109375" customWidth="1"/>
    <col min="7944" max="7944" width="10.5703125" customWidth="1"/>
    <col min="7945" max="7945" width="5.5703125" customWidth="1"/>
    <col min="7946" max="7946" width="5.28515625" customWidth="1"/>
    <col min="7947" max="7949" width="0" hidden="1" customWidth="1"/>
    <col min="8196" max="8196" width="22.5703125" customWidth="1"/>
    <col min="8197" max="8197" width="19" customWidth="1"/>
    <col min="8199" max="8199" width="1.7109375" customWidth="1"/>
    <col min="8200" max="8200" width="10.5703125" customWidth="1"/>
    <col min="8201" max="8201" width="5.5703125" customWidth="1"/>
    <col min="8202" max="8202" width="5.28515625" customWidth="1"/>
    <col min="8203" max="8205" width="0" hidden="1" customWidth="1"/>
    <col min="8452" max="8452" width="22.5703125" customWidth="1"/>
    <col min="8453" max="8453" width="19" customWidth="1"/>
    <col min="8455" max="8455" width="1.7109375" customWidth="1"/>
    <col min="8456" max="8456" width="10.5703125" customWidth="1"/>
    <col min="8457" max="8457" width="5.5703125" customWidth="1"/>
    <col min="8458" max="8458" width="5.28515625" customWidth="1"/>
    <col min="8459" max="8461" width="0" hidden="1" customWidth="1"/>
    <col min="8708" max="8708" width="22.5703125" customWidth="1"/>
    <col min="8709" max="8709" width="19" customWidth="1"/>
    <col min="8711" max="8711" width="1.7109375" customWidth="1"/>
    <col min="8712" max="8712" width="10.5703125" customWidth="1"/>
    <col min="8713" max="8713" width="5.5703125" customWidth="1"/>
    <col min="8714" max="8714" width="5.28515625" customWidth="1"/>
    <col min="8715" max="8717" width="0" hidden="1" customWidth="1"/>
    <col min="8964" max="8964" width="22.5703125" customWidth="1"/>
    <col min="8965" max="8965" width="19" customWidth="1"/>
    <col min="8967" max="8967" width="1.7109375" customWidth="1"/>
    <col min="8968" max="8968" width="10.5703125" customWidth="1"/>
    <col min="8969" max="8969" width="5.5703125" customWidth="1"/>
    <col min="8970" max="8970" width="5.28515625" customWidth="1"/>
    <col min="8971" max="8973" width="0" hidden="1" customWidth="1"/>
    <col min="9220" max="9220" width="22.5703125" customWidth="1"/>
    <col min="9221" max="9221" width="19" customWidth="1"/>
    <col min="9223" max="9223" width="1.7109375" customWidth="1"/>
    <col min="9224" max="9224" width="10.5703125" customWidth="1"/>
    <col min="9225" max="9225" width="5.5703125" customWidth="1"/>
    <col min="9226" max="9226" width="5.28515625" customWidth="1"/>
    <col min="9227" max="9229" width="0" hidden="1" customWidth="1"/>
    <col min="9476" max="9476" width="22.5703125" customWidth="1"/>
    <col min="9477" max="9477" width="19" customWidth="1"/>
    <col min="9479" max="9479" width="1.7109375" customWidth="1"/>
    <col min="9480" max="9480" width="10.5703125" customWidth="1"/>
    <col min="9481" max="9481" width="5.5703125" customWidth="1"/>
    <col min="9482" max="9482" width="5.28515625" customWidth="1"/>
    <col min="9483" max="9485" width="0" hidden="1" customWidth="1"/>
    <col min="9732" max="9732" width="22.5703125" customWidth="1"/>
    <col min="9733" max="9733" width="19" customWidth="1"/>
    <col min="9735" max="9735" width="1.7109375" customWidth="1"/>
    <col min="9736" max="9736" width="10.5703125" customWidth="1"/>
    <col min="9737" max="9737" width="5.5703125" customWidth="1"/>
    <col min="9738" max="9738" width="5.28515625" customWidth="1"/>
    <col min="9739" max="9741" width="0" hidden="1" customWidth="1"/>
    <col min="9988" max="9988" width="22.5703125" customWidth="1"/>
    <col min="9989" max="9989" width="19" customWidth="1"/>
    <col min="9991" max="9991" width="1.7109375" customWidth="1"/>
    <col min="9992" max="9992" width="10.5703125" customWidth="1"/>
    <col min="9993" max="9993" width="5.5703125" customWidth="1"/>
    <col min="9994" max="9994" width="5.28515625" customWidth="1"/>
    <col min="9995" max="9997" width="0" hidden="1" customWidth="1"/>
    <col min="10244" max="10244" width="22.5703125" customWidth="1"/>
    <col min="10245" max="10245" width="19" customWidth="1"/>
    <col min="10247" max="10247" width="1.7109375" customWidth="1"/>
    <col min="10248" max="10248" width="10.5703125" customWidth="1"/>
    <col min="10249" max="10249" width="5.5703125" customWidth="1"/>
    <col min="10250" max="10250" width="5.28515625" customWidth="1"/>
    <col min="10251" max="10253" width="0" hidden="1" customWidth="1"/>
    <col min="10500" max="10500" width="22.5703125" customWidth="1"/>
    <col min="10501" max="10501" width="19" customWidth="1"/>
    <col min="10503" max="10503" width="1.7109375" customWidth="1"/>
    <col min="10504" max="10504" width="10.5703125" customWidth="1"/>
    <col min="10505" max="10505" width="5.5703125" customWidth="1"/>
    <col min="10506" max="10506" width="5.28515625" customWidth="1"/>
    <col min="10507" max="10509" width="0" hidden="1" customWidth="1"/>
    <col min="10756" max="10756" width="22.5703125" customWidth="1"/>
    <col min="10757" max="10757" width="19" customWidth="1"/>
    <col min="10759" max="10759" width="1.7109375" customWidth="1"/>
    <col min="10760" max="10760" width="10.5703125" customWidth="1"/>
    <col min="10761" max="10761" width="5.5703125" customWidth="1"/>
    <col min="10762" max="10762" width="5.28515625" customWidth="1"/>
    <col min="10763" max="10765" width="0" hidden="1" customWidth="1"/>
    <col min="11012" max="11012" width="22.5703125" customWidth="1"/>
    <col min="11013" max="11013" width="19" customWidth="1"/>
    <col min="11015" max="11015" width="1.7109375" customWidth="1"/>
    <col min="11016" max="11016" width="10.5703125" customWidth="1"/>
    <col min="11017" max="11017" width="5.5703125" customWidth="1"/>
    <col min="11018" max="11018" width="5.28515625" customWidth="1"/>
    <col min="11019" max="11021" width="0" hidden="1" customWidth="1"/>
    <col min="11268" max="11268" width="22.5703125" customWidth="1"/>
    <col min="11269" max="11269" width="19" customWidth="1"/>
    <col min="11271" max="11271" width="1.7109375" customWidth="1"/>
    <col min="11272" max="11272" width="10.5703125" customWidth="1"/>
    <col min="11273" max="11273" width="5.5703125" customWidth="1"/>
    <col min="11274" max="11274" width="5.28515625" customWidth="1"/>
    <col min="11275" max="11277" width="0" hidden="1" customWidth="1"/>
    <col min="11524" max="11524" width="22.5703125" customWidth="1"/>
    <col min="11525" max="11525" width="19" customWidth="1"/>
    <col min="11527" max="11527" width="1.7109375" customWidth="1"/>
    <col min="11528" max="11528" width="10.5703125" customWidth="1"/>
    <col min="11529" max="11529" width="5.5703125" customWidth="1"/>
    <col min="11530" max="11530" width="5.28515625" customWidth="1"/>
    <col min="11531" max="11533" width="0" hidden="1" customWidth="1"/>
    <col min="11780" max="11780" width="22.5703125" customWidth="1"/>
    <col min="11781" max="11781" width="19" customWidth="1"/>
    <col min="11783" max="11783" width="1.7109375" customWidth="1"/>
    <col min="11784" max="11784" width="10.5703125" customWidth="1"/>
    <col min="11785" max="11785" width="5.5703125" customWidth="1"/>
    <col min="11786" max="11786" width="5.28515625" customWidth="1"/>
    <col min="11787" max="11789" width="0" hidden="1" customWidth="1"/>
    <col min="12036" max="12036" width="22.5703125" customWidth="1"/>
    <col min="12037" max="12037" width="19" customWidth="1"/>
    <col min="12039" max="12039" width="1.7109375" customWidth="1"/>
    <col min="12040" max="12040" width="10.5703125" customWidth="1"/>
    <col min="12041" max="12041" width="5.5703125" customWidth="1"/>
    <col min="12042" max="12042" width="5.28515625" customWidth="1"/>
    <col min="12043" max="12045" width="0" hidden="1" customWidth="1"/>
    <col min="12292" max="12292" width="22.5703125" customWidth="1"/>
    <col min="12293" max="12293" width="19" customWidth="1"/>
    <col min="12295" max="12295" width="1.7109375" customWidth="1"/>
    <col min="12296" max="12296" width="10.5703125" customWidth="1"/>
    <col min="12297" max="12297" width="5.5703125" customWidth="1"/>
    <col min="12298" max="12298" width="5.28515625" customWidth="1"/>
    <col min="12299" max="12301" width="0" hidden="1" customWidth="1"/>
    <col min="12548" max="12548" width="22.5703125" customWidth="1"/>
    <col min="12549" max="12549" width="19" customWidth="1"/>
    <col min="12551" max="12551" width="1.7109375" customWidth="1"/>
    <col min="12552" max="12552" width="10.5703125" customWidth="1"/>
    <col min="12553" max="12553" width="5.5703125" customWidth="1"/>
    <col min="12554" max="12554" width="5.28515625" customWidth="1"/>
    <col min="12555" max="12557" width="0" hidden="1" customWidth="1"/>
    <col min="12804" max="12804" width="22.5703125" customWidth="1"/>
    <col min="12805" max="12805" width="19" customWidth="1"/>
    <col min="12807" max="12807" width="1.7109375" customWidth="1"/>
    <col min="12808" max="12808" width="10.5703125" customWidth="1"/>
    <col min="12809" max="12809" width="5.5703125" customWidth="1"/>
    <col min="12810" max="12810" width="5.28515625" customWidth="1"/>
    <col min="12811" max="12813" width="0" hidden="1" customWidth="1"/>
    <col min="13060" max="13060" width="22.5703125" customWidth="1"/>
    <col min="13061" max="13061" width="19" customWidth="1"/>
    <col min="13063" max="13063" width="1.7109375" customWidth="1"/>
    <col min="13064" max="13064" width="10.5703125" customWidth="1"/>
    <col min="13065" max="13065" width="5.5703125" customWidth="1"/>
    <col min="13066" max="13066" width="5.28515625" customWidth="1"/>
    <col min="13067" max="13069" width="0" hidden="1" customWidth="1"/>
    <col min="13316" max="13316" width="22.5703125" customWidth="1"/>
    <col min="13317" max="13317" width="19" customWidth="1"/>
    <col min="13319" max="13319" width="1.7109375" customWidth="1"/>
    <col min="13320" max="13320" width="10.5703125" customWidth="1"/>
    <col min="13321" max="13321" width="5.5703125" customWidth="1"/>
    <col min="13322" max="13322" width="5.28515625" customWidth="1"/>
    <col min="13323" max="13325" width="0" hidden="1" customWidth="1"/>
    <col min="13572" max="13572" width="22.5703125" customWidth="1"/>
    <col min="13573" max="13573" width="19" customWidth="1"/>
    <col min="13575" max="13575" width="1.7109375" customWidth="1"/>
    <col min="13576" max="13576" width="10.5703125" customWidth="1"/>
    <col min="13577" max="13577" width="5.5703125" customWidth="1"/>
    <col min="13578" max="13578" width="5.28515625" customWidth="1"/>
    <col min="13579" max="13581" width="0" hidden="1" customWidth="1"/>
    <col min="13828" max="13828" width="22.5703125" customWidth="1"/>
    <col min="13829" max="13829" width="19" customWidth="1"/>
    <col min="13831" max="13831" width="1.7109375" customWidth="1"/>
    <col min="13832" max="13832" width="10.5703125" customWidth="1"/>
    <col min="13833" max="13833" width="5.5703125" customWidth="1"/>
    <col min="13834" max="13834" width="5.28515625" customWidth="1"/>
    <col min="13835" max="13837" width="0" hidden="1" customWidth="1"/>
    <col min="14084" max="14084" width="22.5703125" customWidth="1"/>
    <col min="14085" max="14085" width="19" customWidth="1"/>
    <col min="14087" max="14087" width="1.7109375" customWidth="1"/>
    <col min="14088" max="14088" width="10.5703125" customWidth="1"/>
    <col min="14089" max="14089" width="5.5703125" customWidth="1"/>
    <col min="14090" max="14090" width="5.28515625" customWidth="1"/>
    <col min="14091" max="14093" width="0" hidden="1" customWidth="1"/>
    <col min="14340" max="14340" width="22.5703125" customWidth="1"/>
    <col min="14341" max="14341" width="19" customWidth="1"/>
    <col min="14343" max="14343" width="1.7109375" customWidth="1"/>
    <col min="14344" max="14344" width="10.5703125" customWidth="1"/>
    <col min="14345" max="14345" width="5.5703125" customWidth="1"/>
    <col min="14346" max="14346" width="5.28515625" customWidth="1"/>
    <col min="14347" max="14349" width="0" hidden="1" customWidth="1"/>
    <col min="14596" max="14596" width="22.5703125" customWidth="1"/>
    <col min="14597" max="14597" width="19" customWidth="1"/>
    <col min="14599" max="14599" width="1.7109375" customWidth="1"/>
    <col min="14600" max="14600" width="10.5703125" customWidth="1"/>
    <col min="14601" max="14601" width="5.5703125" customWidth="1"/>
    <col min="14602" max="14602" width="5.28515625" customWidth="1"/>
    <col min="14603" max="14605" width="0" hidden="1" customWidth="1"/>
    <col min="14852" max="14852" width="22.5703125" customWidth="1"/>
    <col min="14853" max="14853" width="19" customWidth="1"/>
    <col min="14855" max="14855" width="1.7109375" customWidth="1"/>
    <col min="14856" max="14856" width="10.5703125" customWidth="1"/>
    <col min="14857" max="14857" width="5.5703125" customWidth="1"/>
    <col min="14858" max="14858" width="5.28515625" customWidth="1"/>
    <col min="14859" max="14861" width="0" hidden="1" customWidth="1"/>
    <col min="15108" max="15108" width="22.5703125" customWidth="1"/>
    <col min="15109" max="15109" width="19" customWidth="1"/>
    <col min="15111" max="15111" width="1.7109375" customWidth="1"/>
    <col min="15112" max="15112" width="10.5703125" customWidth="1"/>
    <col min="15113" max="15113" width="5.5703125" customWidth="1"/>
    <col min="15114" max="15114" width="5.28515625" customWidth="1"/>
    <col min="15115" max="15117" width="0" hidden="1" customWidth="1"/>
    <col min="15364" max="15364" width="22.5703125" customWidth="1"/>
    <col min="15365" max="15365" width="19" customWidth="1"/>
    <col min="15367" max="15367" width="1.7109375" customWidth="1"/>
    <col min="15368" max="15368" width="10.5703125" customWidth="1"/>
    <col min="15369" max="15369" width="5.5703125" customWidth="1"/>
    <col min="15370" max="15370" width="5.28515625" customWidth="1"/>
    <col min="15371" max="15373" width="0" hidden="1" customWidth="1"/>
    <col min="15620" max="15620" width="22.5703125" customWidth="1"/>
    <col min="15621" max="15621" width="19" customWidth="1"/>
    <col min="15623" max="15623" width="1.7109375" customWidth="1"/>
    <col min="15624" max="15624" width="10.5703125" customWidth="1"/>
    <col min="15625" max="15625" width="5.5703125" customWidth="1"/>
    <col min="15626" max="15626" width="5.28515625" customWidth="1"/>
    <col min="15627" max="15629" width="0" hidden="1" customWidth="1"/>
    <col min="15876" max="15876" width="22.5703125" customWidth="1"/>
    <col min="15877" max="15877" width="19" customWidth="1"/>
    <col min="15879" max="15879" width="1.7109375" customWidth="1"/>
    <col min="15880" max="15880" width="10.5703125" customWidth="1"/>
    <col min="15881" max="15881" width="5.5703125" customWidth="1"/>
    <col min="15882" max="15882" width="5.28515625" customWidth="1"/>
    <col min="15883" max="15885" width="0" hidden="1" customWidth="1"/>
    <col min="16132" max="16132" width="22.5703125" customWidth="1"/>
    <col min="16133" max="16133" width="19" customWidth="1"/>
    <col min="16135" max="16135" width="1.7109375" customWidth="1"/>
    <col min="16136" max="16136" width="10.5703125" customWidth="1"/>
    <col min="16137" max="16137" width="5.5703125" customWidth="1"/>
    <col min="16138" max="16138" width="5.28515625" customWidth="1"/>
    <col min="16139" max="16141" width="0" hidden="1" customWidth="1"/>
  </cols>
  <sheetData>
    <row r="1" spans="3:14" ht="15.75" thickBot="1" x14ac:dyDescent="0.3"/>
    <row r="2" spans="3:14" ht="16.5" thickBot="1" x14ac:dyDescent="0.3">
      <c r="C2" s="2" t="s">
        <v>58</v>
      </c>
      <c r="D2" s="3"/>
      <c r="E2" s="3"/>
      <c r="F2" s="3"/>
      <c r="G2" s="3"/>
      <c r="H2" s="4"/>
      <c r="N2" s="5" t="s">
        <v>906</v>
      </c>
    </row>
    <row r="3" spans="3:14" ht="16.5" thickBot="1" x14ac:dyDescent="0.3">
      <c r="C3" s="6"/>
      <c r="D3" s="7" t="s">
        <v>62</v>
      </c>
      <c r="E3" s="211" t="s">
        <v>67</v>
      </c>
      <c r="F3" s="212"/>
      <c r="G3" s="171" t="s">
        <v>63</v>
      </c>
      <c r="H3" s="172"/>
    </row>
    <row r="4" spans="3:14" ht="16.5" thickBot="1" x14ac:dyDescent="0.3">
      <c r="C4" s="6"/>
      <c r="D4" s="7"/>
      <c r="E4" s="7"/>
      <c r="F4" s="7"/>
      <c r="G4" s="7"/>
      <c r="H4" s="10"/>
      <c r="M4" t="s">
        <v>67</v>
      </c>
      <c r="N4" t="s">
        <v>907</v>
      </c>
    </row>
    <row r="5" spans="3:14" ht="16.5" thickBot="1" x14ac:dyDescent="0.3">
      <c r="C5" s="6"/>
      <c r="D5" s="10" t="s">
        <v>64</v>
      </c>
      <c r="E5" s="211"/>
      <c r="F5" s="212"/>
      <c r="G5" s="171">
        <f>IF(E3&gt;"",IF(E3="Teacher",25,IF(E3="TA",32.5,37)),"")</f>
        <v>25</v>
      </c>
      <c r="H5" s="172"/>
      <c r="K5">
        <f>IF(E3="Teacher",25,IF(E3="TA",32.5,37))</f>
        <v>25</v>
      </c>
      <c r="M5" t="s">
        <v>146</v>
      </c>
      <c r="N5" t="s">
        <v>908</v>
      </c>
    </row>
    <row r="6" spans="3:14" ht="16.5" thickBot="1" x14ac:dyDescent="0.3">
      <c r="C6" s="6"/>
      <c r="D6" s="10" t="s">
        <v>65</v>
      </c>
      <c r="E6" s="211"/>
      <c r="F6" s="212"/>
      <c r="G6" s="171">
        <v>52</v>
      </c>
      <c r="H6" s="172"/>
      <c r="M6" t="s">
        <v>141</v>
      </c>
    </row>
    <row r="7" spans="3:14" ht="16.5" thickBot="1" x14ac:dyDescent="0.3">
      <c r="C7" s="6"/>
      <c r="D7" s="7"/>
      <c r="E7" s="11"/>
      <c r="F7" s="11"/>
      <c r="G7" s="7"/>
      <c r="H7" s="10"/>
      <c r="N7" t="s">
        <v>909</v>
      </c>
    </row>
    <row r="8" spans="3:14" ht="16.5" thickBot="1" x14ac:dyDescent="0.3">
      <c r="C8" s="6"/>
      <c r="D8" s="7" t="s">
        <v>70</v>
      </c>
      <c r="E8" s="213" t="str">
        <f>(IF(E5&gt;0,(E5*E6)/(K5*52),""))</f>
        <v/>
      </c>
      <c r="F8" s="214"/>
      <c r="G8" s="7"/>
      <c r="H8" s="10"/>
      <c r="N8" t="s">
        <v>910</v>
      </c>
    </row>
    <row r="9" spans="3:14" ht="16.5" thickBot="1" x14ac:dyDescent="0.3">
      <c r="C9" s="6"/>
      <c r="D9" s="7"/>
      <c r="E9" s="7"/>
      <c r="F9" s="7"/>
      <c r="G9" s="7"/>
      <c r="H9" s="10"/>
    </row>
    <row r="10" spans="3:14" ht="16.5" thickBot="1" x14ac:dyDescent="0.3">
      <c r="C10" s="12" t="s">
        <v>74</v>
      </c>
      <c r="D10" s="13" t="s">
        <v>51</v>
      </c>
      <c r="E10" s="7"/>
      <c r="F10" s="7"/>
      <c r="G10" s="7"/>
      <c r="H10" s="10"/>
    </row>
    <row r="11" spans="3:14" ht="16.5" thickBot="1" x14ac:dyDescent="0.3">
      <c r="C11" s="14"/>
      <c r="D11" s="15" t="s">
        <v>53</v>
      </c>
      <c r="E11" s="16"/>
      <c r="F11" s="16"/>
      <c r="G11" s="16"/>
      <c r="H11" s="17"/>
    </row>
    <row r="14" spans="3:14" ht="15.75" hidden="1" x14ac:dyDescent="0.25">
      <c r="C14" s="2" t="s">
        <v>911</v>
      </c>
      <c r="D14" s="3"/>
      <c r="E14" s="3"/>
      <c r="F14" s="3"/>
      <c r="G14" s="3"/>
      <c r="H14" s="4"/>
      <c r="N14" t="s">
        <v>912</v>
      </c>
    </row>
    <row r="15" spans="3:14" ht="16.5" hidden="1" thickBot="1" x14ac:dyDescent="0.3">
      <c r="C15" s="6"/>
      <c r="D15" s="7" t="s">
        <v>62</v>
      </c>
      <c r="E15" s="211"/>
      <c r="F15" s="212"/>
      <c r="G15" s="171" t="s">
        <v>63</v>
      </c>
      <c r="H15" s="172"/>
      <c r="N15" t="s">
        <v>913</v>
      </c>
    </row>
    <row r="16" spans="3:14" ht="15.75" hidden="1" x14ac:dyDescent="0.25">
      <c r="C16" s="6"/>
      <c r="D16" s="7"/>
      <c r="E16" s="7"/>
      <c r="F16" s="7"/>
      <c r="G16" s="7"/>
      <c r="H16" s="10"/>
    </row>
    <row r="17" spans="3:8" ht="16.5" hidden="1" thickBot="1" x14ac:dyDescent="0.3">
      <c r="C17" s="6"/>
      <c r="D17" s="10" t="s">
        <v>64</v>
      </c>
      <c r="E17" s="211"/>
      <c r="F17" s="212"/>
      <c r="G17" s="171" t="str">
        <f>IF(E15&gt;"",IF(E15="Teacher",25,IF(E15="TA",32.5,37)),"")</f>
        <v/>
      </c>
      <c r="H17" s="172"/>
    </row>
    <row r="18" spans="3:8" ht="15.75" hidden="1" x14ac:dyDescent="0.25">
      <c r="C18" s="6"/>
      <c r="D18" s="7"/>
      <c r="E18" s="11"/>
      <c r="F18" s="11"/>
      <c r="G18" s="7"/>
      <c r="H18" s="10"/>
    </row>
    <row r="19" spans="3:8" ht="16.5" hidden="1" thickBot="1" x14ac:dyDescent="0.3">
      <c r="C19" s="6"/>
      <c r="D19" s="7" t="s">
        <v>70</v>
      </c>
      <c r="E19" s="213" t="str">
        <f>(IF(E15&gt;0,E17/G17,""))</f>
        <v/>
      </c>
      <c r="F19" s="214"/>
      <c r="G19" s="7"/>
      <c r="H19" s="10"/>
    </row>
    <row r="20" spans="3:8" ht="15.75" hidden="1" x14ac:dyDescent="0.25">
      <c r="C20" s="6"/>
      <c r="D20" s="7"/>
      <c r="E20" s="7"/>
      <c r="F20" s="7"/>
      <c r="G20" s="7"/>
      <c r="H20" s="10"/>
    </row>
    <row r="21" spans="3:8" ht="15.75" hidden="1" x14ac:dyDescent="0.25">
      <c r="C21" s="12" t="s">
        <v>74</v>
      </c>
      <c r="D21" s="13" t="s">
        <v>51</v>
      </c>
      <c r="E21" s="7"/>
      <c r="F21" s="7"/>
      <c r="G21" s="7"/>
      <c r="H21" s="10"/>
    </row>
    <row r="22" spans="3:8" ht="16.5" hidden="1" thickBot="1" x14ac:dyDescent="0.3">
      <c r="C22" s="14"/>
      <c r="D22" s="15" t="s">
        <v>53</v>
      </c>
      <c r="E22" s="16"/>
      <c r="F22" s="16"/>
      <c r="G22" s="16"/>
      <c r="H22" s="17"/>
    </row>
    <row r="25" spans="3:8" ht="15.75" hidden="1" x14ac:dyDescent="0.25">
      <c r="C25" s="2" t="s">
        <v>79</v>
      </c>
      <c r="D25" s="3"/>
      <c r="E25" s="3"/>
      <c r="F25" s="3"/>
      <c r="G25" s="3"/>
      <c r="H25" s="4"/>
    </row>
    <row r="26" spans="3:8" ht="16.5" hidden="1" thickBot="1" x14ac:dyDescent="0.3">
      <c r="C26" s="6"/>
      <c r="D26" s="7" t="s">
        <v>62</v>
      </c>
      <c r="E26" s="211" t="s">
        <v>67</v>
      </c>
      <c r="F26" s="212"/>
      <c r="G26" s="171" t="s">
        <v>63</v>
      </c>
      <c r="H26" s="172"/>
    </row>
    <row r="27" spans="3:8" ht="15.75" hidden="1" x14ac:dyDescent="0.25">
      <c r="C27" s="6"/>
      <c r="D27" s="7"/>
      <c r="E27" s="7"/>
      <c r="F27" s="3"/>
      <c r="G27" s="195">
        <f>IF(E$26="Teacher",25,IF(E$26="TA",32.5,37))</f>
        <v>25</v>
      </c>
      <c r="H27" s="172"/>
    </row>
    <row r="28" spans="3:8" ht="15.75" hidden="1" x14ac:dyDescent="0.25">
      <c r="C28" s="6"/>
      <c r="D28" s="11" t="s">
        <v>85</v>
      </c>
      <c r="E28" s="11" t="s">
        <v>914</v>
      </c>
      <c r="F28" s="11" t="s">
        <v>70</v>
      </c>
      <c r="G28" s="11"/>
      <c r="H28" s="9"/>
    </row>
    <row r="29" spans="3:8" ht="15.75" hidden="1" x14ac:dyDescent="0.25">
      <c r="C29" s="6"/>
      <c r="D29" s="11" t="s">
        <v>88</v>
      </c>
      <c r="E29" s="11" t="s">
        <v>915</v>
      </c>
      <c r="H29" s="10"/>
    </row>
    <row r="30" spans="3:8" ht="16.5" hidden="1" thickBot="1" x14ac:dyDescent="0.3">
      <c r="C30" s="6" t="s">
        <v>92</v>
      </c>
      <c r="D30" s="18"/>
      <c r="E30" s="18"/>
      <c r="F30" s="19" t="str">
        <f t="shared" ref="F30:F39" si="0">(IF(D30&gt;0,(D30*E30)/(G30*E30),""))</f>
        <v/>
      </c>
      <c r="G30" s="20">
        <f t="shared" ref="G30:G39" si="1">IF(E$26="Teacher",25,IF(E$26="TA",32.5,37))</f>
        <v>25</v>
      </c>
      <c r="H30" s="21" t="str">
        <f>IF(D30&lt;&gt;"",IF(F30&gt;1,"Check",""),"")</f>
        <v/>
      </c>
    </row>
    <row r="31" spans="3:8" ht="16.5" hidden="1" thickBot="1" x14ac:dyDescent="0.3">
      <c r="C31" s="6" t="s">
        <v>95</v>
      </c>
      <c r="D31" s="18"/>
      <c r="E31" s="18"/>
      <c r="F31" s="19" t="str">
        <f t="shared" si="0"/>
        <v/>
      </c>
      <c r="G31" s="20">
        <f t="shared" si="1"/>
        <v>25</v>
      </c>
      <c r="H31" s="21" t="str">
        <f t="shared" ref="H31:H39" si="2">IF(D31&lt;&gt;"",IF(F31&gt;1,"Check",""),"")</f>
        <v/>
      </c>
    </row>
    <row r="32" spans="3:8" ht="16.5" hidden="1" thickBot="1" x14ac:dyDescent="0.3">
      <c r="C32" s="6" t="s">
        <v>97</v>
      </c>
      <c r="D32" s="18"/>
      <c r="E32" s="18"/>
      <c r="F32" s="19" t="str">
        <f t="shared" si="0"/>
        <v/>
      </c>
      <c r="G32" s="20">
        <f t="shared" si="1"/>
        <v>25</v>
      </c>
      <c r="H32" s="21" t="str">
        <f t="shared" si="2"/>
        <v/>
      </c>
    </row>
    <row r="33" spans="3:8" ht="16.5" hidden="1" thickBot="1" x14ac:dyDescent="0.3">
      <c r="C33" s="6" t="s">
        <v>100</v>
      </c>
      <c r="D33" s="18"/>
      <c r="E33" s="18"/>
      <c r="F33" s="19" t="str">
        <f t="shared" si="0"/>
        <v/>
      </c>
      <c r="G33" s="20">
        <f t="shared" si="1"/>
        <v>25</v>
      </c>
      <c r="H33" s="21" t="str">
        <f t="shared" si="2"/>
        <v/>
      </c>
    </row>
    <row r="34" spans="3:8" ht="16.5" hidden="1" thickBot="1" x14ac:dyDescent="0.3">
      <c r="C34" s="6" t="s">
        <v>102</v>
      </c>
      <c r="D34" s="18"/>
      <c r="E34" s="18"/>
      <c r="F34" s="19" t="str">
        <f t="shared" si="0"/>
        <v/>
      </c>
      <c r="G34" s="20">
        <f t="shared" si="1"/>
        <v>25</v>
      </c>
      <c r="H34" s="21" t="str">
        <f t="shared" si="2"/>
        <v/>
      </c>
    </row>
    <row r="35" spans="3:8" ht="16.5" hidden="1" thickBot="1" x14ac:dyDescent="0.3">
      <c r="C35" s="6" t="s">
        <v>104</v>
      </c>
      <c r="D35" s="18"/>
      <c r="E35" s="18"/>
      <c r="F35" s="19" t="str">
        <f t="shared" si="0"/>
        <v/>
      </c>
      <c r="G35" s="20">
        <f t="shared" si="1"/>
        <v>25</v>
      </c>
      <c r="H35" s="21" t="str">
        <f t="shared" si="2"/>
        <v/>
      </c>
    </row>
    <row r="36" spans="3:8" ht="16.5" hidden="1" thickBot="1" x14ac:dyDescent="0.3">
      <c r="C36" s="6" t="s">
        <v>105</v>
      </c>
      <c r="D36" s="18"/>
      <c r="E36" s="18"/>
      <c r="F36" s="19" t="str">
        <f t="shared" si="0"/>
        <v/>
      </c>
      <c r="G36" s="20">
        <f t="shared" si="1"/>
        <v>25</v>
      </c>
      <c r="H36" s="21" t="str">
        <f t="shared" si="2"/>
        <v/>
      </c>
    </row>
    <row r="37" spans="3:8" ht="16.5" hidden="1" thickBot="1" x14ac:dyDescent="0.3">
      <c r="C37" s="6" t="s">
        <v>916</v>
      </c>
      <c r="D37" s="18"/>
      <c r="E37" s="18"/>
      <c r="F37" s="19" t="str">
        <f t="shared" si="0"/>
        <v/>
      </c>
      <c r="G37" s="20">
        <f t="shared" si="1"/>
        <v>25</v>
      </c>
      <c r="H37" s="21" t="str">
        <f t="shared" si="2"/>
        <v/>
      </c>
    </row>
    <row r="38" spans="3:8" ht="16.5" hidden="1" thickBot="1" x14ac:dyDescent="0.3">
      <c r="C38" s="6" t="s">
        <v>917</v>
      </c>
      <c r="D38" s="18"/>
      <c r="E38" s="18"/>
      <c r="F38" s="19" t="str">
        <f t="shared" si="0"/>
        <v/>
      </c>
      <c r="G38" s="20">
        <f t="shared" si="1"/>
        <v>25</v>
      </c>
      <c r="H38" s="21" t="str">
        <f t="shared" si="2"/>
        <v/>
      </c>
    </row>
    <row r="39" spans="3:8" ht="16.5" hidden="1" thickBot="1" x14ac:dyDescent="0.3">
      <c r="C39" s="6" t="s">
        <v>918</v>
      </c>
      <c r="D39" s="22"/>
      <c r="E39" s="22"/>
      <c r="F39" s="19" t="str">
        <f t="shared" si="0"/>
        <v/>
      </c>
      <c r="G39" s="20">
        <f t="shared" si="1"/>
        <v>25</v>
      </c>
      <c r="H39" s="21" t="str">
        <f t="shared" si="2"/>
        <v/>
      </c>
    </row>
    <row r="40" spans="3:8" ht="15.75" hidden="1" x14ac:dyDescent="0.25">
      <c r="C40" s="6"/>
      <c r="D40" s="7"/>
      <c r="G40" s="20"/>
      <c r="H40" s="9"/>
    </row>
    <row r="41" spans="3:8" ht="15.75" hidden="1" x14ac:dyDescent="0.25">
      <c r="C41" s="6"/>
      <c r="D41" s="7" t="s">
        <v>919</v>
      </c>
      <c r="E41" s="23" t="e">
        <f>((D30*E30)+(D31*E31)+(D32*E32)+(D33*E33)+(D34*E34)+(D35*E35)+(D36*E36)+(D37*E37)+(D38*E38)+(D39*E39))/E42</f>
        <v>#DIV/0!</v>
      </c>
      <c r="G41" s="20">
        <f>IF(E$26="Teacher",25,IF(E$26="TA",32.5,37))</f>
        <v>25</v>
      </c>
      <c r="H41" s="9"/>
    </row>
    <row r="42" spans="3:8" ht="15.75" hidden="1" x14ac:dyDescent="0.25">
      <c r="C42" s="6"/>
      <c r="D42" s="7" t="s">
        <v>920</v>
      </c>
      <c r="E42" s="23">
        <f>SUM(E30:E39)</f>
        <v>0</v>
      </c>
      <c r="H42" s="10"/>
    </row>
    <row r="43" spans="3:8" ht="16.5" hidden="1" thickBot="1" x14ac:dyDescent="0.3">
      <c r="C43" s="8"/>
      <c r="D43" s="7" t="s">
        <v>70</v>
      </c>
      <c r="E43" s="19" t="e">
        <f>(IF(E41&gt;0,(E41*E42)/(G41*E42),""))</f>
        <v>#DIV/0!</v>
      </c>
      <c r="H43" s="10"/>
    </row>
    <row r="44" spans="3:8" ht="15.75" hidden="1" x14ac:dyDescent="0.25">
      <c r="C44" s="6"/>
      <c r="D44" s="7"/>
      <c r="E44" s="24"/>
      <c r="F44" s="24"/>
      <c r="G44" s="7"/>
      <c r="H44" s="10"/>
    </row>
    <row r="45" spans="3:8" ht="15.75" hidden="1" x14ac:dyDescent="0.25">
      <c r="C45" s="12" t="s">
        <v>74</v>
      </c>
      <c r="D45" s="13" t="s">
        <v>51</v>
      </c>
      <c r="E45" s="7"/>
      <c r="F45" s="7"/>
      <c r="G45" s="7"/>
      <c r="H45" s="10"/>
    </row>
    <row r="46" spans="3:8" ht="16.5" hidden="1" thickBot="1" x14ac:dyDescent="0.3">
      <c r="C46" s="14"/>
      <c r="D46" s="15" t="s">
        <v>53</v>
      </c>
      <c r="E46" s="16"/>
      <c r="F46" s="16"/>
      <c r="G46" s="16"/>
      <c r="H46" s="17"/>
    </row>
  </sheetData>
  <mergeCells count="15">
    <mergeCell ref="E3:F3"/>
    <mergeCell ref="G3:H3"/>
    <mergeCell ref="E5:F5"/>
    <mergeCell ref="G5:H5"/>
    <mergeCell ref="E6:F6"/>
    <mergeCell ref="G6:H6"/>
    <mergeCell ref="E26:F26"/>
    <mergeCell ref="G26:H26"/>
    <mergeCell ref="G27:H27"/>
    <mergeCell ref="E8:F8"/>
    <mergeCell ref="E15:F15"/>
    <mergeCell ref="G15:H15"/>
    <mergeCell ref="E17:F17"/>
    <mergeCell ref="G17:H17"/>
    <mergeCell ref="E19:F19"/>
  </mergeCells>
  <dataValidations count="2">
    <dataValidation type="custom" allowBlank="1" showInputMessage="1" showErrorMessage="1" sqref="F30:F39 JB30:JB39 SX30:SX39 ACT30:ACT39 AMP30:AMP39 AWL30:AWL39 BGH30:BGH39 BQD30:BQD39 BZZ30:BZZ39 CJV30:CJV39 CTR30:CTR39 DDN30:DDN39 DNJ30:DNJ39 DXF30:DXF39 EHB30:EHB39 EQX30:EQX39 FAT30:FAT39 FKP30:FKP39 FUL30:FUL39 GEH30:GEH39 GOD30:GOD39 GXZ30:GXZ39 HHV30:HHV39 HRR30:HRR39 IBN30:IBN39 ILJ30:ILJ39 IVF30:IVF39 JFB30:JFB39 JOX30:JOX39 JYT30:JYT39 KIP30:KIP39 KSL30:KSL39 LCH30:LCH39 LMD30:LMD39 LVZ30:LVZ39 MFV30:MFV39 MPR30:MPR39 MZN30:MZN39 NJJ30:NJJ39 NTF30:NTF39 ODB30:ODB39 OMX30:OMX39 OWT30:OWT39 PGP30:PGP39 PQL30:PQL39 QAH30:QAH39 QKD30:QKD39 QTZ30:QTZ39 RDV30:RDV39 RNR30:RNR39 RXN30:RXN39 SHJ30:SHJ39 SRF30:SRF39 TBB30:TBB39 TKX30:TKX39 TUT30:TUT39 UEP30:UEP39 UOL30:UOL39 UYH30:UYH39 VID30:VID39 VRZ30:VRZ39 WBV30:WBV39 WLR30:WLR39 WVN30:WVN39 F65566:F65575 JB65566:JB65575 SX65566:SX65575 ACT65566:ACT65575 AMP65566:AMP65575 AWL65566:AWL65575 BGH65566:BGH65575 BQD65566:BQD65575 BZZ65566:BZZ65575 CJV65566:CJV65575 CTR65566:CTR65575 DDN65566:DDN65575 DNJ65566:DNJ65575 DXF65566:DXF65575 EHB65566:EHB65575 EQX65566:EQX65575 FAT65566:FAT65575 FKP65566:FKP65575 FUL65566:FUL65575 GEH65566:GEH65575 GOD65566:GOD65575 GXZ65566:GXZ65575 HHV65566:HHV65575 HRR65566:HRR65575 IBN65566:IBN65575 ILJ65566:ILJ65575 IVF65566:IVF65575 JFB65566:JFB65575 JOX65566:JOX65575 JYT65566:JYT65575 KIP65566:KIP65575 KSL65566:KSL65575 LCH65566:LCH65575 LMD65566:LMD65575 LVZ65566:LVZ65575 MFV65566:MFV65575 MPR65566:MPR65575 MZN65566:MZN65575 NJJ65566:NJJ65575 NTF65566:NTF65575 ODB65566:ODB65575 OMX65566:OMX65575 OWT65566:OWT65575 PGP65566:PGP65575 PQL65566:PQL65575 QAH65566:QAH65575 QKD65566:QKD65575 QTZ65566:QTZ65575 RDV65566:RDV65575 RNR65566:RNR65575 RXN65566:RXN65575 SHJ65566:SHJ65575 SRF65566:SRF65575 TBB65566:TBB65575 TKX65566:TKX65575 TUT65566:TUT65575 UEP65566:UEP65575 UOL65566:UOL65575 UYH65566:UYH65575 VID65566:VID65575 VRZ65566:VRZ65575 WBV65566:WBV65575 WLR65566:WLR65575 WVN65566:WVN65575 F131102:F131111 JB131102:JB131111 SX131102:SX131111 ACT131102:ACT131111 AMP131102:AMP131111 AWL131102:AWL131111 BGH131102:BGH131111 BQD131102:BQD131111 BZZ131102:BZZ131111 CJV131102:CJV131111 CTR131102:CTR131111 DDN131102:DDN131111 DNJ131102:DNJ131111 DXF131102:DXF131111 EHB131102:EHB131111 EQX131102:EQX131111 FAT131102:FAT131111 FKP131102:FKP131111 FUL131102:FUL131111 GEH131102:GEH131111 GOD131102:GOD131111 GXZ131102:GXZ131111 HHV131102:HHV131111 HRR131102:HRR131111 IBN131102:IBN131111 ILJ131102:ILJ131111 IVF131102:IVF131111 JFB131102:JFB131111 JOX131102:JOX131111 JYT131102:JYT131111 KIP131102:KIP131111 KSL131102:KSL131111 LCH131102:LCH131111 LMD131102:LMD131111 LVZ131102:LVZ131111 MFV131102:MFV131111 MPR131102:MPR131111 MZN131102:MZN131111 NJJ131102:NJJ131111 NTF131102:NTF131111 ODB131102:ODB131111 OMX131102:OMX131111 OWT131102:OWT131111 PGP131102:PGP131111 PQL131102:PQL131111 QAH131102:QAH131111 QKD131102:QKD131111 QTZ131102:QTZ131111 RDV131102:RDV131111 RNR131102:RNR131111 RXN131102:RXN131111 SHJ131102:SHJ131111 SRF131102:SRF131111 TBB131102:TBB131111 TKX131102:TKX131111 TUT131102:TUT131111 UEP131102:UEP131111 UOL131102:UOL131111 UYH131102:UYH131111 VID131102:VID131111 VRZ131102:VRZ131111 WBV131102:WBV131111 WLR131102:WLR131111 WVN131102:WVN131111 F196638:F196647 JB196638:JB196647 SX196638:SX196647 ACT196638:ACT196647 AMP196638:AMP196647 AWL196638:AWL196647 BGH196638:BGH196647 BQD196638:BQD196647 BZZ196638:BZZ196647 CJV196638:CJV196647 CTR196638:CTR196647 DDN196638:DDN196647 DNJ196638:DNJ196647 DXF196638:DXF196647 EHB196638:EHB196647 EQX196638:EQX196647 FAT196638:FAT196647 FKP196638:FKP196647 FUL196638:FUL196647 GEH196638:GEH196647 GOD196638:GOD196647 GXZ196638:GXZ196647 HHV196638:HHV196647 HRR196638:HRR196647 IBN196638:IBN196647 ILJ196638:ILJ196647 IVF196638:IVF196647 JFB196638:JFB196647 JOX196638:JOX196647 JYT196638:JYT196647 KIP196638:KIP196647 KSL196638:KSL196647 LCH196638:LCH196647 LMD196638:LMD196647 LVZ196638:LVZ196647 MFV196638:MFV196647 MPR196638:MPR196647 MZN196638:MZN196647 NJJ196638:NJJ196647 NTF196638:NTF196647 ODB196638:ODB196647 OMX196638:OMX196647 OWT196638:OWT196647 PGP196638:PGP196647 PQL196638:PQL196647 QAH196638:QAH196647 QKD196638:QKD196647 QTZ196638:QTZ196647 RDV196638:RDV196647 RNR196638:RNR196647 RXN196638:RXN196647 SHJ196638:SHJ196647 SRF196638:SRF196647 TBB196638:TBB196647 TKX196638:TKX196647 TUT196638:TUT196647 UEP196638:UEP196647 UOL196638:UOL196647 UYH196638:UYH196647 VID196638:VID196647 VRZ196638:VRZ196647 WBV196638:WBV196647 WLR196638:WLR196647 WVN196638:WVN196647 F262174:F262183 JB262174:JB262183 SX262174:SX262183 ACT262174:ACT262183 AMP262174:AMP262183 AWL262174:AWL262183 BGH262174:BGH262183 BQD262174:BQD262183 BZZ262174:BZZ262183 CJV262174:CJV262183 CTR262174:CTR262183 DDN262174:DDN262183 DNJ262174:DNJ262183 DXF262174:DXF262183 EHB262174:EHB262183 EQX262174:EQX262183 FAT262174:FAT262183 FKP262174:FKP262183 FUL262174:FUL262183 GEH262174:GEH262183 GOD262174:GOD262183 GXZ262174:GXZ262183 HHV262174:HHV262183 HRR262174:HRR262183 IBN262174:IBN262183 ILJ262174:ILJ262183 IVF262174:IVF262183 JFB262174:JFB262183 JOX262174:JOX262183 JYT262174:JYT262183 KIP262174:KIP262183 KSL262174:KSL262183 LCH262174:LCH262183 LMD262174:LMD262183 LVZ262174:LVZ262183 MFV262174:MFV262183 MPR262174:MPR262183 MZN262174:MZN262183 NJJ262174:NJJ262183 NTF262174:NTF262183 ODB262174:ODB262183 OMX262174:OMX262183 OWT262174:OWT262183 PGP262174:PGP262183 PQL262174:PQL262183 QAH262174:QAH262183 QKD262174:QKD262183 QTZ262174:QTZ262183 RDV262174:RDV262183 RNR262174:RNR262183 RXN262174:RXN262183 SHJ262174:SHJ262183 SRF262174:SRF262183 TBB262174:TBB262183 TKX262174:TKX262183 TUT262174:TUT262183 UEP262174:UEP262183 UOL262174:UOL262183 UYH262174:UYH262183 VID262174:VID262183 VRZ262174:VRZ262183 WBV262174:WBV262183 WLR262174:WLR262183 WVN262174:WVN262183 F327710:F327719 JB327710:JB327719 SX327710:SX327719 ACT327710:ACT327719 AMP327710:AMP327719 AWL327710:AWL327719 BGH327710:BGH327719 BQD327710:BQD327719 BZZ327710:BZZ327719 CJV327710:CJV327719 CTR327710:CTR327719 DDN327710:DDN327719 DNJ327710:DNJ327719 DXF327710:DXF327719 EHB327710:EHB327719 EQX327710:EQX327719 FAT327710:FAT327719 FKP327710:FKP327719 FUL327710:FUL327719 GEH327710:GEH327719 GOD327710:GOD327719 GXZ327710:GXZ327719 HHV327710:HHV327719 HRR327710:HRR327719 IBN327710:IBN327719 ILJ327710:ILJ327719 IVF327710:IVF327719 JFB327710:JFB327719 JOX327710:JOX327719 JYT327710:JYT327719 KIP327710:KIP327719 KSL327710:KSL327719 LCH327710:LCH327719 LMD327710:LMD327719 LVZ327710:LVZ327719 MFV327710:MFV327719 MPR327710:MPR327719 MZN327710:MZN327719 NJJ327710:NJJ327719 NTF327710:NTF327719 ODB327710:ODB327719 OMX327710:OMX327719 OWT327710:OWT327719 PGP327710:PGP327719 PQL327710:PQL327719 QAH327710:QAH327719 QKD327710:QKD327719 QTZ327710:QTZ327719 RDV327710:RDV327719 RNR327710:RNR327719 RXN327710:RXN327719 SHJ327710:SHJ327719 SRF327710:SRF327719 TBB327710:TBB327719 TKX327710:TKX327719 TUT327710:TUT327719 UEP327710:UEP327719 UOL327710:UOL327719 UYH327710:UYH327719 VID327710:VID327719 VRZ327710:VRZ327719 WBV327710:WBV327719 WLR327710:WLR327719 WVN327710:WVN327719 F393246:F393255 JB393246:JB393255 SX393246:SX393255 ACT393246:ACT393255 AMP393246:AMP393255 AWL393246:AWL393255 BGH393246:BGH393255 BQD393246:BQD393255 BZZ393246:BZZ393255 CJV393246:CJV393255 CTR393246:CTR393255 DDN393246:DDN393255 DNJ393246:DNJ393255 DXF393246:DXF393255 EHB393246:EHB393255 EQX393246:EQX393255 FAT393246:FAT393255 FKP393246:FKP393255 FUL393246:FUL393255 GEH393246:GEH393255 GOD393246:GOD393255 GXZ393246:GXZ393255 HHV393246:HHV393255 HRR393246:HRR393255 IBN393246:IBN393255 ILJ393246:ILJ393255 IVF393246:IVF393255 JFB393246:JFB393255 JOX393246:JOX393255 JYT393246:JYT393255 KIP393246:KIP393255 KSL393246:KSL393255 LCH393246:LCH393255 LMD393246:LMD393255 LVZ393246:LVZ393255 MFV393246:MFV393255 MPR393246:MPR393255 MZN393246:MZN393255 NJJ393246:NJJ393255 NTF393246:NTF393255 ODB393246:ODB393255 OMX393246:OMX393255 OWT393246:OWT393255 PGP393246:PGP393255 PQL393246:PQL393255 QAH393246:QAH393255 QKD393246:QKD393255 QTZ393246:QTZ393255 RDV393246:RDV393255 RNR393246:RNR393255 RXN393246:RXN393255 SHJ393246:SHJ393255 SRF393246:SRF393255 TBB393246:TBB393255 TKX393246:TKX393255 TUT393246:TUT393255 UEP393246:UEP393255 UOL393246:UOL393255 UYH393246:UYH393255 VID393246:VID393255 VRZ393246:VRZ393255 WBV393246:WBV393255 WLR393246:WLR393255 WVN393246:WVN393255 F458782:F458791 JB458782:JB458791 SX458782:SX458791 ACT458782:ACT458791 AMP458782:AMP458791 AWL458782:AWL458791 BGH458782:BGH458791 BQD458782:BQD458791 BZZ458782:BZZ458791 CJV458782:CJV458791 CTR458782:CTR458791 DDN458782:DDN458791 DNJ458782:DNJ458791 DXF458782:DXF458791 EHB458782:EHB458791 EQX458782:EQX458791 FAT458782:FAT458791 FKP458782:FKP458791 FUL458782:FUL458791 GEH458782:GEH458791 GOD458782:GOD458791 GXZ458782:GXZ458791 HHV458782:HHV458791 HRR458782:HRR458791 IBN458782:IBN458791 ILJ458782:ILJ458791 IVF458782:IVF458791 JFB458782:JFB458791 JOX458782:JOX458791 JYT458782:JYT458791 KIP458782:KIP458791 KSL458782:KSL458791 LCH458782:LCH458791 LMD458782:LMD458791 LVZ458782:LVZ458791 MFV458782:MFV458791 MPR458782:MPR458791 MZN458782:MZN458791 NJJ458782:NJJ458791 NTF458782:NTF458791 ODB458782:ODB458791 OMX458782:OMX458791 OWT458782:OWT458791 PGP458782:PGP458791 PQL458782:PQL458791 QAH458782:QAH458791 QKD458782:QKD458791 QTZ458782:QTZ458791 RDV458782:RDV458791 RNR458782:RNR458791 RXN458782:RXN458791 SHJ458782:SHJ458791 SRF458782:SRF458791 TBB458782:TBB458791 TKX458782:TKX458791 TUT458782:TUT458791 UEP458782:UEP458791 UOL458782:UOL458791 UYH458782:UYH458791 VID458782:VID458791 VRZ458782:VRZ458791 WBV458782:WBV458791 WLR458782:WLR458791 WVN458782:WVN458791 F524318:F524327 JB524318:JB524327 SX524318:SX524327 ACT524318:ACT524327 AMP524318:AMP524327 AWL524318:AWL524327 BGH524318:BGH524327 BQD524318:BQD524327 BZZ524318:BZZ524327 CJV524318:CJV524327 CTR524318:CTR524327 DDN524318:DDN524327 DNJ524318:DNJ524327 DXF524318:DXF524327 EHB524318:EHB524327 EQX524318:EQX524327 FAT524318:FAT524327 FKP524318:FKP524327 FUL524318:FUL524327 GEH524318:GEH524327 GOD524318:GOD524327 GXZ524318:GXZ524327 HHV524318:HHV524327 HRR524318:HRR524327 IBN524318:IBN524327 ILJ524318:ILJ524327 IVF524318:IVF524327 JFB524318:JFB524327 JOX524318:JOX524327 JYT524318:JYT524327 KIP524318:KIP524327 KSL524318:KSL524327 LCH524318:LCH524327 LMD524318:LMD524327 LVZ524318:LVZ524327 MFV524318:MFV524327 MPR524318:MPR524327 MZN524318:MZN524327 NJJ524318:NJJ524327 NTF524318:NTF524327 ODB524318:ODB524327 OMX524318:OMX524327 OWT524318:OWT524327 PGP524318:PGP524327 PQL524318:PQL524327 QAH524318:QAH524327 QKD524318:QKD524327 QTZ524318:QTZ524327 RDV524318:RDV524327 RNR524318:RNR524327 RXN524318:RXN524327 SHJ524318:SHJ524327 SRF524318:SRF524327 TBB524318:TBB524327 TKX524318:TKX524327 TUT524318:TUT524327 UEP524318:UEP524327 UOL524318:UOL524327 UYH524318:UYH524327 VID524318:VID524327 VRZ524318:VRZ524327 WBV524318:WBV524327 WLR524318:WLR524327 WVN524318:WVN524327 F589854:F589863 JB589854:JB589863 SX589854:SX589863 ACT589854:ACT589863 AMP589854:AMP589863 AWL589854:AWL589863 BGH589854:BGH589863 BQD589854:BQD589863 BZZ589854:BZZ589863 CJV589854:CJV589863 CTR589854:CTR589863 DDN589854:DDN589863 DNJ589854:DNJ589863 DXF589854:DXF589863 EHB589854:EHB589863 EQX589854:EQX589863 FAT589854:FAT589863 FKP589854:FKP589863 FUL589854:FUL589863 GEH589854:GEH589863 GOD589854:GOD589863 GXZ589854:GXZ589863 HHV589854:HHV589863 HRR589854:HRR589863 IBN589854:IBN589863 ILJ589854:ILJ589863 IVF589854:IVF589863 JFB589854:JFB589863 JOX589854:JOX589863 JYT589854:JYT589863 KIP589854:KIP589863 KSL589854:KSL589863 LCH589854:LCH589863 LMD589854:LMD589863 LVZ589854:LVZ589863 MFV589854:MFV589863 MPR589854:MPR589863 MZN589854:MZN589863 NJJ589854:NJJ589863 NTF589854:NTF589863 ODB589854:ODB589863 OMX589854:OMX589863 OWT589854:OWT589863 PGP589854:PGP589863 PQL589854:PQL589863 QAH589854:QAH589863 QKD589854:QKD589863 QTZ589854:QTZ589863 RDV589854:RDV589863 RNR589854:RNR589863 RXN589854:RXN589863 SHJ589854:SHJ589863 SRF589854:SRF589863 TBB589854:TBB589863 TKX589854:TKX589863 TUT589854:TUT589863 UEP589854:UEP589863 UOL589854:UOL589863 UYH589854:UYH589863 VID589854:VID589863 VRZ589854:VRZ589863 WBV589854:WBV589863 WLR589854:WLR589863 WVN589854:WVN589863 F655390:F655399 JB655390:JB655399 SX655390:SX655399 ACT655390:ACT655399 AMP655390:AMP655399 AWL655390:AWL655399 BGH655390:BGH655399 BQD655390:BQD655399 BZZ655390:BZZ655399 CJV655390:CJV655399 CTR655390:CTR655399 DDN655390:DDN655399 DNJ655390:DNJ655399 DXF655390:DXF655399 EHB655390:EHB655399 EQX655390:EQX655399 FAT655390:FAT655399 FKP655390:FKP655399 FUL655390:FUL655399 GEH655390:GEH655399 GOD655390:GOD655399 GXZ655390:GXZ655399 HHV655390:HHV655399 HRR655390:HRR655399 IBN655390:IBN655399 ILJ655390:ILJ655399 IVF655390:IVF655399 JFB655390:JFB655399 JOX655390:JOX655399 JYT655390:JYT655399 KIP655390:KIP655399 KSL655390:KSL655399 LCH655390:LCH655399 LMD655390:LMD655399 LVZ655390:LVZ655399 MFV655390:MFV655399 MPR655390:MPR655399 MZN655390:MZN655399 NJJ655390:NJJ655399 NTF655390:NTF655399 ODB655390:ODB655399 OMX655390:OMX655399 OWT655390:OWT655399 PGP655390:PGP655399 PQL655390:PQL655399 QAH655390:QAH655399 QKD655390:QKD655399 QTZ655390:QTZ655399 RDV655390:RDV655399 RNR655390:RNR655399 RXN655390:RXN655399 SHJ655390:SHJ655399 SRF655390:SRF655399 TBB655390:TBB655399 TKX655390:TKX655399 TUT655390:TUT655399 UEP655390:UEP655399 UOL655390:UOL655399 UYH655390:UYH655399 VID655390:VID655399 VRZ655390:VRZ655399 WBV655390:WBV655399 WLR655390:WLR655399 WVN655390:WVN655399 F720926:F720935 JB720926:JB720935 SX720926:SX720935 ACT720926:ACT720935 AMP720926:AMP720935 AWL720926:AWL720935 BGH720926:BGH720935 BQD720926:BQD720935 BZZ720926:BZZ720935 CJV720926:CJV720935 CTR720926:CTR720935 DDN720926:DDN720935 DNJ720926:DNJ720935 DXF720926:DXF720935 EHB720926:EHB720935 EQX720926:EQX720935 FAT720926:FAT720935 FKP720926:FKP720935 FUL720926:FUL720935 GEH720926:GEH720935 GOD720926:GOD720935 GXZ720926:GXZ720935 HHV720926:HHV720935 HRR720926:HRR720935 IBN720926:IBN720935 ILJ720926:ILJ720935 IVF720926:IVF720935 JFB720926:JFB720935 JOX720926:JOX720935 JYT720926:JYT720935 KIP720926:KIP720935 KSL720926:KSL720935 LCH720926:LCH720935 LMD720926:LMD720935 LVZ720926:LVZ720935 MFV720926:MFV720935 MPR720926:MPR720935 MZN720926:MZN720935 NJJ720926:NJJ720935 NTF720926:NTF720935 ODB720926:ODB720935 OMX720926:OMX720935 OWT720926:OWT720935 PGP720926:PGP720935 PQL720926:PQL720935 QAH720926:QAH720935 QKD720926:QKD720935 QTZ720926:QTZ720935 RDV720926:RDV720935 RNR720926:RNR720935 RXN720926:RXN720935 SHJ720926:SHJ720935 SRF720926:SRF720935 TBB720926:TBB720935 TKX720926:TKX720935 TUT720926:TUT720935 UEP720926:UEP720935 UOL720926:UOL720935 UYH720926:UYH720935 VID720926:VID720935 VRZ720926:VRZ720935 WBV720926:WBV720935 WLR720926:WLR720935 WVN720926:WVN720935 F786462:F786471 JB786462:JB786471 SX786462:SX786471 ACT786462:ACT786471 AMP786462:AMP786471 AWL786462:AWL786471 BGH786462:BGH786471 BQD786462:BQD786471 BZZ786462:BZZ786471 CJV786462:CJV786471 CTR786462:CTR786471 DDN786462:DDN786471 DNJ786462:DNJ786471 DXF786462:DXF786471 EHB786462:EHB786471 EQX786462:EQX786471 FAT786462:FAT786471 FKP786462:FKP786471 FUL786462:FUL786471 GEH786462:GEH786471 GOD786462:GOD786471 GXZ786462:GXZ786471 HHV786462:HHV786471 HRR786462:HRR786471 IBN786462:IBN786471 ILJ786462:ILJ786471 IVF786462:IVF786471 JFB786462:JFB786471 JOX786462:JOX786471 JYT786462:JYT786471 KIP786462:KIP786471 KSL786462:KSL786471 LCH786462:LCH786471 LMD786462:LMD786471 LVZ786462:LVZ786471 MFV786462:MFV786471 MPR786462:MPR786471 MZN786462:MZN786471 NJJ786462:NJJ786471 NTF786462:NTF786471 ODB786462:ODB786471 OMX786462:OMX786471 OWT786462:OWT786471 PGP786462:PGP786471 PQL786462:PQL786471 QAH786462:QAH786471 QKD786462:QKD786471 QTZ786462:QTZ786471 RDV786462:RDV786471 RNR786462:RNR786471 RXN786462:RXN786471 SHJ786462:SHJ786471 SRF786462:SRF786471 TBB786462:TBB786471 TKX786462:TKX786471 TUT786462:TUT786471 UEP786462:UEP786471 UOL786462:UOL786471 UYH786462:UYH786471 VID786462:VID786471 VRZ786462:VRZ786471 WBV786462:WBV786471 WLR786462:WLR786471 WVN786462:WVN786471 F851998:F852007 JB851998:JB852007 SX851998:SX852007 ACT851998:ACT852007 AMP851998:AMP852007 AWL851998:AWL852007 BGH851998:BGH852007 BQD851998:BQD852007 BZZ851998:BZZ852007 CJV851998:CJV852007 CTR851998:CTR852007 DDN851998:DDN852007 DNJ851998:DNJ852007 DXF851998:DXF852007 EHB851998:EHB852007 EQX851998:EQX852007 FAT851998:FAT852007 FKP851998:FKP852007 FUL851998:FUL852007 GEH851998:GEH852007 GOD851998:GOD852007 GXZ851998:GXZ852007 HHV851998:HHV852007 HRR851998:HRR852007 IBN851998:IBN852007 ILJ851998:ILJ852007 IVF851998:IVF852007 JFB851998:JFB852007 JOX851998:JOX852007 JYT851998:JYT852007 KIP851998:KIP852007 KSL851998:KSL852007 LCH851998:LCH852007 LMD851998:LMD852007 LVZ851998:LVZ852007 MFV851998:MFV852007 MPR851998:MPR852007 MZN851998:MZN852007 NJJ851998:NJJ852007 NTF851998:NTF852007 ODB851998:ODB852007 OMX851998:OMX852007 OWT851998:OWT852007 PGP851998:PGP852007 PQL851998:PQL852007 QAH851998:QAH852007 QKD851998:QKD852007 QTZ851998:QTZ852007 RDV851998:RDV852007 RNR851998:RNR852007 RXN851998:RXN852007 SHJ851998:SHJ852007 SRF851998:SRF852007 TBB851998:TBB852007 TKX851998:TKX852007 TUT851998:TUT852007 UEP851998:UEP852007 UOL851998:UOL852007 UYH851998:UYH852007 VID851998:VID852007 VRZ851998:VRZ852007 WBV851998:WBV852007 WLR851998:WLR852007 WVN851998:WVN852007 F917534:F917543 JB917534:JB917543 SX917534:SX917543 ACT917534:ACT917543 AMP917534:AMP917543 AWL917534:AWL917543 BGH917534:BGH917543 BQD917534:BQD917543 BZZ917534:BZZ917543 CJV917534:CJV917543 CTR917534:CTR917543 DDN917534:DDN917543 DNJ917534:DNJ917543 DXF917534:DXF917543 EHB917534:EHB917543 EQX917534:EQX917543 FAT917534:FAT917543 FKP917534:FKP917543 FUL917534:FUL917543 GEH917534:GEH917543 GOD917534:GOD917543 GXZ917534:GXZ917543 HHV917534:HHV917543 HRR917534:HRR917543 IBN917534:IBN917543 ILJ917534:ILJ917543 IVF917534:IVF917543 JFB917534:JFB917543 JOX917534:JOX917543 JYT917534:JYT917543 KIP917534:KIP917543 KSL917534:KSL917543 LCH917534:LCH917543 LMD917534:LMD917543 LVZ917534:LVZ917543 MFV917534:MFV917543 MPR917534:MPR917543 MZN917534:MZN917543 NJJ917534:NJJ917543 NTF917534:NTF917543 ODB917534:ODB917543 OMX917534:OMX917543 OWT917534:OWT917543 PGP917534:PGP917543 PQL917534:PQL917543 QAH917534:QAH917543 QKD917534:QKD917543 QTZ917534:QTZ917543 RDV917534:RDV917543 RNR917534:RNR917543 RXN917534:RXN917543 SHJ917534:SHJ917543 SRF917534:SRF917543 TBB917534:TBB917543 TKX917534:TKX917543 TUT917534:TUT917543 UEP917534:UEP917543 UOL917534:UOL917543 UYH917534:UYH917543 VID917534:VID917543 VRZ917534:VRZ917543 WBV917534:WBV917543 WLR917534:WLR917543 WVN917534:WVN917543 F983070:F983079 JB983070:JB983079 SX983070:SX983079 ACT983070:ACT983079 AMP983070:AMP983079 AWL983070:AWL983079 BGH983070:BGH983079 BQD983070:BQD983079 BZZ983070:BZZ983079 CJV983070:CJV983079 CTR983070:CTR983079 DDN983070:DDN983079 DNJ983070:DNJ983079 DXF983070:DXF983079 EHB983070:EHB983079 EQX983070:EQX983079 FAT983070:FAT983079 FKP983070:FKP983079 FUL983070:FUL983079 GEH983070:GEH983079 GOD983070:GOD983079 GXZ983070:GXZ983079 HHV983070:HHV983079 HRR983070:HRR983079 IBN983070:IBN983079 ILJ983070:ILJ983079 IVF983070:IVF983079 JFB983070:JFB983079 JOX983070:JOX983079 JYT983070:JYT983079 KIP983070:KIP983079 KSL983070:KSL983079 LCH983070:LCH983079 LMD983070:LMD983079 LVZ983070:LVZ983079 MFV983070:MFV983079 MPR983070:MPR983079 MZN983070:MZN983079 NJJ983070:NJJ983079 NTF983070:NTF983079 ODB983070:ODB983079 OMX983070:OMX983079 OWT983070:OWT983079 PGP983070:PGP983079 PQL983070:PQL983079 QAH983070:QAH983079 QKD983070:QKD983079 QTZ983070:QTZ983079 RDV983070:RDV983079 RNR983070:RNR983079 RXN983070:RXN983079 SHJ983070:SHJ983079 SRF983070:SRF983079 TBB983070:TBB983079 TKX983070:TKX983079 TUT983070:TUT983079 UEP983070:UEP983079 UOL983070:UOL983079 UYH983070:UYH983079 VID983070:VID983079 VRZ983070:VRZ983079 WBV983070:WBV983079 WLR983070:WLR983079 WVN983070:WVN983079 E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 xr:uid="{69F4055A-5ECA-4CDB-9482-840BBDFB8528}">
      <formula1>"&lt;=1"</formula1>
    </dataValidation>
    <dataValidation type="list" allowBlank="1" showInputMessage="1" showErrorMessage="1" sqref="E3:F3 JA3:JB3 SW3:SX3 ACS3:ACT3 AMO3:AMP3 AWK3:AWL3 BGG3:BGH3 BQC3:BQD3 BZY3:BZZ3 CJU3:CJV3 CTQ3:CTR3 DDM3:DDN3 DNI3:DNJ3 DXE3:DXF3 EHA3:EHB3 EQW3:EQX3 FAS3:FAT3 FKO3:FKP3 FUK3:FUL3 GEG3:GEH3 GOC3:GOD3 GXY3:GXZ3 HHU3:HHV3 HRQ3:HRR3 IBM3:IBN3 ILI3:ILJ3 IVE3:IVF3 JFA3:JFB3 JOW3:JOX3 JYS3:JYT3 KIO3:KIP3 KSK3:KSL3 LCG3:LCH3 LMC3:LMD3 LVY3:LVZ3 MFU3:MFV3 MPQ3:MPR3 MZM3:MZN3 NJI3:NJJ3 NTE3:NTF3 ODA3:ODB3 OMW3:OMX3 OWS3:OWT3 PGO3:PGP3 PQK3:PQL3 QAG3:QAH3 QKC3:QKD3 QTY3:QTZ3 RDU3:RDV3 RNQ3:RNR3 RXM3:RXN3 SHI3:SHJ3 SRE3:SRF3 TBA3:TBB3 TKW3:TKX3 TUS3:TUT3 UEO3:UEP3 UOK3:UOL3 UYG3:UYH3 VIC3:VID3 VRY3:VRZ3 WBU3:WBV3 WLQ3:WLR3 WVM3:WVN3 E65539:F65539 JA65539:JB65539 SW65539:SX65539 ACS65539:ACT65539 AMO65539:AMP65539 AWK65539:AWL65539 BGG65539:BGH65539 BQC65539:BQD65539 BZY65539:BZZ65539 CJU65539:CJV65539 CTQ65539:CTR65539 DDM65539:DDN65539 DNI65539:DNJ65539 DXE65539:DXF65539 EHA65539:EHB65539 EQW65539:EQX65539 FAS65539:FAT65539 FKO65539:FKP65539 FUK65539:FUL65539 GEG65539:GEH65539 GOC65539:GOD65539 GXY65539:GXZ65539 HHU65539:HHV65539 HRQ65539:HRR65539 IBM65539:IBN65539 ILI65539:ILJ65539 IVE65539:IVF65539 JFA65539:JFB65539 JOW65539:JOX65539 JYS65539:JYT65539 KIO65539:KIP65539 KSK65539:KSL65539 LCG65539:LCH65539 LMC65539:LMD65539 LVY65539:LVZ65539 MFU65539:MFV65539 MPQ65539:MPR65539 MZM65539:MZN65539 NJI65539:NJJ65539 NTE65539:NTF65539 ODA65539:ODB65539 OMW65539:OMX65539 OWS65539:OWT65539 PGO65539:PGP65539 PQK65539:PQL65539 QAG65539:QAH65539 QKC65539:QKD65539 QTY65539:QTZ65539 RDU65539:RDV65539 RNQ65539:RNR65539 RXM65539:RXN65539 SHI65539:SHJ65539 SRE65539:SRF65539 TBA65539:TBB65539 TKW65539:TKX65539 TUS65539:TUT65539 UEO65539:UEP65539 UOK65539:UOL65539 UYG65539:UYH65539 VIC65539:VID65539 VRY65539:VRZ65539 WBU65539:WBV65539 WLQ65539:WLR65539 WVM65539:WVN65539 E131075:F131075 JA131075:JB131075 SW131075:SX131075 ACS131075:ACT131075 AMO131075:AMP131075 AWK131075:AWL131075 BGG131075:BGH131075 BQC131075:BQD131075 BZY131075:BZZ131075 CJU131075:CJV131075 CTQ131075:CTR131075 DDM131075:DDN131075 DNI131075:DNJ131075 DXE131075:DXF131075 EHA131075:EHB131075 EQW131075:EQX131075 FAS131075:FAT131075 FKO131075:FKP131075 FUK131075:FUL131075 GEG131075:GEH131075 GOC131075:GOD131075 GXY131075:GXZ131075 HHU131075:HHV131075 HRQ131075:HRR131075 IBM131075:IBN131075 ILI131075:ILJ131075 IVE131075:IVF131075 JFA131075:JFB131075 JOW131075:JOX131075 JYS131075:JYT131075 KIO131075:KIP131075 KSK131075:KSL131075 LCG131075:LCH131075 LMC131075:LMD131075 LVY131075:LVZ131075 MFU131075:MFV131075 MPQ131075:MPR131075 MZM131075:MZN131075 NJI131075:NJJ131075 NTE131075:NTF131075 ODA131075:ODB131075 OMW131075:OMX131075 OWS131075:OWT131075 PGO131075:PGP131075 PQK131075:PQL131075 QAG131075:QAH131075 QKC131075:QKD131075 QTY131075:QTZ131075 RDU131075:RDV131075 RNQ131075:RNR131075 RXM131075:RXN131075 SHI131075:SHJ131075 SRE131075:SRF131075 TBA131075:TBB131075 TKW131075:TKX131075 TUS131075:TUT131075 UEO131075:UEP131075 UOK131075:UOL131075 UYG131075:UYH131075 VIC131075:VID131075 VRY131075:VRZ131075 WBU131075:WBV131075 WLQ131075:WLR131075 WVM131075:WVN131075 E196611:F196611 JA196611:JB196611 SW196611:SX196611 ACS196611:ACT196611 AMO196611:AMP196611 AWK196611:AWL196611 BGG196611:BGH196611 BQC196611:BQD196611 BZY196611:BZZ196611 CJU196611:CJV196611 CTQ196611:CTR196611 DDM196611:DDN196611 DNI196611:DNJ196611 DXE196611:DXF196611 EHA196611:EHB196611 EQW196611:EQX196611 FAS196611:FAT196611 FKO196611:FKP196611 FUK196611:FUL196611 GEG196611:GEH196611 GOC196611:GOD196611 GXY196611:GXZ196611 HHU196611:HHV196611 HRQ196611:HRR196611 IBM196611:IBN196611 ILI196611:ILJ196611 IVE196611:IVF196611 JFA196611:JFB196611 JOW196611:JOX196611 JYS196611:JYT196611 KIO196611:KIP196611 KSK196611:KSL196611 LCG196611:LCH196611 LMC196611:LMD196611 LVY196611:LVZ196611 MFU196611:MFV196611 MPQ196611:MPR196611 MZM196611:MZN196611 NJI196611:NJJ196611 NTE196611:NTF196611 ODA196611:ODB196611 OMW196611:OMX196611 OWS196611:OWT196611 PGO196611:PGP196611 PQK196611:PQL196611 QAG196611:QAH196611 QKC196611:QKD196611 QTY196611:QTZ196611 RDU196611:RDV196611 RNQ196611:RNR196611 RXM196611:RXN196611 SHI196611:SHJ196611 SRE196611:SRF196611 TBA196611:TBB196611 TKW196611:TKX196611 TUS196611:TUT196611 UEO196611:UEP196611 UOK196611:UOL196611 UYG196611:UYH196611 VIC196611:VID196611 VRY196611:VRZ196611 WBU196611:WBV196611 WLQ196611:WLR196611 WVM196611:WVN196611 E262147:F262147 JA262147:JB262147 SW262147:SX262147 ACS262147:ACT262147 AMO262147:AMP262147 AWK262147:AWL262147 BGG262147:BGH262147 BQC262147:BQD262147 BZY262147:BZZ262147 CJU262147:CJV262147 CTQ262147:CTR262147 DDM262147:DDN262147 DNI262147:DNJ262147 DXE262147:DXF262147 EHA262147:EHB262147 EQW262147:EQX262147 FAS262147:FAT262147 FKO262147:FKP262147 FUK262147:FUL262147 GEG262147:GEH262147 GOC262147:GOD262147 GXY262147:GXZ262147 HHU262147:HHV262147 HRQ262147:HRR262147 IBM262147:IBN262147 ILI262147:ILJ262147 IVE262147:IVF262147 JFA262147:JFB262147 JOW262147:JOX262147 JYS262147:JYT262147 KIO262147:KIP262147 KSK262147:KSL262147 LCG262147:LCH262147 LMC262147:LMD262147 LVY262147:LVZ262147 MFU262147:MFV262147 MPQ262147:MPR262147 MZM262147:MZN262147 NJI262147:NJJ262147 NTE262147:NTF262147 ODA262147:ODB262147 OMW262147:OMX262147 OWS262147:OWT262147 PGO262147:PGP262147 PQK262147:PQL262147 QAG262147:QAH262147 QKC262147:QKD262147 QTY262147:QTZ262147 RDU262147:RDV262147 RNQ262147:RNR262147 RXM262147:RXN262147 SHI262147:SHJ262147 SRE262147:SRF262147 TBA262147:TBB262147 TKW262147:TKX262147 TUS262147:TUT262147 UEO262147:UEP262147 UOK262147:UOL262147 UYG262147:UYH262147 VIC262147:VID262147 VRY262147:VRZ262147 WBU262147:WBV262147 WLQ262147:WLR262147 WVM262147:WVN262147 E327683:F327683 JA327683:JB327683 SW327683:SX327683 ACS327683:ACT327683 AMO327683:AMP327683 AWK327683:AWL327683 BGG327683:BGH327683 BQC327683:BQD327683 BZY327683:BZZ327683 CJU327683:CJV327683 CTQ327683:CTR327683 DDM327683:DDN327683 DNI327683:DNJ327683 DXE327683:DXF327683 EHA327683:EHB327683 EQW327683:EQX327683 FAS327683:FAT327683 FKO327683:FKP327683 FUK327683:FUL327683 GEG327683:GEH327683 GOC327683:GOD327683 GXY327683:GXZ327683 HHU327683:HHV327683 HRQ327683:HRR327683 IBM327683:IBN327683 ILI327683:ILJ327683 IVE327683:IVF327683 JFA327683:JFB327683 JOW327683:JOX327683 JYS327683:JYT327683 KIO327683:KIP327683 KSK327683:KSL327683 LCG327683:LCH327683 LMC327683:LMD327683 LVY327683:LVZ327683 MFU327683:MFV327683 MPQ327683:MPR327683 MZM327683:MZN327683 NJI327683:NJJ327683 NTE327683:NTF327683 ODA327683:ODB327683 OMW327683:OMX327683 OWS327683:OWT327683 PGO327683:PGP327683 PQK327683:PQL327683 QAG327683:QAH327683 QKC327683:QKD327683 QTY327683:QTZ327683 RDU327683:RDV327683 RNQ327683:RNR327683 RXM327683:RXN327683 SHI327683:SHJ327683 SRE327683:SRF327683 TBA327683:TBB327683 TKW327683:TKX327683 TUS327683:TUT327683 UEO327683:UEP327683 UOK327683:UOL327683 UYG327683:UYH327683 VIC327683:VID327683 VRY327683:VRZ327683 WBU327683:WBV327683 WLQ327683:WLR327683 WVM327683:WVN327683 E393219:F393219 JA393219:JB393219 SW393219:SX393219 ACS393219:ACT393219 AMO393219:AMP393219 AWK393219:AWL393219 BGG393219:BGH393219 BQC393219:BQD393219 BZY393219:BZZ393219 CJU393219:CJV393219 CTQ393219:CTR393219 DDM393219:DDN393219 DNI393219:DNJ393219 DXE393219:DXF393219 EHA393219:EHB393219 EQW393219:EQX393219 FAS393219:FAT393219 FKO393219:FKP393219 FUK393219:FUL393219 GEG393219:GEH393219 GOC393219:GOD393219 GXY393219:GXZ393219 HHU393219:HHV393219 HRQ393219:HRR393219 IBM393219:IBN393219 ILI393219:ILJ393219 IVE393219:IVF393219 JFA393219:JFB393219 JOW393219:JOX393219 JYS393219:JYT393219 KIO393219:KIP393219 KSK393219:KSL393219 LCG393219:LCH393219 LMC393219:LMD393219 LVY393219:LVZ393219 MFU393219:MFV393219 MPQ393219:MPR393219 MZM393219:MZN393219 NJI393219:NJJ393219 NTE393219:NTF393219 ODA393219:ODB393219 OMW393219:OMX393219 OWS393219:OWT393219 PGO393219:PGP393219 PQK393219:PQL393219 QAG393219:QAH393219 QKC393219:QKD393219 QTY393219:QTZ393219 RDU393219:RDV393219 RNQ393219:RNR393219 RXM393219:RXN393219 SHI393219:SHJ393219 SRE393219:SRF393219 TBA393219:TBB393219 TKW393219:TKX393219 TUS393219:TUT393219 UEO393219:UEP393219 UOK393219:UOL393219 UYG393219:UYH393219 VIC393219:VID393219 VRY393219:VRZ393219 WBU393219:WBV393219 WLQ393219:WLR393219 WVM393219:WVN393219 E458755:F458755 JA458755:JB458755 SW458755:SX458755 ACS458755:ACT458755 AMO458755:AMP458755 AWK458755:AWL458755 BGG458755:BGH458755 BQC458755:BQD458755 BZY458755:BZZ458755 CJU458755:CJV458755 CTQ458755:CTR458755 DDM458755:DDN458755 DNI458755:DNJ458755 DXE458755:DXF458755 EHA458755:EHB458755 EQW458755:EQX458755 FAS458755:FAT458755 FKO458755:FKP458755 FUK458755:FUL458755 GEG458755:GEH458755 GOC458755:GOD458755 GXY458755:GXZ458755 HHU458755:HHV458755 HRQ458755:HRR458755 IBM458755:IBN458755 ILI458755:ILJ458755 IVE458755:IVF458755 JFA458755:JFB458755 JOW458755:JOX458755 JYS458755:JYT458755 KIO458755:KIP458755 KSK458755:KSL458755 LCG458755:LCH458755 LMC458755:LMD458755 LVY458755:LVZ458755 MFU458755:MFV458755 MPQ458755:MPR458755 MZM458755:MZN458755 NJI458755:NJJ458755 NTE458755:NTF458755 ODA458755:ODB458755 OMW458755:OMX458755 OWS458755:OWT458755 PGO458755:PGP458755 PQK458755:PQL458755 QAG458755:QAH458755 QKC458755:QKD458755 QTY458755:QTZ458755 RDU458755:RDV458755 RNQ458755:RNR458755 RXM458755:RXN458755 SHI458755:SHJ458755 SRE458755:SRF458755 TBA458755:TBB458755 TKW458755:TKX458755 TUS458755:TUT458755 UEO458755:UEP458755 UOK458755:UOL458755 UYG458755:UYH458755 VIC458755:VID458755 VRY458755:VRZ458755 WBU458755:WBV458755 WLQ458755:WLR458755 WVM458755:WVN458755 E524291:F524291 JA524291:JB524291 SW524291:SX524291 ACS524291:ACT524291 AMO524291:AMP524291 AWK524291:AWL524291 BGG524291:BGH524291 BQC524291:BQD524291 BZY524291:BZZ524291 CJU524291:CJV524291 CTQ524291:CTR524291 DDM524291:DDN524291 DNI524291:DNJ524291 DXE524291:DXF524291 EHA524291:EHB524291 EQW524291:EQX524291 FAS524291:FAT524291 FKO524291:FKP524291 FUK524291:FUL524291 GEG524291:GEH524291 GOC524291:GOD524291 GXY524291:GXZ524291 HHU524291:HHV524291 HRQ524291:HRR524291 IBM524291:IBN524291 ILI524291:ILJ524291 IVE524291:IVF524291 JFA524291:JFB524291 JOW524291:JOX524291 JYS524291:JYT524291 KIO524291:KIP524291 KSK524291:KSL524291 LCG524291:LCH524291 LMC524291:LMD524291 LVY524291:LVZ524291 MFU524291:MFV524291 MPQ524291:MPR524291 MZM524291:MZN524291 NJI524291:NJJ524291 NTE524291:NTF524291 ODA524291:ODB524291 OMW524291:OMX524291 OWS524291:OWT524291 PGO524291:PGP524291 PQK524291:PQL524291 QAG524291:QAH524291 QKC524291:QKD524291 QTY524291:QTZ524291 RDU524291:RDV524291 RNQ524291:RNR524291 RXM524291:RXN524291 SHI524291:SHJ524291 SRE524291:SRF524291 TBA524291:TBB524291 TKW524291:TKX524291 TUS524291:TUT524291 UEO524291:UEP524291 UOK524291:UOL524291 UYG524291:UYH524291 VIC524291:VID524291 VRY524291:VRZ524291 WBU524291:WBV524291 WLQ524291:WLR524291 WVM524291:WVN524291 E589827:F589827 JA589827:JB589827 SW589827:SX589827 ACS589827:ACT589827 AMO589827:AMP589827 AWK589827:AWL589827 BGG589827:BGH589827 BQC589827:BQD589827 BZY589827:BZZ589827 CJU589827:CJV589827 CTQ589827:CTR589827 DDM589827:DDN589827 DNI589827:DNJ589827 DXE589827:DXF589827 EHA589827:EHB589827 EQW589827:EQX589827 FAS589827:FAT589827 FKO589827:FKP589827 FUK589827:FUL589827 GEG589827:GEH589827 GOC589827:GOD589827 GXY589827:GXZ589827 HHU589827:HHV589827 HRQ589827:HRR589827 IBM589827:IBN589827 ILI589827:ILJ589827 IVE589827:IVF589827 JFA589827:JFB589827 JOW589827:JOX589827 JYS589827:JYT589827 KIO589827:KIP589827 KSK589827:KSL589827 LCG589827:LCH589827 LMC589827:LMD589827 LVY589827:LVZ589827 MFU589827:MFV589827 MPQ589827:MPR589827 MZM589827:MZN589827 NJI589827:NJJ589827 NTE589827:NTF589827 ODA589827:ODB589827 OMW589827:OMX589827 OWS589827:OWT589827 PGO589827:PGP589827 PQK589827:PQL589827 QAG589827:QAH589827 QKC589827:QKD589827 QTY589827:QTZ589827 RDU589827:RDV589827 RNQ589827:RNR589827 RXM589827:RXN589827 SHI589827:SHJ589827 SRE589827:SRF589827 TBA589827:TBB589827 TKW589827:TKX589827 TUS589827:TUT589827 UEO589827:UEP589827 UOK589827:UOL589827 UYG589827:UYH589827 VIC589827:VID589827 VRY589827:VRZ589827 WBU589827:WBV589827 WLQ589827:WLR589827 WVM589827:WVN589827 E655363:F655363 JA655363:JB655363 SW655363:SX655363 ACS655363:ACT655363 AMO655363:AMP655363 AWK655363:AWL655363 BGG655363:BGH655363 BQC655363:BQD655363 BZY655363:BZZ655363 CJU655363:CJV655363 CTQ655363:CTR655363 DDM655363:DDN655363 DNI655363:DNJ655363 DXE655363:DXF655363 EHA655363:EHB655363 EQW655363:EQX655363 FAS655363:FAT655363 FKO655363:FKP655363 FUK655363:FUL655363 GEG655363:GEH655363 GOC655363:GOD655363 GXY655363:GXZ655363 HHU655363:HHV655363 HRQ655363:HRR655363 IBM655363:IBN655363 ILI655363:ILJ655363 IVE655363:IVF655363 JFA655363:JFB655363 JOW655363:JOX655363 JYS655363:JYT655363 KIO655363:KIP655363 KSK655363:KSL655363 LCG655363:LCH655363 LMC655363:LMD655363 LVY655363:LVZ655363 MFU655363:MFV655363 MPQ655363:MPR655363 MZM655363:MZN655363 NJI655363:NJJ655363 NTE655363:NTF655363 ODA655363:ODB655363 OMW655363:OMX655363 OWS655363:OWT655363 PGO655363:PGP655363 PQK655363:PQL655363 QAG655363:QAH655363 QKC655363:QKD655363 QTY655363:QTZ655363 RDU655363:RDV655363 RNQ655363:RNR655363 RXM655363:RXN655363 SHI655363:SHJ655363 SRE655363:SRF655363 TBA655363:TBB655363 TKW655363:TKX655363 TUS655363:TUT655363 UEO655363:UEP655363 UOK655363:UOL655363 UYG655363:UYH655363 VIC655363:VID655363 VRY655363:VRZ655363 WBU655363:WBV655363 WLQ655363:WLR655363 WVM655363:WVN655363 E720899:F720899 JA720899:JB720899 SW720899:SX720899 ACS720899:ACT720899 AMO720899:AMP720899 AWK720899:AWL720899 BGG720899:BGH720899 BQC720899:BQD720899 BZY720899:BZZ720899 CJU720899:CJV720899 CTQ720899:CTR720899 DDM720899:DDN720899 DNI720899:DNJ720899 DXE720899:DXF720899 EHA720899:EHB720899 EQW720899:EQX720899 FAS720899:FAT720899 FKO720899:FKP720899 FUK720899:FUL720899 GEG720899:GEH720899 GOC720899:GOD720899 GXY720899:GXZ720899 HHU720899:HHV720899 HRQ720899:HRR720899 IBM720899:IBN720899 ILI720899:ILJ720899 IVE720899:IVF720899 JFA720899:JFB720899 JOW720899:JOX720899 JYS720899:JYT720899 KIO720899:KIP720899 KSK720899:KSL720899 LCG720899:LCH720899 LMC720899:LMD720899 LVY720899:LVZ720899 MFU720899:MFV720899 MPQ720899:MPR720899 MZM720899:MZN720899 NJI720899:NJJ720899 NTE720899:NTF720899 ODA720899:ODB720899 OMW720899:OMX720899 OWS720899:OWT720899 PGO720899:PGP720899 PQK720899:PQL720899 QAG720899:QAH720899 QKC720899:QKD720899 QTY720899:QTZ720899 RDU720899:RDV720899 RNQ720899:RNR720899 RXM720899:RXN720899 SHI720899:SHJ720899 SRE720899:SRF720899 TBA720899:TBB720899 TKW720899:TKX720899 TUS720899:TUT720899 UEO720899:UEP720899 UOK720899:UOL720899 UYG720899:UYH720899 VIC720899:VID720899 VRY720899:VRZ720899 WBU720899:WBV720899 WLQ720899:WLR720899 WVM720899:WVN720899 E786435:F786435 JA786435:JB786435 SW786435:SX786435 ACS786435:ACT786435 AMO786435:AMP786435 AWK786435:AWL786435 BGG786435:BGH786435 BQC786435:BQD786435 BZY786435:BZZ786435 CJU786435:CJV786435 CTQ786435:CTR786435 DDM786435:DDN786435 DNI786435:DNJ786435 DXE786435:DXF786435 EHA786435:EHB786435 EQW786435:EQX786435 FAS786435:FAT786435 FKO786435:FKP786435 FUK786435:FUL786435 GEG786435:GEH786435 GOC786435:GOD786435 GXY786435:GXZ786435 HHU786435:HHV786435 HRQ786435:HRR786435 IBM786435:IBN786435 ILI786435:ILJ786435 IVE786435:IVF786435 JFA786435:JFB786435 JOW786435:JOX786435 JYS786435:JYT786435 KIO786435:KIP786435 KSK786435:KSL786435 LCG786435:LCH786435 LMC786435:LMD786435 LVY786435:LVZ786435 MFU786435:MFV786435 MPQ786435:MPR786435 MZM786435:MZN786435 NJI786435:NJJ786435 NTE786435:NTF786435 ODA786435:ODB786435 OMW786435:OMX786435 OWS786435:OWT786435 PGO786435:PGP786435 PQK786435:PQL786435 QAG786435:QAH786435 QKC786435:QKD786435 QTY786435:QTZ786435 RDU786435:RDV786435 RNQ786435:RNR786435 RXM786435:RXN786435 SHI786435:SHJ786435 SRE786435:SRF786435 TBA786435:TBB786435 TKW786435:TKX786435 TUS786435:TUT786435 UEO786435:UEP786435 UOK786435:UOL786435 UYG786435:UYH786435 VIC786435:VID786435 VRY786435:VRZ786435 WBU786435:WBV786435 WLQ786435:WLR786435 WVM786435:WVN786435 E851971:F851971 JA851971:JB851971 SW851971:SX851971 ACS851971:ACT851971 AMO851971:AMP851971 AWK851971:AWL851971 BGG851971:BGH851971 BQC851971:BQD851971 BZY851971:BZZ851971 CJU851971:CJV851971 CTQ851971:CTR851971 DDM851971:DDN851971 DNI851971:DNJ851971 DXE851971:DXF851971 EHA851971:EHB851971 EQW851971:EQX851971 FAS851971:FAT851971 FKO851971:FKP851971 FUK851971:FUL851971 GEG851971:GEH851971 GOC851971:GOD851971 GXY851971:GXZ851971 HHU851971:HHV851971 HRQ851971:HRR851971 IBM851971:IBN851971 ILI851971:ILJ851971 IVE851971:IVF851971 JFA851971:JFB851971 JOW851971:JOX851971 JYS851971:JYT851971 KIO851971:KIP851971 KSK851971:KSL851971 LCG851971:LCH851971 LMC851971:LMD851971 LVY851971:LVZ851971 MFU851971:MFV851971 MPQ851971:MPR851971 MZM851971:MZN851971 NJI851971:NJJ851971 NTE851971:NTF851971 ODA851971:ODB851971 OMW851971:OMX851971 OWS851971:OWT851971 PGO851971:PGP851971 PQK851971:PQL851971 QAG851971:QAH851971 QKC851971:QKD851971 QTY851971:QTZ851971 RDU851971:RDV851971 RNQ851971:RNR851971 RXM851971:RXN851971 SHI851971:SHJ851971 SRE851971:SRF851971 TBA851971:TBB851971 TKW851971:TKX851971 TUS851971:TUT851971 UEO851971:UEP851971 UOK851971:UOL851971 UYG851971:UYH851971 VIC851971:VID851971 VRY851971:VRZ851971 WBU851971:WBV851971 WLQ851971:WLR851971 WVM851971:WVN851971 E917507:F917507 JA917507:JB917507 SW917507:SX917507 ACS917507:ACT917507 AMO917507:AMP917507 AWK917507:AWL917507 BGG917507:BGH917507 BQC917507:BQD917507 BZY917507:BZZ917507 CJU917507:CJV917507 CTQ917507:CTR917507 DDM917507:DDN917507 DNI917507:DNJ917507 DXE917507:DXF917507 EHA917507:EHB917507 EQW917507:EQX917507 FAS917507:FAT917507 FKO917507:FKP917507 FUK917507:FUL917507 GEG917507:GEH917507 GOC917507:GOD917507 GXY917507:GXZ917507 HHU917507:HHV917507 HRQ917507:HRR917507 IBM917507:IBN917507 ILI917507:ILJ917507 IVE917507:IVF917507 JFA917507:JFB917507 JOW917507:JOX917507 JYS917507:JYT917507 KIO917507:KIP917507 KSK917507:KSL917507 LCG917507:LCH917507 LMC917507:LMD917507 LVY917507:LVZ917507 MFU917507:MFV917507 MPQ917507:MPR917507 MZM917507:MZN917507 NJI917507:NJJ917507 NTE917507:NTF917507 ODA917507:ODB917507 OMW917507:OMX917507 OWS917507:OWT917507 PGO917507:PGP917507 PQK917507:PQL917507 QAG917507:QAH917507 QKC917507:QKD917507 QTY917507:QTZ917507 RDU917507:RDV917507 RNQ917507:RNR917507 RXM917507:RXN917507 SHI917507:SHJ917507 SRE917507:SRF917507 TBA917507:TBB917507 TKW917507:TKX917507 TUS917507:TUT917507 UEO917507:UEP917507 UOK917507:UOL917507 UYG917507:UYH917507 VIC917507:VID917507 VRY917507:VRZ917507 WBU917507:WBV917507 WLQ917507:WLR917507 WVM917507:WVN917507 E983043:F983043 JA983043:JB983043 SW983043:SX983043 ACS983043:ACT983043 AMO983043:AMP983043 AWK983043:AWL983043 BGG983043:BGH983043 BQC983043:BQD983043 BZY983043:BZZ983043 CJU983043:CJV983043 CTQ983043:CTR983043 DDM983043:DDN983043 DNI983043:DNJ983043 DXE983043:DXF983043 EHA983043:EHB983043 EQW983043:EQX983043 FAS983043:FAT983043 FKO983043:FKP983043 FUK983043:FUL983043 GEG983043:GEH983043 GOC983043:GOD983043 GXY983043:GXZ983043 HHU983043:HHV983043 HRQ983043:HRR983043 IBM983043:IBN983043 ILI983043:ILJ983043 IVE983043:IVF983043 JFA983043:JFB983043 JOW983043:JOX983043 JYS983043:JYT983043 KIO983043:KIP983043 KSK983043:KSL983043 LCG983043:LCH983043 LMC983043:LMD983043 LVY983043:LVZ983043 MFU983043:MFV983043 MPQ983043:MPR983043 MZM983043:MZN983043 NJI983043:NJJ983043 NTE983043:NTF983043 ODA983043:ODB983043 OMW983043:OMX983043 OWS983043:OWT983043 PGO983043:PGP983043 PQK983043:PQL983043 QAG983043:QAH983043 QKC983043:QKD983043 QTY983043:QTZ983043 RDU983043:RDV983043 RNQ983043:RNR983043 RXM983043:RXN983043 SHI983043:SHJ983043 SRE983043:SRF983043 TBA983043:TBB983043 TKW983043:TKX983043 TUS983043:TUT983043 UEO983043:UEP983043 UOK983043:UOL983043 UYG983043:UYH983043 VIC983043:VID983043 VRY983043:VRZ983043 WBU983043:WBV983043 WLQ983043:WLR983043 WVM983043:WVN983043 E15:F15 JA15:JB15 SW15:SX15 ACS15:ACT15 AMO15:AMP15 AWK15:AWL15 BGG15:BGH15 BQC15:BQD15 BZY15:BZZ15 CJU15:CJV15 CTQ15:CTR15 DDM15:DDN15 DNI15:DNJ15 DXE15:DXF15 EHA15:EHB15 EQW15:EQX15 FAS15:FAT15 FKO15:FKP15 FUK15:FUL15 GEG15:GEH15 GOC15:GOD15 GXY15:GXZ15 HHU15:HHV15 HRQ15:HRR15 IBM15:IBN15 ILI15:ILJ15 IVE15:IVF15 JFA15:JFB15 JOW15:JOX15 JYS15:JYT15 KIO15:KIP15 KSK15:KSL15 LCG15:LCH15 LMC15:LMD15 LVY15:LVZ15 MFU15:MFV15 MPQ15:MPR15 MZM15:MZN15 NJI15:NJJ15 NTE15:NTF15 ODA15:ODB15 OMW15:OMX15 OWS15:OWT15 PGO15:PGP15 PQK15:PQL15 QAG15:QAH15 QKC15:QKD15 QTY15:QTZ15 RDU15:RDV15 RNQ15:RNR15 RXM15:RXN15 SHI15:SHJ15 SRE15:SRF15 TBA15:TBB15 TKW15:TKX15 TUS15:TUT15 UEO15:UEP15 UOK15:UOL15 UYG15:UYH15 VIC15:VID15 VRY15:VRZ15 WBU15:WBV15 WLQ15:WLR15 WVM15:WVN15 E65551:F65551 JA65551:JB65551 SW65551:SX65551 ACS65551:ACT65551 AMO65551:AMP65551 AWK65551:AWL65551 BGG65551:BGH65551 BQC65551:BQD65551 BZY65551:BZZ65551 CJU65551:CJV65551 CTQ65551:CTR65551 DDM65551:DDN65551 DNI65551:DNJ65551 DXE65551:DXF65551 EHA65551:EHB65551 EQW65551:EQX65551 FAS65551:FAT65551 FKO65551:FKP65551 FUK65551:FUL65551 GEG65551:GEH65551 GOC65551:GOD65551 GXY65551:GXZ65551 HHU65551:HHV65551 HRQ65551:HRR65551 IBM65551:IBN65551 ILI65551:ILJ65551 IVE65551:IVF65551 JFA65551:JFB65551 JOW65551:JOX65551 JYS65551:JYT65551 KIO65551:KIP65551 KSK65551:KSL65551 LCG65551:LCH65551 LMC65551:LMD65551 LVY65551:LVZ65551 MFU65551:MFV65551 MPQ65551:MPR65551 MZM65551:MZN65551 NJI65551:NJJ65551 NTE65551:NTF65551 ODA65551:ODB65551 OMW65551:OMX65551 OWS65551:OWT65551 PGO65551:PGP65551 PQK65551:PQL65551 QAG65551:QAH65551 QKC65551:QKD65551 QTY65551:QTZ65551 RDU65551:RDV65551 RNQ65551:RNR65551 RXM65551:RXN65551 SHI65551:SHJ65551 SRE65551:SRF65551 TBA65551:TBB65551 TKW65551:TKX65551 TUS65551:TUT65551 UEO65551:UEP65551 UOK65551:UOL65551 UYG65551:UYH65551 VIC65551:VID65551 VRY65551:VRZ65551 WBU65551:WBV65551 WLQ65551:WLR65551 WVM65551:WVN65551 E131087:F131087 JA131087:JB131087 SW131087:SX131087 ACS131087:ACT131087 AMO131087:AMP131087 AWK131087:AWL131087 BGG131087:BGH131087 BQC131087:BQD131087 BZY131087:BZZ131087 CJU131087:CJV131087 CTQ131087:CTR131087 DDM131087:DDN131087 DNI131087:DNJ131087 DXE131087:DXF131087 EHA131087:EHB131087 EQW131087:EQX131087 FAS131087:FAT131087 FKO131087:FKP131087 FUK131087:FUL131087 GEG131087:GEH131087 GOC131087:GOD131087 GXY131087:GXZ131087 HHU131087:HHV131087 HRQ131087:HRR131087 IBM131087:IBN131087 ILI131087:ILJ131087 IVE131087:IVF131087 JFA131087:JFB131087 JOW131087:JOX131087 JYS131087:JYT131087 KIO131087:KIP131087 KSK131087:KSL131087 LCG131087:LCH131087 LMC131087:LMD131087 LVY131087:LVZ131087 MFU131087:MFV131087 MPQ131087:MPR131087 MZM131087:MZN131087 NJI131087:NJJ131087 NTE131087:NTF131087 ODA131087:ODB131087 OMW131087:OMX131087 OWS131087:OWT131087 PGO131087:PGP131087 PQK131087:PQL131087 QAG131087:QAH131087 QKC131087:QKD131087 QTY131087:QTZ131087 RDU131087:RDV131087 RNQ131087:RNR131087 RXM131087:RXN131087 SHI131087:SHJ131087 SRE131087:SRF131087 TBA131087:TBB131087 TKW131087:TKX131087 TUS131087:TUT131087 UEO131087:UEP131087 UOK131087:UOL131087 UYG131087:UYH131087 VIC131087:VID131087 VRY131087:VRZ131087 WBU131087:WBV131087 WLQ131087:WLR131087 WVM131087:WVN131087 E196623:F196623 JA196623:JB196623 SW196623:SX196623 ACS196623:ACT196623 AMO196623:AMP196623 AWK196623:AWL196623 BGG196623:BGH196623 BQC196623:BQD196623 BZY196623:BZZ196623 CJU196623:CJV196623 CTQ196623:CTR196623 DDM196623:DDN196623 DNI196623:DNJ196623 DXE196623:DXF196623 EHA196623:EHB196623 EQW196623:EQX196623 FAS196623:FAT196623 FKO196623:FKP196623 FUK196623:FUL196623 GEG196623:GEH196623 GOC196623:GOD196623 GXY196623:GXZ196623 HHU196623:HHV196623 HRQ196623:HRR196623 IBM196623:IBN196623 ILI196623:ILJ196623 IVE196623:IVF196623 JFA196623:JFB196623 JOW196623:JOX196623 JYS196623:JYT196623 KIO196623:KIP196623 KSK196623:KSL196623 LCG196623:LCH196623 LMC196623:LMD196623 LVY196623:LVZ196623 MFU196623:MFV196623 MPQ196623:MPR196623 MZM196623:MZN196623 NJI196623:NJJ196623 NTE196623:NTF196623 ODA196623:ODB196623 OMW196623:OMX196623 OWS196623:OWT196623 PGO196623:PGP196623 PQK196623:PQL196623 QAG196623:QAH196623 QKC196623:QKD196623 QTY196623:QTZ196623 RDU196623:RDV196623 RNQ196623:RNR196623 RXM196623:RXN196623 SHI196623:SHJ196623 SRE196623:SRF196623 TBA196623:TBB196623 TKW196623:TKX196623 TUS196623:TUT196623 UEO196623:UEP196623 UOK196623:UOL196623 UYG196623:UYH196623 VIC196623:VID196623 VRY196623:VRZ196623 WBU196623:WBV196623 WLQ196623:WLR196623 WVM196623:WVN196623 E262159:F262159 JA262159:JB262159 SW262159:SX262159 ACS262159:ACT262159 AMO262159:AMP262159 AWK262159:AWL262159 BGG262159:BGH262159 BQC262159:BQD262159 BZY262159:BZZ262159 CJU262159:CJV262159 CTQ262159:CTR262159 DDM262159:DDN262159 DNI262159:DNJ262159 DXE262159:DXF262159 EHA262159:EHB262159 EQW262159:EQX262159 FAS262159:FAT262159 FKO262159:FKP262159 FUK262159:FUL262159 GEG262159:GEH262159 GOC262159:GOD262159 GXY262159:GXZ262159 HHU262159:HHV262159 HRQ262159:HRR262159 IBM262159:IBN262159 ILI262159:ILJ262159 IVE262159:IVF262159 JFA262159:JFB262159 JOW262159:JOX262159 JYS262159:JYT262159 KIO262159:KIP262159 KSK262159:KSL262159 LCG262159:LCH262159 LMC262159:LMD262159 LVY262159:LVZ262159 MFU262159:MFV262159 MPQ262159:MPR262159 MZM262159:MZN262159 NJI262159:NJJ262159 NTE262159:NTF262159 ODA262159:ODB262159 OMW262159:OMX262159 OWS262159:OWT262159 PGO262159:PGP262159 PQK262159:PQL262159 QAG262159:QAH262159 QKC262159:QKD262159 QTY262159:QTZ262159 RDU262159:RDV262159 RNQ262159:RNR262159 RXM262159:RXN262159 SHI262159:SHJ262159 SRE262159:SRF262159 TBA262159:TBB262159 TKW262159:TKX262159 TUS262159:TUT262159 UEO262159:UEP262159 UOK262159:UOL262159 UYG262159:UYH262159 VIC262159:VID262159 VRY262159:VRZ262159 WBU262159:WBV262159 WLQ262159:WLR262159 WVM262159:WVN262159 E327695:F327695 JA327695:JB327695 SW327695:SX327695 ACS327695:ACT327695 AMO327695:AMP327695 AWK327695:AWL327695 BGG327695:BGH327695 BQC327695:BQD327695 BZY327695:BZZ327695 CJU327695:CJV327695 CTQ327695:CTR327695 DDM327695:DDN327695 DNI327695:DNJ327695 DXE327695:DXF327695 EHA327695:EHB327695 EQW327695:EQX327695 FAS327695:FAT327695 FKO327695:FKP327695 FUK327695:FUL327695 GEG327695:GEH327695 GOC327695:GOD327695 GXY327695:GXZ327695 HHU327695:HHV327695 HRQ327695:HRR327695 IBM327695:IBN327695 ILI327695:ILJ327695 IVE327695:IVF327695 JFA327695:JFB327695 JOW327695:JOX327695 JYS327695:JYT327695 KIO327695:KIP327695 KSK327695:KSL327695 LCG327695:LCH327695 LMC327695:LMD327695 LVY327695:LVZ327695 MFU327695:MFV327695 MPQ327695:MPR327695 MZM327695:MZN327695 NJI327695:NJJ327695 NTE327695:NTF327695 ODA327695:ODB327695 OMW327695:OMX327695 OWS327695:OWT327695 PGO327695:PGP327695 PQK327695:PQL327695 QAG327695:QAH327695 QKC327695:QKD327695 QTY327695:QTZ327695 RDU327695:RDV327695 RNQ327695:RNR327695 RXM327695:RXN327695 SHI327695:SHJ327695 SRE327695:SRF327695 TBA327695:TBB327695 TKW327695:TKX327695 TUS327695:TUT327695 UEO327695:UEP327695 UOK327695:UOL327695 UYG327695:UYH327695 VIC327695:VID327695 VRY327695:VRZ327695 WBU327695:WBV327695 WLQ327695:WLR327695 WVM327695:WVN327695 E393231:F393231 JA393231:JB393231 SW393231:SX393231 ACS393231:ACT393231 AMO393231:AMP393231 AWK393231:AWL393231 BGG393231:BGH393231 BQC393231:BQD393231 BZY393231:BZZ393231 CJU393231:CJV393231 CTQ393231:CTR393231 DDM393231:DDN393231 DNI393231:DNJ393231 DXE393231:DXF393231 EHA393231:EHB393231 EQW393231:EQX393231 FAS393231:FAT393231 FKO393231:FKP393231 FUK393231:FUL393231 GEG393231:GEH393231 GOC393231:GOD393231 GXY393231:GXZ393231 HHU393231:HHV393231 HRQ393231:HRR393231 IBM393231:IBN393231 ILI393231:ILJ393231 IVE393231:IVF393231 JFA393231:JFB393231 JOW393231:JOX393231 JYS393231:JYT393231 KIO393231:KIP393231 KSK393231:KSL393231 LCG393231:LCH393231 LMC393231:LMD393231 LVY393231:LVZ393231 MFU393231:MFV393231 MPQ393231:MPR393231 MZM393231:MZN393231 NJI393231:NJJ393231 NTE393231:NTF393231 ODA393231:ODB393231 OMW393231:OMX393231 OWS393231:OWT393231 PGO393231:PGP393231 PQK393231:PQL393231 QAG393231:QAH393231 QKC393231:QKD393231 QTY393231:QTZ393231 RDU393231:RDV393231 RNQ393231:RNR393231 RXM393231:RXN393231 SHI393231:SHJ393231 SRE393231:SRF393231 TBA393231:TBB393231 TKW393231:TKX393231 TUS393231:TUT393231 UEO393231:UEP393231 UOK393231:UOL393231 UYG393231:UYH393231 VIC393231:VID393231 VRY393231:VRZ393231 WBU393231:WBV393231 WLQ393231:WLR393231 WVM393231:WVN393231 E458767:F458767 JA458767:JB458767 SW458767:SX458767 ACS458767:ACT458767 AMO458767:AMP458767 AWK458767:AWL458767 BGG458767:BGH458767 BQC458767:BQD458767 BZY458767:BZZ458767 CJU458767:CJV458767 CTQ458767:CTR458767 DDM458767:DDN458767 DNI458767:DNJ458767 DXE458767:DXF458767 EHA458767:EHB458767 EQW458767:EQX458767 FAS458767:FAT458767 FKO458767:FKP458767 FUK458767:FUL458767 GEG458767:GEH458767 GOC458767:GOD458767 GXY458767:GXZ458767 HHU458767:HHV458767 HRQ458767:HRR458767 IBM458767:IBN458767 ILI458767:ILJ458767 IVE458767:IVF458767 JFA458767:JFB458767 JOW458767:JOX458767 JYS458767:JYT458767 KIO458767:KIP458767 KSK458767:KSL458767 LCG458767:LCH458767 LMC458767:LMD458767 LVY458767:LVZ458767 MFU458767:MFV458767 MPQ458767:MPR458767 MZM458767:MZN458767 NJI458767:NJJ458767 NTE458767:NTF458767 ODA458767:ODB458767 OMW458767:OMX458767 OWS458767:OWT458767 PGO458767:PGP458767 PQK458767:PQL458767 QAG458767:QAH458767 QKC458767:QKD458767 QTY458767:QTZ458767 RDU458767:RDV458767 RNQ458767:RNR458767 RXM458767:RXN458767 SHI458767:SHJ458767 SRE458767:SRF458767 TBA458767:TBB458767 TKW458767:TKX458767 TUS458767:TUT458767 UEO458767:UEP458767 UOK458767:UOL458767 UYG458767:UYH458767 VIC458767:VID458767 VRY458767:VRZ458767 WBU458767:WBV458767 WLQ458767:WLR458767 WVM458767:WVN458767 E524303:F524303 JA524303:JB524303 SW524303:SX524303 ACS524303:ACT524303 AMO524303:AMP524303 AWK524303:AWL524303 BGG524303:BGH524303 BQC524303:BQD524303 BZY524303:BZZ524303 CJU524303:CJV524303 CTQ524303:CTR524303 DDM524303:DDN524303 DNI524303:DNJ524303 DXE524303:DXF524303 EHA524303:EHB524303 EQW524303:EQX524303 FAS524303:FAT524303 FKO524303:FKP524303 FUK524303:FUL524303 GEG524303:GEH524303 GOC524303:GOD524303 GXY524303:GXZ524303 HHU524303:HHV524303 HRQ524303:HRR524303 IBM524303:IBN524303 ILI524303:ILJ524303 IVE524303:IVF524303 JFA524303:JFB524303 JOW524303:JOX524303 JYS524303:JYT524303 KIO524303:KIP524303 KSK524303:KSL524303 LCG524303:LCH524303 LMC524303:LMD524303 LVY524303:LVZ524303 MFU524303:MFV524303 MPQ524303:MPR524303 MZM524303:MZN524303 NJI524303:NJJ524303 NTE524303:NTF524303 ODA524303:ODB524303 OMW524303:OMX524303 OWS524303:OWT524303 PGO524303:PGP524303 PQK524303:PQL524303 QAG524303:QAH524303 QKC524303:QKD524303 QTY524303:QTZ524303 RDU524303:RDV524303 RNQ524303:RNR524303 RXM524303:RXN524303 SHI524303:SHJ524303 SRE524303:SRF524303 TBA524303:TBB524303 TKW524303:TKX524303 TUS524303:TUT524303 UEO524303:UEP524303 UOK524303:UOL524303 UYG524303:UYH524303 VIC524303:VID524303 VRY524303:VRZ524303 WBU524303:WBV524303 WLQ524303:WLR524303 WVM524303:WVN524303 E589839:F589839 JA589839:JB589839 SW589839:SX589839 ACS589839:ACT589839 AMO589839:AMP589839 AWK589839:AWL589839 BGG589839:BGH589839 BQC589839:BQD589839 BZY589839:BZZ589839 CJU589839:CJV589839 CTQ589839:CTR589839 DDM589839:DDN589839 DNI589839:DNJ589839 DXE589839:DXF589839 EHA589839:EHB589839 EQW589839:EQX589839 FAS589839:FAT589839 FKO589839:FKP589839 FUK589839:FUL589839 GEG589839:GEH589839 GOC589839:GOD589839 GXY589839:GXZ589839 HHU589839:HHV589839 HRQ589839:HRR589839 IBM589839:IBN589839 ILI589839:ILJ589839 IVE589839:IVF589839 JFA589839:JFB589839 JOW589839:JOX589839 JYS589839:JYT589839 KIO589839:KIP589839 KSK589839:KSL589839 LCG589839:LCH589839 LMC589839:LMD589839 LVY589839:LVZ589839 MFU589839:MFV589839 MPQ589839:MPR589839 MZM589839:MZN589839 NJI589839:NJJ589839 NTE589839:NTF589839 ODA589839:ODB589839 OMW589839:OMX589839 OWS589839:OWT589839 PGO589839:PGP589839 PQK589839:PQL589839 QAG589839:QAH589839 QKC589839:QKD589839 QTY589839:QTZ589839 RDU589839:RDV589839 RNQ589839:RNR589839 RXM589839:RXN589839 SHI589839:SHJ589839 SRE589839:SRF589839 TBA589839:TBB589839 TKW589839:TKX589839 TUS589839:TUT589839 UEO589839:UEP589839 UOK589839:UOL589839 UYG589839:UYH589839 VIC589839:VID589839 VRY589839:VRZ589839 WBU589839:WBV589839 WLQ589839:WLR589839 WVM589839:WVN589839 E655375:F655375 JA655375:JB655375 SW655375:SX655375 ACS655375:ACT655375 AMO655375:AMP655375 AWK655375:AWL655375 BGG655375:BGH655375 BQC655375:BQD655375 BZY655375:BZZ655375 CJU655375:CJV655375 CTQ655375:CTR655375 DDM655375:DDN655375 DNI655375:DNJ655375 DXE655375:DXF655375 EHA655375:EHB655375 EQW655375:EQX655375 FAS655375:FAT655375 FKO655375:FKP655375 FUK655375:FUL655375 GEG655375:GEH655375 GOC655375:GOD655375 GXY655375:GXZ655375 HHU655375:HHV655375 HRQ655375:HRR655375 IBM655375:IBN655375 ILI655375:ILJ655375 IVE655375:IVF655375 JFA655375:JFB655375 JOW655375:JOX655375 JYS655375:JYT655375 KIO655375:KIP655375 KSK655375:KSL655375 LCG655375:LCH655375 LMC655375:LMD655375 LVY655375:LVZ655375 MFU655375:MFV655375 MPQ655375:MPR655375 MZM655375:MZN655375 NJI655375:NJJ655375 NTE655375:NTF655375 ODA655375:ODB655375 OMW655375:OMX655375 OWS655375:OWT655375 PGO655375:PGP655375 PQK655375:PQL655375 QAG655375:QAH655375 QKC655375:QKD655375 QTY655375:QTZ655375 RDU655375:RDV655375 RNQ655375:RNR655375 RXM655375:RXN655375 SHI655375:SHJ655375 SRE655375:SRF655375 TBA655375:TBB655375 TKW655375:TKX655375 TUS655375:TUT655375 UEO655375:UEP655375 UOK655375:UOL655375 UYG655375:UYH655375 VIC655375:VID655375 VRY655375:VRZ655375 WBU655375:WBV655375 WLQ655375:WLR655375 WVM655375:WVN655375 E720911:F720911 JA720911:JB720911 SW720911:SX720911 ACS720911:ACT720911 AMO720911:AMP720911 AWK720911:AWL720911 BGG720911:BGH720911 BQC720911:BQD720911 BZY720911:BZZ720911 CJU720911:CJV720911 CTQ720911:CTR720911 DDM720911:DDN720911 DNI720911:DNJ720911 DXE720911:DXF720911 EHA720911:EHB720911 EQW720911:EQX720911 FAS720911:FAT720911 FKO720911:FKP720911 FUK720911:FUL720911 GEG720911:GEH720911 GOC720911:GOD720911 GXY720911:GXZ720911 HHU720911:HHV720911 HRQ720911:HRR720911 IBM720911:IBN720911 ILI720911:ILJ720911 IVE720911:IVF720911 JFA720911:JFB720911 JOW720911:JOX720911 JYS720911:JYT720911 KIO720911:KIP720911 KSK720911:KSL720911 LCG720911:LCH720911 LMC720911:LMD720911 LVY720911:LVZ720911 MFU720911:MFV720911 MPQ720911:MPR720911 MZM720911:MZN720911 NJI720911:NJJ720911 NTE720911:NTF720911 ODA720911:ODB720911 OMW720911:OMX720911 OWS720911:OWT720911 PGO720911:PGP720911 PQK720911:PQL720911 QAG720911:QAH720911 QKC720911:QKD720911 QTY720911:QTZ720911 RDU720911:RDV720911 RNQ720911:RNR720911 RXM720911:RXN720911 SHI720911:SHJ720911 SRE720911:SRF720911 TBA720911:TBB720911 TKW720911:TKX720911 TUS720911:TUT720911 UEO720911:UEP720911 UOK720911:UOL720911 UYG720911:UYH720911 VIC720911:VID720911 VRY720911:VRZ720911 WBU720911:WBV720911 WLQ720911:WLR720911 WVM720911:WVN720911 E786447:F786447 JA786447:JB786447 SW786447:SX786447 ACS786447:ACT786447 AMO786447:AMP786447 AWK786447:AWL786447 BGG786447:BGH786447 BQC786447:BQD786447 BZY786447:BZZ786447 CJU786447:CJV786447 CTQ786447:CTR786447 DDM786447:DDN786447 DNI786447:DNJ786447 DXE786447:DXF786447 EHA786447:EHB786447 EQW786447:EQX786447 FAS786447:FAT786447 FKO786447:FKP786447 FUK786447:FUL786447 GEG786447:GEH786447 GOC786447:GOD786447 GXY786447:GXZ786447 HHU786447:HHV786447 HRQ786447:HRR786447 IBM786447:IBN786447 ILI786447:ILJ786447 IVE786447:IVF786447 JFA786447:JFB786447 JOW786447:JOX786447 JYS786447:JYT786447 KIO786447:KIP786447 KSK786447:KSL786447 LCG786447:LCH786447 LMC786447:LMD786447 LVY786447:LVZ786447 MFU786447:MFV786447 MPQ786447:MPR786447 MZM786447:MZN786447 NJI786447:NJJ786447 NTE786447:NTF786447 ODA786447:ODB786447 OMW786447:OMX786447 OWS786447:OWT786447 PGO786447:PGP786447 PQK786447:PQL786447 QAG786447:QAH786447 QKC786447:QKD786447 QTY786447:QTZ786447 RDU786447:RDV786447 RNQ786447:RNR786447 RXM786447:RXN786447 SHI786447:SHJ786447 SRE786447:SRF786447 TBA786447:TBB786447 TKW786447:TKX786447 TUS786447:TUT786447 UEO786447:UEP786447 UOK786447:UOL786447 UYG786447:UYH786447 VIC786447:VID786447 VRY786447:VRZ786447 WBU786447:WBV786447 WLQ786447:WLR786447 WVM786447:WVN786447 E851983:F851983 JA851983:JB851983 SW851983:SX851983 ACS851983:ACT851983 AMO851983:AMP851983 AWK851983:AWL851983 BGG851983:BGH851983 BQC851983:BQD851983 BZY851983:BZZ851983 CJU851983:CJV851983 CTQ851983:CTR851983 DDM851983:DDN851983 DNI851983:DNJ851983 DXE851983:DXF851983 EHA851983:EHB851983 EQW851983:EQX851983 FAS851983:FAT851983 FKO851983:FKP851983 FUK851983:FUL851983 GEG851983:GEH851983 GOC851983:GOD851983 GXY851983:GXZ851983 HHU851983:HHV851983 HRQ851983:HRR851983 IBM851983:IBN851983 ILI851983:ILJ851983 IVE851983:IVF851983 JFA851983:JFB851983 JOW851983:JOX851983 JYS851983:JYT851983 KIO851983:KIP851983 KSK851983:KSL851983 LCG851983:LCH851983 LMC851983:LMD851983 LVY851983:LVZ851983 MFU851983:MFV851983 MPQ851983:MPR851983 MZM851983:MZN851983 NJI851983:NJJ851983 NTE851983:NTF851983 ODA851983:ODB851983 OMW851983:OMX851983 OWS851983:OWT851983 PGO851983:PGP851983 PQK851983:PQL851983 QAG851983:QAH851983 QKC851983:QKD851983 QTY851983:QTZ851983 RDU851983:RDV851983 RNQ851983:RNR851983 RXM851983:RXN851983 SHI851983:SHJ851983 SRE851983:SRF851983 TBA851983:TBB851983 TKW851983:TKX851983 TUS851983:TUT851983 UEO851983:UEP851983 UOK851983:UOL851983 UYG851983:UYH851983 VIC851983:VID851983 VRY851983:VRZ851983 WBU851983:WBV851983 WLQ851983:WLR851983 WVM851983:WVN851983 E917519:F917519 JA917519:JB917519 SW917519:SX917519 ACS917519:ACT917519 AMO917519:AMP917519 AWK917519:AWL917519 BGG917519:BGH917519 BQC917519:BQD917519 BZY917519:BZZ917519 CJU917519:CJV917519 CTQ917519:CTR917519 DDM917519:DDN917519 DNI917519:DNJ917519 DXE917519:DXF917519 EHA917519:EHB917519 EQW917519:EQX917519 FAS917519:FAT917519 FKO917519:FKP917519 FUK917519:FUL917519 GEG917519:GEH917519 GOC917519:GOD917519 GXY917519:GXZ917519 HHU917519:HHV917519 HRQ917519:HRR917519 IBM917519:IBN917519 ILI917519:ILJ917519 IVE917519:IVF917519 JFA917519:JFB917519 JOW917519:JOX917519 JYS917519:JYT917519 KIO917519:KIP917519 KSK917519:KSL917519 LCG917519:LCH917519 LMC917519:LMD917519 LVY917519:LVZ917519 MFU917519:MFV917519 MPQ917519:MPR917519 MZM917519:MZN917519 NJI917519:NJJ917519 NTE917519:NTF917519 ODA917519:ODB917519 OMW917519:OMX917519 OWS917519:OWT917519 PGO917519:PGP917519 PQK917519:PQL917519 QAG917519:QAH917519 QKC917519:QKD917519 QTY917519:QTZ917519 RDU917519:RDV917519 RNQ917519:RNR917519 RXM917519:RXN917519 SHI917519:SHJ917519 SRE917519:SRF917519 TBA917519:TBB917519 TKW917519:TKX917519 TUS917519:TUT917519 UEO917519:UEP917519 UOK917519:UOL917519 UYG917519:UYH917519 VIC917519:VID917519 VRY917519:VRZ917519 WBU917519:WBV917519 WLQ917519:WLR917519 WVM917519:WVN917519 E983055:F983055 JA983055:JB983055 SW983055:SX983055 ACS983055:ACT983055 AMO983055:AMP983055 AWK983055:AWL983055 BGG983055:BGH983055 BQC983055:BQD983055 BZY983055:BZZ983055 CJU983055:CJV983055 CTQ983055:CTR983055 DDM983055:DDN983055 DNI983055:DNJ983055 DXE983055:DXF983055 EHA983055:EHB983055 EQW983055:EQX983055 FAS983055:FAT983055 FKO983055:FKP983055 FUK983055:FUL983055 GEG983055:GEH983055 GOC983055:GOD983055 GXY983055:GXZ983055 HHU983055:HHV983055 HRQ983055:HRR983055 IBM983055:IBN983055 ILI983055:ILJ983055 IVE983055:IVF983055 JFA983055:JFB983055 JOW983055:JOX983055 JYS983055:JYT983055 KIO983055:KIP983055 KSK983055:KSL983055 LCG983055:LCH983055 LMC983055:LMD983055 LVY983055:LVZ983055 MFU983055:MFV983055 MPQ983055:MPR983055 MZM983055:MZN983055 NJI983055:NJJ983055 NTE983055:NTF983055 ODA983055:ODB983055 OMW983055:OMX983055 OWS983055:OWT983055 PGO983055:PGP983055 PQK983055:PQL983055 QAG983055:QAH983055 QKC983055:QKD983055 QTY983055:QTZ983055 RDU983055:RDV983055 RNQ983055:RNR983055 RXM983055:RXN983055 SHI983055:SHJ983055 SRE983055:SRF983055 TBA983055:TBB983055 TKW983055:TKX983055 TUS983055:TUT983055 UEO983055:UEP983055 UOK983055:UOL983055 UYG983055:UYH983055 VIC983055:VID983055 VRY983055:VRZ983055 WBU983055:WBV983055 WLQ983055:WLR983055 WVM983055:WVN983055 E26:F26 JA26:JB26 SW26:SX26 ACS26:ACT26 AMO26:AMP26 AWK26:AWL26 BGG26:BGH26 BQC26:BQD26 BZY26:BZZ26 CJU26:CJV26 CTQ26:CTR26 DDM26:DDN26 DNI26:DNJ26 DXE26:DXF26 EHA26:EHB26 EQW26:EQX26 FAS26:FAT26 FKO26:FKP26 FUK26:FUL26 GEG26:GEH26 GOC26:GOD26 GXY26:GXZ26 HHU26:HHV26 HRQ26:HRR26 IBM26:IBN26 ILI26:ILJ26 IVE26:IVF26 JFA26:JFB26 JOW26:JOX26 JYS26:JYT26 KIO26:KIP26 KSK26:KSL26 LCG26:LCH26 LMC26:LMD26 LVY26:LVZ26 MFU26:MFV26 MPQ26:MPR26 MZM26:MZN26 NJI26:NJJ26 NTE26:NTF26 ODA26:ODB26 OMW26:OMX26 OWS26:OWT26 PGO26:PGP26 PQK26:PQL26 QAG26:QAH26 QKC26:QKD26 QTY26:QTZ26 RDU26:RDV26 RNQ26:RNR26 RXM26:RXN26 SHI26:SHJ26 SRE26:SRF26 TBA26:TBB26 TKW26:TKX26 TUS26:TUT26 UEO26:UEP26 UOK26:UOL26 UYG26:UYH26 VIC26:VID26 VRY26:VRZ26 WBU26:WBV26 WLQ26:WLR26 WVM26:WVN26 E65562:F65562 JA65562:JB65562 SW65562:SX65562 ACS65562:ACT65562 AMO65562:AMP65562 AWK65562:AWL65562 BGG65562:BGH65562 BQC65562:BQD65562 BZY65562:BZZ65562 CJU65562:CJV65562 CTQ65562:CTR65562 DDM65562:DDN65562 DNI65562:DNJ65562 DXE65562:DXF65562 EHA65562:EHB65562 EQW65562:EQX65562 FAS65562:FAT65562 FKO65562:FKP65562 FUK65562:FUL65562 GEG65562:GEH65562 GOC65562:GOD65562 GXY65562:GXZ65562 HHU65562:HHV65562 HRQ65562:HRR65562 IBM65562:IBN65562 ILI65562:ILJ65562 IVE65562:IVF65562 JFA65562:JFB65562 JOW65562:JOX65562 JYS65562:JYT65562 KIO65562:KIP65562 KSK65562:KSL65562 LCG65562:LCH65562 LMC65562:LMD65562 LVY65562:LVZ65562 MFU65562:MFV65562 MPQ65562:MPR65562 MZM65562:MZN65562 NJI65562:NJJ65562 NTE65562:NTF65562 ODA65562:ODB65562 OMW65562:OMX65562 OWS65562:OWT65562 PGO65562:PGP65562 PQK65562:PQL65562 QAG65562:QAH65562 QKC65562:QKD65562 QTY65562:QTZ65562 RDU65562:RDV65562 RNQ65562:RNR65562 RXM65562:RXN65562 SHI65562:SHJ65562 SRE65562:SRF65562 TBA65562:TBB65562 TKW65562:TKX65562 TUS65562:TUT65562 UEO65562:UEP65562 UOK65562:UOL65562 UYG65562:UYH65562 VIC65562:VID65562 VRY65562:VRZ65562 WBU65562:WBV65562 WLQ65562:WLR65562 WVM65562:WVN65562 E131098:F131098 JA131098:JB131098 SW131098:SX131098 ACS131098:ACT131098 AMO131098:AMP131098 AWK131098:AWL131098 BGG131098:BGH131098 BQC131098:BQD131098 BZY131098:BZZ131098 CJU131098:CJV131098 CTQ131098:CTR131098 DDM131098:DDN131098 DNI131098:DNJ131098 DXE131098:DXF131098 EHA131098:EHB131098 EQW131098:EQX131098 FAS131098:FAT131098 FKO131098:FKP131098 FUK131098:FUL131098 GEG131098:GEH131098 GOC131098:GOD131098 GXY131098:GXZ131098 HHU131098:HHV131098 HRQ131098:HRR131098 IBM131098:IBN131098 ILI131098:ILJ131098 IVE131098:IVF131098 JFA131098:JFB131098 JOW131098:JOX131098 JYS131098:JYT131098 KIO131098:KIP131098 KSK131098:KSL131098 LCG131098:LCH131098 LMC131098:LMD131098 LVY131098:LVZ131098 MFU131098:MFV131098 MPQ131098:MPR131098 MZM131098:MZN131098 NJI131098:NJJ131098 NTE131098:NTF131098 ODA131098:ODB131098 OMW131098:OMX131098 OWS131098:OWT131098 PGO131098:PGP131098 PQK131098:PQL131098 QAG131098:QAH131098 QKC131098:QKD131098 QTY131098:QTZ131098 RDU131098:RDV131098 RNQ131098:RNR131098 RXM131098:RXN131098 SHI131098:SHJ131098 SRE131098:SRF131098 TBA131098:TBB131098 TKW131098:TKX131098 TUS131098:TUT131098 UEO131098:UEP131098 UOK131098:UOL131098 UYG131098:UYH131098 VIC131098:VID131098 VRY131098:VRZ131098 WBU131098:WBV131098 WLQ131098:WLR131098 WVM131098:WVN131098 E196634:F196634 JA196634:JB196634 SW196634:SX196634 ACS196634:ACT196634 AMO196634:AMP196634 AWK196634:AWL196634 BGG196634:BGH196634 BQC196634:BQD196634 BZY196634:BZZ196634 CJU196634:CJV196634 CTQ196634:CTR196634 DDM196634:DDN196634 DNI196634:DNJ196634 DXE196634:DXF196634 EHA196634:EHB196634 EQW196634:EQX196634 FAS196634:FAT196634 FKO196634:FKP196634 FUK196634:FUL196634 GEG196634:GEH196634 GOC196634:GOD196634 GXY196634:GXZ196634 HHU196634:HHV196634 HRQ196634:HRR196634 IBM196634:IBN196634 ILI196634:ILJ196634 IVE196634:IVF196634 JFA196634:JFB196634 JOW196634:JOX196634 JYS196634:JYT196634 KIO196634:KIP196634 KSK196634:KSL196634 LCG196634:LCH196634 LMC196634:LMD196634 LVY196634:LVZ196634 MFU196634:MFV196634 MPQ196634:MPR196634 MZM196634:MZN196634 NJI196634:NJJ196634 NTE196634:NTF196634 ODA196634:ODB196634 OMW196634:OMX196634 OWS196634:OWT196634 PGO196634:PGP196634 PQK196634:PQL196634 QAG196634:QAH196634 QKC196634:QKD196634 QTY196634:QTZ196634 RDU196634:RDV196634 RNQ196634:RNR196634 RXM196634:RXN196634 SHI196634:SHJ196634 SRE196634:SRF196634 TBA196634:TBB196634 TKW196634:TKX196634 TUS196634:TUT196634 UEO196634:UEP196634 UOK196634:UOL196634 UYG196634:UYH196634 VIC196634:VID196634 VRY196634:VRZ196634 WBU196634:WBV196634 WLQ196634:WLR196634 WVM196634:WVN196634 E262170:F262170 JA262170:JB262170 SW262170:SX262170 ACS262170:ACT262170 AMO262170:AMP262170 AWK262170:AWL262170 BGG262170:BGH262170 BQC262170:BQD262170 BZY262170:BZZ262170 CJU262170:CJV262170 CTQ262170:CTR262170 DDM262170:DDN262170 DNI262170:DNJ262170 DXE262170:DXF262170 EHA262170:EHB262170 EQW262170:EQX262170 FAS262170:FAT262170 FKO262170:FKP262170 FUK262170:FUL262170 GEG262170:GEH262170 GOC262170:GOD262170 GXY262170:GXZ262170 HHU262170:HHV262170 HRQ262170:HRR262170 IBM262170:IBN262170 ILI262170:ILJ262170 IVE262170:IVF262170 JFA262170:JFB262170 JOW262170:JOX262170 JYS262170:JYT262170 KIO262170:KIP262170 KSK262170:KSL262170 LCG262170:LCH262170 LMC262170:LMD262170 LVY262170:LVZ262170 MFU262170:MFV262170 MPQ262170:MPR262170 MZM262170:MZN262170 NJI262170:NJJ262170 NTE262170:NTF262170 ODA262170:ODB262170 OMW262170:OMX262170 OWS262170:OWT262170 PGO262170:PGP262170 PQK262170:PQL262170 QAG262170:QAH262170 QKC262170:QKD262170 QTY262170:QTZ262170 RDU262170:RDV262170 RNQ262170:RNR262170 RXM262170:RXN262170 SHI262170:SHJ262170 SRE262170:SRF262170 TBA262170:TBB262170 TKW262170:TKX262170 TUS262170:TUT262170 UEO262170:UEP262170 UOK262170:UOL262170 UYG262170:UYH262170 VIC262170:VID262170 VRY262170:VRZ262170 WBU262170:WBV262170 WLQ262170:WLR262170 WVM262170:WVN262170 E327706:F327706 JA327706:JB327706 SW327706:SX327706 ACS327706:ACT327706 AMO327706:AMP327706 AWK327706:AWL327706 BGG327706:BGH327706 BQC327706:BQD327706 BZY327706:BZZ327706 CJU327706:CJV327706 CTQ327706:CTR327706 DDM327706:DDN327706 DNI327706:DNJ327706 DXE327706:DXF327706 EHA327706:EHB327706 EQW327706:EQX327706 FAS327706:FAT327706 FKO327706:FKP327706 FUK327706:FUL327706 GEG327706:GEH327706 GOC327706:GOD327706 GXY327706:GXZ327706 HHU327706:HHV327706 HRQ327706:HRR327706 IBM327706:IBN327706 ILI327706:ILJ327706 IVE327706:IVF327706 JFA327706:JFB327706 JOW327706:JOX327706 JYS327706:JYT327706 KIO327706:KIP327706 KSK327706:KSL327706 LCG327706:LCH327706 LMC327706:LMD327706 LVY327706:LVZ327706 MFU327706:MFV327706 MPQ327706:MPR327706 MZM327706:MZN327706 NJI327706:NJJ327706 NTE327706:NTF327706 ODA327706:ODB327706 OMW327706:OMX327706 OWS327706:OWT327706 PGO327706:PGP327706 PQK327706:PQL327706 QAG327706:QAH327706 QKC327706:QKD327706 QTY327706:QTZ327706 RDU327706:RDV327706 RNQ327706:RNR327706 RXM327706:RXN327706 SHI327706:SHJ327706 SRE327706:SRF327706 TBA327706:TBB327706 TKW327706:TKX327706 TUS327706:TUT327706 UEO327706:UEP327706 UOK327706:UOL327706 UYG327706:UYH327706 VIC327706:VID327706 VRY327706:VRZ327706 WBU327706:WBV327706 WLQ327706:WLR327706 WVM327706:WVN327706 E393242:F393242 JA393242:JB393242 SW393242:SX393242 ACS393242:ACT393242 AMO393242:AMP393242 AWK393242:AWL393242 BGG393242:BGH393242 BQC393242:BQD393242 BZY393242:BZZ393242 CJU393242:CJV393242 CTQ393242:CTR393242 DDM393242:DDN393242 DNI393242:DNJ393242 DXE393242:DXF393242 EHA393242:EHB393242 EQW393242:EQX393242 FAS393242:FAT393242 FKO393242:FKP393242 FUK393242:FUL393242 GEG393242:GEH393242 GOC393242:GOD393242 GXY393242:GXZ393242 HHU393242:HHV393242 HRQ393242:HRR393242 IBM393242:IBN393242 ILI393242:ILJ393242 IVE393242:IVF393242 JFA393242:JFB393242 JOW393242:JOX393242 JYS393242:JYT393242 KIO393242:KIP393242 KSK393242:KSL393242 LCG393242:LCH393242 LMC393242:LMD393242 LVY393242:LVZ393242 MFU393242:MFV393242 MPQ393242:MPR393242 MZM393242:MZN393242 NJI393242:NJJ393242 NTE393242:NTF393242 ODA393242:ODB393242 OMW393242:OMX393242 OWS393242:OWT393242 PGO393242:PGP393242 PQK393242:PQL393242 QAG393242:QAH393242 QKC393242:QKD393242 QTY393242:QTZ393242 RDU393242:RDV393242 RNQ393242:RNR393242 RXM393242:RXN393242 SHI393242:SHJ393242 SRE393242:SRF393242 TBA393242:TBB393242 TKW393242:TKX393242 TUS393242:TUT393242 UEO393242:UEP393242 UOK393242:UOL393242 UYG393242:UYH393242 VIC393242:VID393242 VRY393242:VRZ393242 WBU393242:WBV393242 WLQ393242:WLR393242 WVM393242:WVN393242 E458778:F458778 JA458778:JB458778 SW458778:SX458778 ACS458778:ACT458778 AMO458778:AMP458778 AWK458778:AWL458778 BGG458778:BGH458778 BQC458778:BQD458778 BZY458778:BZZ458778 CJU458778:CJV458778 CTQ458778:CTR458778 DDM458778:DDN458778 DNI458778:DNJ458778 DXE458778:DXF458778 EHA458778:EHB458778 EQW458778:EQX458778 FAS458778:FAT458778 FKO458778:FKP458778 FUK458778:FUL458778 GEG458778:GEH458778 GOC458778:GOD458778 GXY458778:GXZ458778 HHU458778:HHV458778 HRQ458778:HRR458778 IBM458778:IBN458778 ILI458778:ILJ458778 IVE458778:IVF458778 JFA458778:JFB458778 JOW458778:JOX458778 JYS458778:JYT458778 KIO458778:KIP458778 KSK458778:KSL458778 LCG458778:LCH458778 LMC458778:LMD458778 LVY458778:LVZ458778 MFU458778:MFV458778 MPQ458778:MPR458778 MZM458778:MZN458778 NJI458778:NJJ458778 NTE458778:NTF458778 ODA458778:ODB458778 OMW458778:OMX458778 OWS458778:OWT458778 PGO458778:PGP458778 PQK458778:PQL458778 QAG458778:QAH458778 QKC458778:QKD458778 QTY458778:QTZ458778 RDU458778:RDV458778 RNQ458778:RNR458778 RXM458778:RXN458778 SHI458778:SHJ458778 SRE458778:SRF458778 TBA458778:TBB458778 TKW458778:TKX458778 TUS458778:TUT458778 UEO458778:UEP458778 UOK458778:UOL458778 UYG458778:UYH458778 VIC458778:VID458778 VRY458778:VRZ458778 WBU458778:WBV458778 WLQ458778:WLR458778 WVM458778:WVN458778 E524314:F524314 JA524314:JB524314 SW524314:SX524314 ACS524314:ACT524314 AMO524314:AMP524314 AWK524314:AWL524314 BGG524314:BGH524314 BQC524314:BQD524314 BZY524314:BZZ524314 CJU524314:CJV524314 CTQ524314:CTR524314 DDM524314:DDN524314 DNI524314:DNJ524314 DXE524314:DXF524314 EHA524314:EHB524314 EQW524314:EQX524314 FAS524314:FAT524314 FKO524314:FKP524314 FUK524314:FUL524314 GEG524314:GEH524314 GOC524314:GOD524314 GXY524314:GXZ524314 HHU524314:HHV524314 HRQ524314:HRR524314 IBM524314:IBN524314 ILI524314:ILJ524314 IVE524314:IVF524314 JFA524314:JFB524314 JOW524314:JOX524314 JYS524314:JYT524314 KIO524314:KIP524314 KSK524314:KSL524314 LCG524314:LCH524314 LMC524314:LMD524314 LVY524314:LVZ524314 MFU524314:MFV524314 MPQ524314:MPR524314 MZM524314:MZN524314 NJI524314:NJJ524314 NTE524314:NTF524314 ODA524314:ODB524314 OMW524314:OMX524314 OWS524314:OWT524314 PGO524314:PGP524314 PQK524314:PQL524314 QAG524314:QAH524314 QKC524314:QKD524314 QTY524314:QTZ524314 RDU524314:RDV524314 RNQ524314:RNR524314 RXM524314:RXN524314 SHI524314:SHJ524314 SRE524314:SRF524314 TBA524314:TBB524314 TKW524314:TKX524314 TUS524314:TUT524314 UEO524314:UEP524314 UOK524314:UOL524314 UYG524314:UYH524314 VIC524314:VID524314 VRY524314:VRZ524314 WBU524314:WBV524314 WLQ524314:WLR524314 WVM524314:WVN524314 E589850:F589850 JA589850:JB589850 SW589850:SX589850 ACS589850:ACT589850 AMO589850:AMP589850 AWK589850:AWL589850 BGG589850:BGH589850 BQC589850:BQD589850 BZY589850:BZZ589850 CJU589850:CJV589850 CTQ589850:CTR589850 DDM589850:DDN589850 DNI589850:DNJ589850 DXE589850:DXF589850 EHA589850:EHB589850 EQW589850:EQX589850 FAS589850:FAT589850 FKO589850:FKP589850 FUK589850:FUL589850 GEG589850:GEH589850 GOC589850:GOD589850 GXY589850:GXZ589850 HHU589850:HHV589850 HRQ589850:HRR589850 IBM589850:IBN589850 ILI589850:ILJ589850 IVE589850:IVF589850 JFA589850:JFB589850 JOW589850:JOX589850 JYS589850:JYT589850 KIO589850:KIP589850 KSK589850:KSL589850 LCG589850:LCH589850 LMC589850:LMD589850 LVY589850:LVZ589850 MFU589850:MFV589850 MPQ589850:MPR589850 MZM589850:MZN589850 NJI589850:NJJ589850 NTE589850:NTF589850 ODA589850:ODB589850 OMW589850:OMX589850 OWS589850:OWT589850 PGO589850:PGP589850 PQK589850:PQL589850 QAG589850:QAH589850 QKC589850:QKD589850 QTY589850:QTZ589850 RDU589850:RDV589850 RNQ589850:RNR589850 RXM589850:RXN589850 SHI589850:SHJ589850 SRE589850:SRF589850 TBA589850:TBB589850 TKW589850:TKX589850 TUS589850:TUT589850 UEO589850:UEP589850 UOK589850:UOL589850 UYG589850:UYH589850 VIC589850:VID589850 VRY589850:VRZ589850 WBU589850:WBV589850 WLQ589850:WLR589850 WVM589850:WVN589850 E655386:F655386 JA655386:JB655386 SW655386:SX655386 ACS655386:ACT655386 AMO655386:AMP655386 AWK655386:AWL655386 BGG655386:BGH655386 BQC655386:BQD655386 BZY655386:BZZ655386 CJU655386:CJV655386 CTQ655386:CTR655386 DDM655386:DDN655386 DNI655386:DNJ655386 DXE655386:DXF655386 EHA655386:EHB655386 EQW655386:EQX655386 FAS655386:FAT655386 FKO655386:FKP655386 FUK655386:FUL655386 GEG655386:GEH655386 GOC655386:GOD655386 GXY655386:GXZ655386 HHU655386:HHV655386 HRQ655386:HRR655386 IBM655386:IBN655386 ILI655386:ILJ655386 IVE655386:IVF655386 JFA655386:JFB655386 JOW655386:JOX655386 JYS655386:JYT655386 KIO655386:KIP655386 KSK655386:KSL655386 LCG655386:LCH655386 LMC655386:LMD655386 LVY655386:LVZ655386 MFU655386:MFV655386 MPQ655386:MPR655386 MZM655386:MZN655386 NJI655386:NJJ655386 NTE655386:NTF655386 ODA655386:ODB655386 OMW655386:OMX655386 OWS655386:OWT655386 PGO655386:PGP655386 PQK655386:PQL655386 QAG655386:QAH655386 QKC655386:QKD655386 QTY655386:QTZ655386 RDU655386:RDV655386 RNQ655386:RNR655386 RXM655386:RXN655386 SHI655386:SHJ655386 SRE655386:SRF655386 TBA655386:TBB655386 TKW655386:TKX655386 TUS655386:TUT655386 UEO655386:UEP655386 UOK655386:UOL655386 UYG655386:UYH655386 VIC655386:VID655386 VRY655386:VRZ655386 WBU655386:WBV655386 WLQ655386:WLR655386 WVM655386:WVN655386 E720922:F720922 JA720922:JB720922 SW720922:SX720922 ACS720922:ACT720922 AMO720922:AMP720922 AWK720922:AWL720922 BGG720922:BGH720922 BQC720922:BQD720922 BZY720922:BZZ720922 CJU720922:CJV720922 CTQ720922:CTR720922 DDM720922:DDN720922 DNI720922:DNJ720922 DXE720922:DXF720922 EHA720922:EHB720922 EQW720922:EQX720922 FAS720922:FAT720922 FKO720922:FKP720922 FUK720922:FUL720922 GEG720922:GEH720922 GOC720922:GOD720922 GXY720922:GXZ720922 HHU720922:HHV720922 HRQ720922:HRR720922 IBM720922:IBN720922 ILI720922:ILJ720922 IVE720922:IVF720922 JFA720922:JFB720922 JOW720922:JOX720922 JYS720922:JYT720922 KIO720922:KIP720922 KSK720922:KSL720922 LCG720922:LCH720922 LMC720922:LMD720922 LVY720922:LVZ720922 MFU720922:MFV720922 MPQ720922:MPR720922 MZM720922:MZN720922 NJI720922:NJJ720922 NTE720922:NTF720922 ODA720922:ODB720922 OMW720922:OMX720922 OWS720922:OWT720922 PGO720922:PGP720922 PQK720922:PQL720922 QAG720922:QAH720922 QKC720922:QKD720922 QTY720922:QTZ720922 RDU720922:RDV720922 RNQ720922:RNR720922 RXM720922:RXN720922 SHI720922:SHJ720922 SRE720922:SRF720922 TBA720922:TBB720922 TKW720922:TKX720922 TUS720922:TUT720922 UEO720922:UEP720922 UOK720922:UOL720922 UYG720922:UYH720922 VIC720922:VID720922 VRY720922:VRZ720922 WBU720922:WBV720922 WLQ720922:WLR720922 WVM720922:WVN720922 E786458:F786458 JA786458:JB786458 SW786458:SX786458 ACS786458:ACT786458 AMO786458:AMP786458 AWK786458:AWL786458 BGG786458:BGH786458 BQC786458:BQD786458 BZY786458:BZZ786458 CJU786458:CJV786458 CTQ786458:CTR786458 DDM786458:DDN786458 DNI786458:DNJ786458 DXE786458:DXF786458 EHA786458:EHB786458 EQW786458:EQX786458 FAS786458:FAT786458 FKO786458:FKP786458 FUK786458:FUL786458 GEG786458:GEH786458 GOC786458:GOD786458 GXY786458:GXZ786458 HHU786458:HHV786458 HRQ786458:HRR786458 IBM786458:IBN786458 ILI786458:ILJ786458 IVE786458:IVF786458 JFA786458:JFB786458 JOW786458:JOX786458 JYS786458:JYT786458 KIO786458:KIP786458 KSK786458:KSL786458 LCG786458:LCH786458 LMC786458:LMD786458 LVY786458:LVZ786458 MFU786458:MFV786458 MPQ786458:MPR786458 MZM786458:MZN786458 NJI786458:NJJ786458 NTE786458:NTF786458 ODA786458:ODB786458 OMW786458:OMX786458 OWS786458:OWT786458 PGO786458:PGP786458 PQK786458:PQL786458 QAG786458:QAH786458 QKC786458:QKD786458 QTY786458:QTZ786458 RDU786458:RDV786458 RNQ786458:RNR786458 RXM786458:RXN786458 SHI786458:SHJ786458 SRE786458:SRF786458 TBA786458:TBB786458 TKW786458:TKX786458 TUS786458:TUT786458 UEO786458:UEP786458 UOK786458:UOL786458 UYG786458:UYH786458 VIC786458:VID786458 VRY786458:VRZ786458 WBU786458:WBV786458 WLQ786458:WLR786458 WVM786458:WVN786458 E851994:F851994 JA851994:JB851994 SW851994:SX851994 ACS851994:ACT851994 AMO851994:AMP851994 AWK851994:AWL851994 BGG851994:BGH851994 BQC851994:BQD851994 BZY851994:BZZ851994 CJU851994:CJV851994 CTQ851994:CTR851994 DDM851994:DDN851994 DNI851994:DNJ851994 DXE851994:DXF851994 EHA851994:EHB851994 EQW851994:EQX851994 FAS851994:FAT851994 FKO851994:FKP851994 FUK851994:FUL851994 GEG851994:GEH851994 GOC851994:GOD851994 GXY851994:GXZ851994 HHU851994:HHV851994 HRQ851994:HRR851994 IBM851994:IBN851994 ILI851994:ILJ851994 IVE851994:IVF851994 JFA851994:JFB851994 JOW851994:JOX851994 JYS851994:JYT851994 KIO851994:KIP851994 KSK851994:KSL851994 LCG851994:LCH851994 LMC851994:LMD851994 LVY851994:LVZ851994 MFU851994:MFV851994 MPQ851994:MPR851994 MZM851994:MZN851994 NJI851994:NJJ851994 NTE851994:NTF851994 ODA851994:ODB851994 OMW851994:OMX851994 OWS851994:OWT851994 PGO851994:PGP851994 PQK851994:PQL851994 QAG851994:QAH851994 QKC851994:QKD851994 QTY851994:QTZ851994 RDU851994:RDV851994 RNQ851994:RNR851994 RXM851994:RXN851994 SHI851994:SHJ851994 SRE851994:SRF851994 TBA851994:TBB851994 TKW851994:TKX851994 TUS851994:TUT851994 UEO851994:UEP851994 UOK851994:UOL851994 UYG851994:UYH851994 VIC851994:VID851994 VRY851994:VRZ851994 WBU851994:WBV851994 WLQ851994:WLR851994 WVM851994:WVN851994 E917530:F917530 JA917530:JB917530 SW917530:SX917530 ACS917530:ACT917530 AMO917530:AMP917530 AWK917530:AWL917530 BGG917530:BGH917530 BQC917530:BQD917530 BZY917530:BZZ917530 CJU917530:CJV917530 CTQ917530:CTR917530 DDM917530:DDN917530 DNI917530:DNJ917530 DXE917530:DXF917530 EHA917530:EHB917530 EQW917530:EQX917530 FAS917530:FAT917530 FKO917530:FKP917530 FUK917530:FUL917530 GEG917530:GEH917530 GOC917530:GOD917530 GXY917530:GXZ917530 HHU917530:HHV917530 HRQ917530:HRR917530 IBM917530:IBN917530 ILI917530:ILJ917530 IVE917530:IVF917530 JFA917530:JFB917530 JOW917530:JOX917530 JYS917530:JYT917530 KIO917530:KIP917530 KSK917530:KSL917530 LCG917530:LCH917530 LMC917530:LMD917530 LVY917530:LVZ917530 MFU917530:MFV917530 MPQ917530:MPR917530 MZM917530:MZN917530 NJI917530:NJJ917530 NTE917530:NTF917530 ODA917530:ODB917530 OMW917530:OMX917530 OWS917530:OWT917530 PGO917530:PGP917530 PQK917530:PQL917530 QAG917530:QAH917530 QKC917530:QKD917530 QTY917530:QTZ917530 RDU917530:RDV917530 RNQ917530:RNR917530 RXM917530:RXN917530 SHI917530:SHJ917530 SRE917530:SRF917530 TBA917530:TBB917530 TKW917530:TKX917530 TUS917530:TUT917530 UEO917530:UEP917530 UOK917530:UOL917530 UYG917530:UYH917530 VIC917530:VID917530 VRY917530:VRZ917530 WBU917530:WBV917530 WLQ917530:WLR917530 WVM917530:WVN917530 E983066:F983066 JA983066:JB983066 SW983066:SX983066 ACS983066:ACT983066 AMO983066:AMP983066 AWK983066:AWL983066 BGG983066:BGH983066 BQC983066:BQD983066 BZY983066:BZZ983066 CJU983066:CJV983066 CTQ983066:CTR983066 DDM983066:DDN983066 DNI983066:DNJ983066 DXE983066:DXF983066 EHA983066:EHB983066 EQW983066:EQX983066 FAS983066:FAT983066 FKO983066:FKP983066 FUK983066:FUL983066 GEG983066:GEH983066 GOC983066:GOD983066 GXY983066:GXZ983066 HHU983066:HHV983066 HRQ983066:HRR983066 IBM983066:IBN983066 ILI983066:ILJ983066 IVE983066:IVF983066 JFA983066:JFB983066 JOW983066:JOX983066 JYS983066:JYT983066 KIO983066:KIP983066 KSK983066:KSL983066 LCG983066:LCH983066 LMC983066:LMD983066 LVY983066:LVZ983066 MFU983066:MFV983066 MPQ983066:MPR983066 MZM983066:MZN983066 NJI983066:NJJ983066 NTE983066:NTF983066 ODA983066:ODB983066 OMW983066:OMX983066 OWS983066:OWT983066 PGO983066:PGP983066 PQK983066:PQL983066 QAG983066:QAH983066 QKC983066:QKD983066 QTY983066:QTZ983066 RDU983066:RDV983066 RNQ983066:RNR983066 RXM983066:RXN983066 SHI983066:SHJ983066 SRE983066:SRF983066 TBA983066:TBB983066 TKW983066:TKX983066 TUS983066:TUT983066 UEO983066:UEP983066 UOK983066:UOL983066 UYG983066:UYH983066 VIC983066:VID983066 VRY983066:VRZ983066 WBU983066:WBV983066 WLQ983066:WLR983066 WVM983066:WVN983066" xr:uid="{5EB4D7C0-DD05-403F-A2DE-81382F3307B6}">
      <formula1>$M$4:$M$6</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4DB0F-4ED6-43B8-896F-17A55D0139C5}">
  <sheetPr codeName="Sheet5"/>
  <dimension ref="B1:N55"/>
  <sheetViews>
    <sheetView topLeftCell="A24" workbookViewId="0">
      <selection activeCell="G26" sqref="G26:H26"/>
    </sheetView>
  </sheetViews>
  <sheetFormatPr defaultRowHeight="15" x14ac:dyDescent="0.25"/>
  <cols>
    <col min="4" max="4" width="28.42578125" customWidth="1"/>
    <col min="5" max="5" width="20.5703125" customWidth="1"/>
    <col min="7" max="7" width="1.7109375" customWidth="1"/>
    <col min="8" max="8" width="10.5703125" customWidth="1"/>
    <col min="9" max="9" width="5.5703125" customWidth="1"/>
    <col min="10" max="10" width="5.28515625" customWidth="1"/>
    <col min="11" max="13" width="11.42578125" hidden="1" customWidth="1"/>
    <col min="260" max="260" width="28.42578125" customWidth="1"/>
    <col min="261" max="261" width="20.5703125" customWidth="1"/>
    <col min="263" max="263" width="1.7109375" customWidth="1"/>
    <col min="264" max="264" width="10.5703125" customWidth="1"/>
    <col min="265" max="265" width="5.5703125" customWidth="1"/>
    <col min="266" max="266" width="5.28515625" customWidth="1"/>
    <col min="267" max="269" width="0" hidden="1" customWidth="1"/>
    <col min="516" max="516" width="28.42578125" customWidth="1"/>
    <col min="517" max="517" width="20.5703125" customWidth="1"/>
    <col min="519" max="519" width="1.7109375" customWidth="1"/>
    <col min="520" max="520" width="10.5703125" customWidth="1"/>
    <col min="521" max="521" width="5.5703125" customWidth="1"/>
    <col min="522" max="522" width="5.28515625" customWidth="1"/>
    <col min="523" max="525" width="0" hidden="1" customWidth="1"/>
    <col min="772" max="772" width="28.42578125" customWidth="1"/>
    <col min="773" max="773" width="20.5703125" customWidth="1"/>
    <col min="775" max="775" width="1.7109375" customWidth="1"/>
    <col min="776" max="776" width="10.5703125" customWidth="1"/>
    <col min="777" max="777" width="5.5703125" customWidth="1"/>
    <col min="778" max="778" width="5.28515625" customWidth="1"/>
    <col min="779" max="781" width="0" hidden="1" customWidth="1"/>
    <col min="1028" max="1028" width="28.42578125" customWidth="1"/>
    <col min="1029" max="1029" width="20.5703125" customWidth="1"/>
    <col min="1031" max="1031" width="1.7109375" customWidth="1"/>
    <col min="1032" max="1032" width="10.5703125" customWidth="1"/>
    <col min="1033" max="1033" width="5.5703125" customWidth="1"/>
    <col min="1034" max="1034" width="5.28515625" customWidth="1"/>
    <col min="1035" max="1037" width="0" hidden="1" customWidth="1"/>
    <col min="1284" max="1284" width="28.42578125" customWidth="1"/>
    <col min="1285" max="1285" width="20.5703125" customWidth="1"/>
    <col min="1287" max="1287" width="1.7109375" customWidth="1"/>
    <col min="1288" max="1288" width="10.5703125" customWidth="1"/>
    <col min="1289" max="1289" width="5.5703125" customWidth="1"/>
    <col min="1290" max="1290" width="5.28515625" customWidth="1"/>
    <col min="1291" max="1293" width="0" hidden="1" customWidth="1"/>
    <col min="1540" max="1540" width="28.42578125" customWidth="1"/>
    <col min="1541" max="1541" width="20.5703125" customWidth="1"/>
    <col min="1543" max="1543" width="1.7109375" customWidth="1"/>
    <col min="1544" max="1544" width="10.5703125" customWidth="1"/>
    <col min="1545" max="1545" width="5.5703125" customWidth="1"/>
    <col min="1546" max="1546" width="5.28515625" customWidth="1"/>
    <col min="1547" max="1549" width="0" hidden="1" customWidth="1"/>
    <col min="1796" max="1796" width="28.42578125" customWidth="1"/>
    <col min="1797" max="1797" width="20.5703125" customWidth="1"/>
    <col min="1799" max="1799" width="1.7109375" customWidth="1"/>
    <col min="1800" max="1800" width="10.5703125" customWidth="1"/>
    <col min="1801" max="1801" width="5.5703125" customWidth="1"/>
    <col min="1802" max="1802" width="5.28515625" customWidth="1"/>
    <col min="1803" max="1805" width="0" hidden="1" customWidth="1"/>
    <col min="2052" max="2052" width="28.42578125" customWidth="1"/>
    <col min="2053" max="2053" width="20.5703125" customWidth="1"/>
    <col min="2055" max="2055" width="1.7109375" customWidth="1"/>
    <col min="2056" max="2056" width="10.5703125" customWidth="1"/>
    <col min="2057" max="2057" width="5.5703125" customWidth="1"/>
    <col min="2058" max="2058" width="5.28515625" customWidth="1"/>
    <col min="2059" max="2061" width="0" hidden="1" customWidth="1"/>
    <col min="2308" max="2308" width="28.42578125" customWidth="1"/>
    <col min="2309" max="2309" width="20.5703125" customWidth="1"/>
    <col min="2311" max="2311" width="1.7109375" customWidth="1"/>
    <col min="2312" max="2312" width="10.5703125" customWidth="1"/>
    <col min="2313" max="2313" width="5.5703125" customWidth="1"/>
    <col min="2314" max="2314" width="5.28515625" customWidth="1"/>
    <col min="2315" max="2317" width="0" hidden="1" customWidth="1"/>
    <col min="2564" max="2564" width="28.42578125" customWidth="1"/>
    <col min="2565" max="2565" width="20.5703125" customWidth="1"/>
    <col min="2567" max="2567" width="1.7109375" customWidth="1"/>
    <col min="2568" max="2568" width="10.5703125" customWidth="1"/>
    <col min="2569" max="2569" width="5.5703125" customWidth="1"/>
    <col min="2570" max="2570" width="5.28515625" customWidth="1"/>
    <col min="2571" max="2573" width="0" hidden="1" customWidth="1"/>
    <col min="2820" max="2820" width="28.42578125" customWidth="1"/>
    <col min="2821" max="2821" width="20.5703125" customWidth="1"/>
    <col min="2823" max="2823" width="1.7109375" customWidth="1"/>
    <col min="2824" max="2824" width="10.5703125" customWidth="1"/>
    <col min="2825" max="2825" width="5.5703125" customWidth="1"/>
    <col min="2826" max="2826" width="5.28515625" customWidth="1"/>
    <col min="2827" max="2829" width="0" hidden="1" customWidth="1"/>
    <col min="3076" max="3076" width="28.42578125" customWidth="1"/>
    <col min="3077" max="3077" width="20.5703125" customWidth="1"/>
    <col min="3079" max="3079" width="1.7109375" customWidth="1"/>
    <col min="3080" max="3080" width="10.5703125" customWidth="1"/>
    <col min="3081" max="3081" width="5.5703125" customWidth="1"/>
    <col min="3082" max="3082" width="5.28515625" customWidth="1"/>
    <col min="3083" max="3085" width="0" hidden="1" customWidth="1"/>
    <col min="3332" max="3332" width="28.42578125" customWidth="1"/>
    <col min="3333" max="3333" width="20.5703125" customWidth="1"/>
    <col min="3335" max="3335" width="1.7109375" customWidth="1"/>
    <col min="3336" max="3336" width="10.5703125" customWidth="1"/>
    <col min="3337" max="3337" width="5.5703125" customWidth="1"/>
    <col min="3338" max="3338" width="5.28515625" customWidth="1"/>
    <col min="3339" max="3341" width="0" hidden="1" customWidth="1"/>
    <col min="3588" max="3588" width="28.42578125" customWidth="1"/>
    <col min="3589" max="3589" width="20.5703125" customWidth="1"/>
    <col min="3591" max="3591" width="1.7109375" customWidth="1"/>
    <col min="3592" max="3592" width="10.5703125" customWidth="1"/>
    <col min="3593" max="3593" width="5.5703125" customWidth="1"/>
    <col min="3594" max="3594" width="5.28515625" customWidth="1"/>
    <col min="3595" max="3597" width="0" hidden="1" customWidth="1"/>
    <col min="3844" max="3844" width="28.42578125" customWidth="1"/>
    <col min="3845" max="3845" width="20.5703125" customWidth="1"/>
    <col min="3847" max="3847" width="1.7109375" customWidth="1"/>
    <col min="3848" max="3848" width="10.5703125" customWidth="1"/>
    <col min="3849" max="3849" width="5.5703125" customWidth="1"/>
    <col min="3850" max="3850" width="5.28515625" customWidth="1"/>
    <col min="3851" max="3853" width="0" hidden="1" customWidth="1"/>
    <col min="4100" max="4100" width="28.42578125" customWidth="1"/>
    <col min="4101" max="4101" width="20.5703125" customWidth="1"/>
    <col min="4103" max="4103" width="1.7109375" customWidth="1"/>
    <col min="4104" max="4104" width="10.5703125" customWidth="1"/>
    <col min="4105" max="4105" width="5.5703125" customWidth="1"/>
    <col min="4106" max="4106" width="5.28515625" customWidth="1"/>
    <col min="4107" max="4109" width="0" hidden="1" customWidth="1"/>
    <col min="4356" max="4356" width="28.42578125" customWidth="1"/>
    <col min="4357" max="4357" width="20.5703125" customWidth="1"/>
    <col min="4359" max="4359" width="1.7109375" customWidth="1"/>
    <col min="4360" max="4360" width="10.5703125" customWidth="1"/>
    <col min="4361" max="4361" width="5.5703125" customWidth="1"/>
    <col min="4362" max="4362" width="5.28515625" customWidth="1"/>
    <col min="4363" max="4365" width="0" hidden="1" customWidth="1"/>
    <col min="4612" max="4612" width="28.42578125" customWidth="1"/>
    <col min="4613" max="4613" width="20.5703125" customWidth="1"/>
    <col min="4615" max="4615" width="1.7109375" customWidth="1"/>
    <col min="4616" max="4616" width="10.5703125" customWidth="1"/>
    <col min="4617" max="4617" width="5.5703125" customWidth="1"/>
    <col min="4618" max="4618" width="5.28515625" customWidth="1"/>
    <col min="4619" max="4621" width="0" hidden="1" customWidth="1"/>
    <col min="4868" max="4868" width="28.42578125" customWidth="1"/>
    <col min="4869" max="4869" width="20.5703125" customWidth="1"/>
    <col min="4871" max="4871" width="1.7109375" customWidth="1"/>
    <col min="4872" max="4872" width="10.5703125" customWidth="1"/>
    <col min="4873" max="4873" width="5.5703125" customWidth="1"/>
    <col min="4874" max="4874" width="5.28515625" customWidth="1"/>
    <col min="4875" max="4877" width="0" hidden="1" customWidth="1"/>
    <col min="5124" max="5124" width="28.42578125" customWidth="1"/>
    <col min="5125" max="5125" width="20.5703125" customWidth="1"/>
    <col min="5127" max="5127" width="1.7109375" customWidth="1"/>
    <col min="5128" max="5128" width="10.5703125" customWidth="1"/>
    <col min="5129" max="5129" width="5.5703125" customWidth="1"/>
    <col min="5130" max="5130" width="5.28515625" customWidth="1"/>
    <col min="5131" max="5133" width="0" hidden="1" customWidth="1"/>
    <col min="5380" max="5380" width="28.42578125" customWidth="1"/>
    <col min="5381" max="5381" width="20.5703125" customWidth="1"/>
    <col min="5383" max="5383" width="1.7109375" customWidth="1"/>
    <col min="5384" max="5384" width="10.5703125" customWidth="1"/>
    <col min="5385" max="5385" width="5.5703125" customWidth="1"/>
    <col min="5386" max="5386" width="5.28515625" customWidth="1"/>
    <col min="5387" max="5389" width="0" hidden="1" customWidth="1"/>
    <col min="5636" max="5636" width="28.42578125" customWidth="1"/>
    <col min="5637" max="5637" width="20.5703125" customWidth="1"/>
    <col min="5639" max="5639" width="1.7109375" customWidth="1"/>
    <col min="5640" max="5640" width="10.5703125" customWidth="1"/>
    <col min="5641" max="5641" width="5.5703125" customWidth="1"/>
    <col min="5642" max="5642" width="5.28515625" customWidth="1"/>
    <col min="5643" max="5645" width="0" hidden="1" customWidth="1"/>
    <col min="5892" max="5892" width="28.42578125" customWidth="1"/>
    <col min="5893" max="5893" width="20.5703125" customWidth="1"/>
    <col min="5895" max="5895" width="1.7109375" customWidth="1"/>
    <col min="5896" max="5896" width="10.5703125" customWidth="1"/>
    <col min="5897" max="5897" width="5.5703125" customWidth="1"/>
    <col min="5898" max="5898" width="5.28515625" customWidth="1"/>
    <col min="5899" max="5901" width="0" hidden="1" customWidth="1"/>
    <col min="6148" max="6148" width="28.42578125" customWidth="1"/>
    <col min="6149" max="6149" width="20.5703125" customWidth="1"/>
    <col min="6151" max="6151" width="1.7109375" customWidth="1"/>
    <col min="6152" max="6152" width="10.5703125" customWidth="1"/>
    <col min="6153" max="6153" width="5.5703125" customWidth="1"/>
    <col min="6154" max="6154" width="5.28515625" customWidth="1"/>
    <col min="6155" max="6157" width="0" hidden="1" customWidth="1"/>
    <col min="6404" max="6404" width="28.42578125" customWidth="1"/>
    <col min="6405" max="6405" width="20.5703125" customWidth="1"/>
    <col min="6407" max="6407" width="1.7109375" customWidth="1"/>
    <col min="6408" max="6408" width="10.5703125" customWidth="1"/>
    <col min="6409" max="6409" width="5.5703125" customWidth="1"/>
    <col min="6410" max="6410" width="5.28515625" customWidth="1"/>
    <col min="6411" max="6413" width="0" hidden="1" customWidth="1"/>
    <col min="6660" max="6660" width="28.42578125" customWidth="1"/>
    <col min="6661" max="6661" width="20.5703125" customWidth="1"/>
    <col min="6663" max="6663" width="1.7109375" customWidth="1"/>
    <col min="6664" max="6664" width="10.5703125" customWidth="1"/>
    <col min="6665" max="6665" width="5.5703125" customWidth="1"/>
    <col min="6666" max="6666" width="5.28515625" customWidth="1"/>
    <col min="6667" max="6669" width="0" hidden="1" customWidth="1"/>
    <col min="6916" max="6916" width="28.42578125" customWidth="1"/>
    <col min="6917" max="6917" width="20.5703125" customWidth="1"/>
    <col min="6919" max="6919" width="1.7109375" customWidth="1"/>
    <col min="6920" max="6920" width="10.5703125" customWidth="1"/>
    <col min="6921" max="6921" width="5.5703125" customWidth="1"/>
    <col min="6922" max="6922" width="5.28515625" customWidth="1"/>
    <col min="6923" max="6925" width="0" hidden="1" customWidth="1"/>
    <col min="7172" max="7172" width="28.42578125" customWidth="1"/>
    <col min="7173" max="7173" width="20.5703125" customWidth="1"/>
    <col min="7175" max="7175" width="1.7109375" customWidth="1"/>
    <col min="7176" max="7176" width="10.5703125" customWidth="1"/>
    <col min="7177" max="7177" width="5.5703125" customWidth="1"/>
    <col min="7178" max="7178" width="5.28515625" customWidth="1"/>
    <col min="7179" max="7181" width="0" hidden="1" customWidth="1"/>
    <col min="7428" max="7428" width="28.42578125" customWidth="1"/>
    <col min="7429" max="7429" width="20.5703125" customWidth="1"/>
    <col min="7431" max="7431" width="1.7109375" customWidth="1"/>
    <col min="7432" max="7432" width="10.5703125" customWidth="1"/>
    <col min="7433" max="7433" width="5.5703125" customWidth="1"/>
    <col min="7434" max="7434" width="5.28515625" customWidth="1"/>
    <col min="7435" max="7437" width="0" hidden="1" customWidth="1"/>
    <col min="7684" max="7684" width="28.42578125" customWidth="1"/>
    <col min="7685" max="7685" width="20.5703125" customWidth="1"/>
    <col min="7687" max="7687" width="1.7109375" customWidth="1"/>
    <col min="7688" max="7688" width="10.5703125" customWidth="1"/>
    <col min="7689" max="7689" width="5.5703125" customWidth="1"/>
    <col min="7690" max="7690" width="5.28515625" customWidth="1"/>
    <col min="7691" max="7693" width="0" hidden="1" customWidth="1"/>
    <col min="7940" max="7940" width="28.42578125" customWidth="1"/>
    <col min="7941" max="7941" width="20.5703125" customWidth="1"/>
    <col min="7943" max="7943" width="1.7109375" customWidth="1"/>
    <col min="7944" max="7944" width="10.5703125" customWidth="1"/>
    <col min="7945" max="7945" width="5.5703125" customWidth="1"/>
    <col min="7946" max="7946" width="5.28515625" customWidth="1"/>
    <col min="7947" max="7949" width="0" hidden="1" customWidth="1"/>
    <col min="8196" max="8196" width="28.42578125" customWidth="1"/>
    <col min="8197" max="8197" width="20.5703125" customWidth="1"/>
    <col min="8199" max="8199" width="1.7109375" customWidth="1"/>
    <col min="8200" max="8200" width="10.5703125" customWidth="1"/>
    <col min="8201" max="8201" width="5.5703125" customWidth="1"/>
    <col min="8202" max="8202" width="5.28515625" customWidth="1"/>
    <col min="8203" max="8205" width="0" hidden="1" customWidth="1"/>
    <col min="8452" max="8452" width="28.42578125" customWidth="1"/>
    <col min="8453" max="8453" width="20.5703125" customWidth="1"/>
    <col min="8455" max="8455" width="1.7109375" customWidth="1"/>
    <col min="8456" max="8456" width="10.5703125" customWidth="1"/>
    <col min="8457" max="8457" width="5.5703125" customWidth="1"/>
    <col min="8458" max="8458" width="5.28515625" customWidth="1"/>
    <col min="8459" max="8461" width="0" hidden="1" customWidth="1"/>
    <col min="8708" max="8708" width="28.42578125" customWidth="1"/>
    <col min="8709" max="8709" width="20.5703125" customWidth="1"/>
    <col min="8711" max="8711" width="1.7109375" customWidth="1"/>
    <col min="8712" max="8712" width="10.5703125" customWidth="1"/>
    <col min="8713" max="8713" width="5.5703125" customWidth="1"/>
    <col min="8714" max="8714" width="5.28515625" customWidth="1"/>
    <col min="8715" max="8717" width="0" hidden="1" customWidth="1"/>
    <col min="8964" max="8964" width="28.42578125" customWidth="1"/>
    <col min="8965" max="8965" width="20.5703125" customWidth="1"/>
    <col min="8967" max="8967" width="1.7109375" customWidth="1"/>
    <col min="8968" max="8968" width="10.5703125" customWidth="1"/>
    <col min="8969" max="8969" width="5.5703125" customWidth="1"/>
    <col min="8970" max="8970" width="5.28515625" customWidth="1"/>
    <col min="8971" max="8973" width="0" hidden="1" customWidth="1"/>
    <col min="9220" max="9220" width="28.42578125" customWidth="1"/>
    <col min="9221" max="9221" width="20.5703125" customWidth="1"/>
    <col min="9223" max="9223" width="1.7109375" customWidth="1"/>
    <col min="9224" max="9224" width="10.5703125" customWidth="1"/>
    <col min="9225" max="9225" width="5.5703125" customWidth="1"/>
    <col min="9226" max="9226" width="5.28515625" customWidth="1"/>
    <col min="9227" max="9229" width="0" hidden="1" customWidth="1"/>
    <col min="9476" max="9476" width="28.42578125" customWidth="1"/>
    <col min="9477" max="9477" width="20.5703125" customWidth="1"/>
    <col min="9479" max="9479" width="1.7109375" customWidth="1"/>
    <col min="9480" max="9480" width="10.5703125" customWidth="1"/>
    <col min="9481" max="9481" width="5.5703125" customWidth="1"/>
    <col min="9482" max="9482" width="5.28515625" customWidth="1"/>
    <col min="9483" max="9485" width="0" hidden="1" customWidth="1"/>
    <col min="9732" max="9732" width="28.42578125" customWidth="1"/>
    <col min="9733" max="9733" width="20.5703125" customWidth="1"/>
    <col min="9735" max="9735" width="1.7109375" customWidth="1"/>
    <col min="9736" max="9736" width="10.5703125" customWidth="1"/>
    <col min="9737" max="9737" width="5.5703125" customWidth="1"/>
    <col min="9738" max="9738" width="5.28515625" customWidth="1"/>
    <col min="9739" max="9741" width="0" hidden="1" customWidth="1"/>
    <col min="9988" max="9988" width="28.42578125" customWidth="1"/>
    <col min="9989" max="9989" width="20.5703125" customWidth="1"/>
    <col min="9991" max="9991" width="1.7109375" customWidth="1"/>
    <col min="9992" max="9992" width="10.5703125" customWidth="1"/>
    <col min="9993" max="9993" width="5.5703125" customWidth="1"/>
    <col min="9994" max="9994" width="5.28515625" customWidth="1"/>
    <col min="9995" max="9997" width="0" hidden="1" customWidth="1"/>
    <col min="10244" max="10244" width="28.42578125" customWidth="1"/>
    <col min="10245" max="10245" width="20.5703125" customWidth="1"/>
    <col min="10247" max="10247" width="1.7109375" customWidth="1"/>
    <col min="10248" max="10248" width="10.5703125" customWidth="1"/>
    <col min="10249" max="10249" width="5.5703125" customWidth="1"/>
    <col min="10250" max="10250" width="5.28515625" customWidth="1"/>
    <col min="10251" max="10253" width="0" hidden="1" customWidth="1"/>
    <col min="10500" max="10500" width="28.42578125" customWidth="1"/>
    <col min="10501" max="10501" width="20.5703125" customWidth="1"/>
    <col min="10503" max="10503" width="1.7109375" customWidth="1"/>
    <col min="10504" max="10504" width="10.5703125" customWidth="1"/>
    <col min="10505" max="10505" width="5.5703125" customWidth="1"/>
    <col min="10506" max="10506" width="5.28515625" customWidth="1"/>
    <col min="10507" max="10509" width="0" hidden="1" customWidth="1"/>
    <col min="10756" max="10756" width="28.42578125" customWidth="1"/>
    <col min="10757" max="10757" width="20.5703125" customWidth="1"/>
    <col min="10759" max="10759" width="1.7109375" customWidth="1"/>
    <col min="10760" max="10760" width="10.5703125" customWidth="1"/>
    <col min="10761" max="10761" width="5.5703125" customWidth="1"/>
    <col min="10762" max="10762" width="5.28515625" customWidth="1"/>
    <col min="10763" max="10765" width="0" hidden="1" customWidth="1"/>
    <col min="11012" max="11012" width="28.42578125" customWidth="1"/>
    <col min="11013" max="11013" width="20.5703125" customWidth="1"/>
    <col min="11015" max="11015" width="1.7109375" customWidth="1"/>
    <col min="11016" max="11016" width="10.5703125" customWidth="1"/>
    <col min="11017" max="11017" width="5.5703125" customWidth="1"/>
    <col min="11018" max="11018" width="5.28515625" customWidth="1"/>
    <col min="11019" max="11021" width="0" hidden="1" customWidth="1"/>
    <col min="11268" max="11268" width="28.42578125" customWidth="1"/>
    <col min="11269" max="11269" width="20.5703125" customWidth="1"/>
    <col min="11271" max="11271" width="1.7109375" customWidth="1"/>
    <col min="11272" max="11272" width="10.5703125" customWidth="1"/>
    <col min="11273" max="11273" width="5.5703125" customWidth="1"/>
    <col min="11274" max="11274" width="5.28515625" customWidth="1"/>
    <col min="11275" max="11277" width="0" hidden="1" customWidth="1"/>
    <col min="11524" max="11524" width="28.42578125" customWidth="1"/>
    <col min="11525" max="11525" width="20.5703125" customWidth="1"/>
    <col min="11527" max="11527" width="1.7109375" customWidth="1"/>
    <col min="11528" max="11528" width="10.5703125" customWidth="1"/>
    <col min="11529" max="11529" width="5.5703125" customWidth="1"/>
    <col min="11530" max="11530" width="5.28515625" customWidth="1"/>
    <col min="11531" max="11533" width="0" hidden="1" customWidth="1"/>
    <col min="11780" max="11780" width="28.42578125" customWidth="1"/>
    <col min="11781" max="11781" width="20.5703125" customWidth="1"/>
    <col min="11783" max="11783" width="1.7109375" customWidth="1"/>
    <col min="11784" max="11784" width="10.5703125" customWidth="1"/>
    <col min="11785" max="11785" width="5.5703125" customWidth="1"/>
    <col min="11786" max="11786" width="5.28515625" customWidth="1"/>
    <col min="11787" max="11789" width="0" hidden="1" customWidth="1"/>
    <col min="12036" max="12036" width="28.42578125" customWidth="1"/>
    <col min="12037" max="12037" width="20.5703125" customWidth="1"/>
    <col min="12039" max="12039" width="1.7109375" customWidth="1"/>
    <col min="12040" max="12040" width="10.5703125" customWidth="1"/>
    <col min="12041" max="12041" width="5.5703125" customWidth="1"/>
    <col min="12042" max="12042" width="5.28515625" customWidth="1"/>
    <col min="12043" max="12045" width="0" hidden="1" customWidth="1"/>
    <col min="12292" max="12292" width="28.42578125" customWidth="1"/>
    <col min="12293" max="12293" width="20.5703125" customWidth="1"/>
    <col min="12295" max="12295" width="1.7109375" customWidth="1"/>
    <col min="12296" max="12296" width="10.5703125" customWidth="1"/>
    <col min="12297" max="12297" width="5.5703125" customWidth="1"/>
    <col min="12298" max="12298" width="5.28515625" customWidth="1"/>
    <col min="12299" max="12301" width="0" hidden="1" customWidth="1"/>
    <col min="12548" max="12548" width="28.42578125" customWidth="1"/>
    <col min="12549" max="12549" width="20.5703125" customWidth="1"/>
    <col min="12551" max="12551" width="1.7109375" customWidth="1"/>
    <col min="12552" max="12552" width="10.5703125" customWidth="1"/>
    <col min="12553" max="12553" width="5.5703125" customWidth="1"/>
    <col min="12554" max="12554" width="5.28515625" customWidth="1"/>
    <col min="12555" max="12557" width="0" hidden="1" customWidth="1"/>
    <col min="12804" max="12804" width="28.42578125" customWidth="1"/>
    <col min="12805" max="12805" width="20.5703125" customWidth="1"/>
    <col min="12807" max="12807" width="1.7109375" customWidth="1"/>
    <col min="12808" max="12808" width="10.5703125" customWidth="1"/>
    <col min="12809" max="12809" width="5.5703125" customWidth="1"/>
    <col min="12810" max="12810" width="5.28515625" customWidth="1"/>
    <col min="12811" max="12813" width="0" hidden="1" customWidth="1"/>
    <col min="13060" max="13060" width="28.42578125" customWidth="1"/>
    <col min="13061" max="13061" width="20.5703125" customWidth="1"/>
    <col min="13063" max="13063" width="1.7109375" customWidth="1"/>
    <col min="13064" max="13064" width="10.5703125" customWidth="1"/>
    <col min="13065" max="13065" width="5.5703125" customWidth="1"/>
    <col min="13066" max="13066" width="5.28515625" customWidth="1"/>
    <col min="13067" max="13069" width="0" hidden="1" customWidth="1"/>
    <col min="13316" max="13316" width="28.42578125" customWidth="1"/>
    <col min="13317" max="13317" width="20.5703125" customWidth="1"/>
    <col min="13319" max="13319" width="1.7109375" customWidth="1"/>
    <col min="13320" max="13320" width="10.5703125" customWidth="1"/>
    <col min="13321" max="13321" width="5.5703125" customWidth="1"/>
    <col min="13322" max="13322" width="5.28515625" customWidth="1"/>
    <col min="13323" max="13325" width="0" hidden="1" customWidth="1"/>
    <col min="13572" max="13572" width="28.42578125" customWidth="1"/>
    <col min="13573" max="13573" width="20.5703125" customWidth="1"/>
    <col min="13575" max="13575" width="1.7109375" customWidth="1"/>
    <col min="13576" max="13576" width="10.5703125" customWidth="1"/>
    <col min="13577" max="13577" width="5.5703125" customWidth="1"/>
    <col min="13578" max="13578" width="5.28515625" customWidth="1"/>
    <col min="13579" max="13581" width="0" hidden="1" customWidth="1"/>
    <col min="13828" max="13828" width="28.42578125" customWidth="1"/>
    <col min="13829" max="13829" width="20.5703125" customWidth="1"/>
    <col min="13831" max="13831" width="1.7109375" customWidth="1"/>
    <col min="13832" max="13832" width="10.5703125" customWidth="1"/>
    <col min="13833" max="13833" width="5.5703125" customWidth="1"/>
    <col min="13834" max="13834" width="5.28515625" customWidth="1"/>
    <col min="13835" max="13837" width="0" hidden="1" customWidth="1"/>
    <col min="14084" max="14084" width="28.42578125" customWidth="1"/>
    <col min="14085" max="14085" width="20.5703125" customWidth="1"/>
    <col min="14087" max="14087" width="1.7109375" customWidth="1"/>
    <col min="14088" max="14088" width="10.5703125" customWidth="1"/>
    <col min="14089" max="14089" width="5.5703125" customWidth="1"/>
    <col min="14090" max="14090" width="5.28515625" customWidth="1"/>
    <col min="14091" max="14093" width="0" hidden="1" customWidth="1"/>
    <col min="14340" max="14340" width="28.42578125" customWidth="1"/>
    <col min="14341" max="14341" width="20.5703125" customWidth="1"/>
    <col min="14343" max="14343" width="1.7109375" customWidth="1"/>
    <col min="14344" max="14344" width="10.5703125" customWidth="1"/>
    <col min="14345" max="14345" width="5.5703125" customWidth="1"/>
    <col min="14346" max="14346" width="5.28515625" customWidth="1"/>
    <col min="14347" max="14349" width="0" hidden="1" customWidth="1"/>
    <col min="14596" max="14596" width="28.42578125" customWidth="1"/>
    <col min="14597" max="14597" width="20.5703125" customWidth="1"/>
    <col min="14599" max="14599" width="1.7109375" customWidth="1"/>
    <col min="14600" max="14600" width="10.5703125" customWidth="1"/>
    <col min="14601" max="14601" width="5.5703125" customWidth="1"/>
    <col min="14602" max="14602" width="5.28515625" customWidth="1"/>
    <col min="14603" max="14605" width="0" hidden="1" customWidth="1"/>
    <col min="14852" max="14852" width="28.42578125" customWidth="1"/>
    <col min="14853" max="14853" width="20.5703125" customWidth="1"/>
    <col min="14855" max="14855" width="1.7109375" customWidth="1"/>
    <col min="14856" max="14856" width="10.5703125" customWidth="1"/>
    <col min="14857" max="14857" width="5.5703125" customWidth="1"/>
    <col min="14858" max="14858" width="5.28515625" customWidth="1"/>
    <col min="14859" max="14861" width="0" hidden="1" customWidth="1"/>
    <col min="15108" max="15108" width="28.42578125" customWidth="1"/>
    <col min="15109" max="15109" width="20.5703125" customWidth="1"/>
    <col min="15111" max="15111" width="1.7109375" customWidth="1"/>
    <col min="15112" max="15112" width="10.5703125" customWidth="1"/>
    <col min="15113" max="15113" width="5.5703125" customWidth="1"/>
    <col min="15114" max="15114" width="5.28515625" customWidth="1"/>
    <col min="15115" max="15117" width="0" hidden="1" customWidth="1"/>
    <col min="15364" max="15364" width="28.42578125" customWidth="1"/>
    <col min="15365" max="15365" width="20.5703125" customWidth="1"/>
    <col min="15367" max="15367" width="1.7109375" customWidth="1"/>
    <col min="15368" max="15368" width="10.5703125" customWidth="1"/>
    <col min="15369" max="15369" width="5.5703125" customWidth="1"/>
    <col min="15370" max="15370" width="5.28515625" customWidth="1"/>
    <col min="15371" max="15373" width="0" hidden="1" customWidth="1"/>
    <col min="15620" max="15620" width="28.42578125" customWidth="1"/>
    <col min="15621" max="15621" width="20.5703125" customWidth="1"/>
    <col min="15623" max="15623" width="1.7109375" customWidth="1"/>
    <col min="15624" max="15624" width="10.5703125" customWidth="1"/>
    <col min="15625" max="15625" width="5.5703125" customWidth="1"/>
    <col min="15626" max="15626" width="5.28515625" customWidth="1"/>
    <col min="15627" max="15629" width="0" hidden="1" customWidth="1"/>
    <col min="15876" max="15876" width="28.42578125" customWidth="1"/>
    <col min="15877" max="15877" width="20.5703125" customWidth="1"/>
    <col min="15879" max="15879" width="1.7109375" customWidth="1"/>
    <col min="15880" max="15880" width="10.5703125" customWidth="1"/>
    <col min="15881" max="15881" width="5.5703125" customWidth="1"/>
    <col min="15882" max="15882" width="5.28515625" customWidth="1"/>
    <col min="15883" max="15885" width="0" hidden="1" customWidth="1"/>
    <col min="16132" max="16132" width="28.42578125" customWidth="1"/>
    <col min="16133" max="16133" width="20.5703125" customWidth="1"/>
    <col min="16135" max="16135" width="1.7109375" customWidth="1"/>
    <col min="16136" max="16136" width="10.5703125" customWidth="1"/>
    <col min="16137" max="16137" width="5.5703125" customWidth="1"/>
    <col min="16138" max="16138" width="5.28515625" customWidth="1"/>
    <col min="16139" max="16141" width="0" hidden="1" customWidth="1"/>
  </cols>
  <sheetData>
    <row r="1" spans="3:14" ht="15.75" hidden="1" thickBot="1" x14ac:dyDescent="0.3"/>
    <row r="2" spans="3:14" ht="16.5" hidden="1" thickBot="1" x14ac:dyDescent="0.3">
      <c r="C2" s="2" t="s">
        <v>58</v>
      </c>
      <c r="D2" s="3"/>
      <c r="E2" s="3"/>
      <c r="F2" s="3"/>
      <c r="G2" s="3"/>
      <c r="H2" s="4"/>
      <c r="N2" s="5" t="s">
        <v>906</v>
      </c>
    </row>
    <row r="3" spans="3:14" ht="16.5" hidden="1" thickBot="1" x14ac:dyDescent="0.3">
      <c r="C3" s="6"/>
      <c r="D3" s="7" t="s">
        <v>62</v>
      </c>
      <c r="E3" s="211"/>
      <c r="F3" s="212"/>
      <c r="G3" s="171" t="s">
        <v>63</v>
      </c>
      <c r="H3" s="172"/>
    </row>
    <row r="4" spans="3:14" ht="16.5" hidden="1" thickBot="1" x14ac:dyDescent="0.3">
      <c r="C4" s="6"/>
      <c r="D4" s="7"/>
      <c r="E4" s="7"/>
      <c r="F4" s="7"/>
      <c r="G4" s="7"/>
      <c r="H4" s="10"/>
      <c r="M4" t="s">
        <v>67</v>
      </c>
      <c r="N4" t="s">
        <v>907</v>
      </c>
    </row>
    <row r="5" spans="3:14" ht="16.5" hidden="1" thickBot="1" x14ac:dyDescent="0.3">
      <c r="C5" s="6"/>
      <c r="D5" s="10" t="s">
        <v>64</v>
      </c>
      <c r="E5" s="211"/>
      <c r="F5" s="212"/>
      <c r="G5" s="171" t="str">
        <f>IF(E3&gt;"",IF(E3="Teacher",25,IF(E3="TA",32.5,37)),"")</f>
        <v/>
      </c>
      <c r="H5" s="172"/>
      <c r="K5">
        <f>IF(E3="Teacher",25,IF(E3="TA",32.5,37))</f>
        <v>37</v>
      </c>
      <c r="M5" t="s">
        <v>146</v>
      </c>
      <c r="N5" t="s">
        <v>908</v>
      </c>
    </row>
    <row r="6" spans="3:14" ht="16.5" hidden="1" thickBot="1" x14ac:dyDescent="0.3">
      <c r="C6" s="6"/>
      <c r="D6" s="10" t="s">
        <v>65</v>
      </c>
      <c r="E6" s="211"/>
      <c r="F6" s="212"/>
      <c r="G6" s="171">
        <v>52</v>
      </c>
      <c r="H6" s="172"/>
      <c r="M6" t="s">
        <v>141</v>
      </c>
    </row>
    <row r="7" spans="3:14" ht="16.5" hidden="1" thickBot="1" x14ac:dyDescent="0.3">
      <c r="C7" s="6"/>
      <c r="D7" s="7"/>
      <c r="E7" s="11"/>
      <c r="F7" s="11"/>
      <c r="G7" s="7"/>
      <c r="H7" s="10"/>
      <c r="N7" t="s">
        <v>909</v>
      </c>
    </row>
    <row r="8" spans="3:14" ht="16.5" hidden="1" thickBot="1" x14ac:dyDescent="0.3">
      <c r="C8" s="6"/>
      <c r="D8" s="7" t="s">
        <v>70</v>
      </c>
      <c r="E8" s="213" t="str">
        <f>(IF(E5&gt;0,(E5*E6)/(K5*52),""))</f>
        <v/>
      </c>
      <c r="F8" s="214"/>
      <c r="G8" s="7"/>
      <c r="H8" s="10"/>
      <c r="N8" t="s">
        <v>910</v>
      </c>
    </row>
    <row r="9" spans="3:14" ht="16.5" hidden="1" thickBot="1" x14ac:dyDescent="0.3">
      <c r="C9" s="6"/>
      <c r="D9" s="7"/>
      <c r="E9" s="7"/>
      <c r="F9" s="7"/>
      <c r="G9" s="7"/>
      <c r="H9" s="10"/>
    </row>
    <row r="10" spans="3:14" ht="16.5" hidden="1" thickBot="1" x14ac:dyDescent="0.3">
      <c r="C10" s="12" t="s">
        <v>74</v>
      </c>
      <c r="D10" s="13" t="s">
        <v>51</v>
      </c>
      <c r="E10" s="7"/>
      <c r="F10" s="7"/>
      <c r="G10" s="7"/>
      <c r="H10" s="10"/>
    </row>
    <row r="11" spans="3:14" ht="16.5" hidden="1" thickBot="1" x14ac:dyDescent="0.3">
      <c r="C11" s="14"/>
      <c r="D11" s="15" t="s">
        <v>53</v>
      </c>
      <c r="E11" s="16"/>
      <c r="F11" s="16"/>
      <c r="G11" s="16"/>
      <c r="H11" s="17"/>
    </row>
    <row r="12" spans="3:14" hidden="1" x14ac:dyDescent="0.25"/>
    <row r="13" spans="3:14" ht="15.75" hidden="1" thickBot="1" x14ac:dyDescent="0.3"/>
    <row r="14" spans="3:14" ht="16.5" hidden="1" thickBot="1" x14ac:dyDescent="0.3">
      <c r="C14" s="2" t="s">
        <v>911</v>
      </c>
      <c r="D14" s="3"/>
      <c r="E14" s="3"/>
      <c r="F14" s="3"/>
      <c r="G14" s="3"/>
      <c r="H14" s="4"/>
      <c r="N14" t="s">
        <v>912</v>
      </c>
    </row>
    <row r="15" spans="3:14" ht="16.5" hidden="1" thickBot="1" x14ac:dyDescent="0.3">
      <c r="C15" s="6"/>
      <c r="D15" s="7" t="s">
        <v>62</v>
      </c>
      <c r="E15" s="211"/>
      <c r="F15" s="212"/>
      <c r="G15" s="171" t="s">
        <v>63</v>
      </c>
      <c r="H15" s="172"/>
      <c r="N15" t="s">
        <v>913</v>
      </c>
    </row>
    <row r="16" spans="3:14" ht="16.5" hidden="1" thickBot="1" x14ac:dyDescent="0.3">
      <c r="C16" s="6"/>
      <c r="D16" s="7"/>
      <c r="E16" s="7"/>
      <c r="F16" s="7"/>
      <c r="G16" s="7"/>
      <c r="H16" s="10"/>
    </row>
    <row r="17" spans="3:14" ht="16.5" hidden="1" thickBot="1" x14ac:dyDescent="0.3">
      <c r="C17" s="6"/>
      <c r="D17" s="10" t="s">
        <v>64</v>
      </c>
      <c r="E17" s="211"/>
      <c r="F17" s="212"/>
      <c r="G17" s="171" t="str">
        <f>IF(E15&gt;"",IF(E15="Teacher",25,IF(E15="TA",32.5,37)),"")</f>
        <v/>
      </c>
      <c r="H17" s="172"/>
    </row>
    <row r="18" spans="3:14" ht="16.5" hidden="1" thickBot="1" x14ac:dyDescent="0.3">
      <c r="C18" s="6"/>
      <c r="D18" s="7"/>
      <c r="E18" s="11"/>
      <c r="F18" s="11"/>
      <c r="G18" s="7"/>
      <c r="H18" s="10"/>
    </row>
    <row r="19" spans="3:14" ht="16.5" hidden="1" thickBot="1" x14ac:dyDescent="0.3">
      <c r="C19" s="6"/>
      <c r="D19" s="7" t="s">
        <v>70</v>
      </c>
      <c r="E19" s="213" t="str">
        <f>(IF(E15&gt;0,E17/G17,""))</f>
        <v/>
      </c>
      <c r="F19" s="214"/>
      <c r="G19" s="7"/>
      <c r="H19" s="10"/>
    </row>
    <row r="20" spans="3:14" ht="16.5" hidden="1" thickBot="1" x14ac:dyDescent="0.3">
      <c r="C20" s="6"/>
      <c r="D20" s="7"/>
      <c r="E20" s="7"/>
      <c r="F20" s="7"/>
      <c r="G20" s="7"/>
      <c r="H20" s="10"/>
    </row>
    <row r="21" spans="3:14" ht="16.5" hidden="1" thickBot="1" x14ac:dyDescent="0.3">
      <c r="C21" s="12" t="s">
        <v>74</v>
      </c>
      <c r="D21" s="13" t="s">
        <v>51</v>
      </c>
      <c r="E21" s="7"/>
      <c r="F21" s="7"/>
      <c r="G21" s="7"/>
      <c r="H21" s="10"/>
    </row>
    <row r="22" spans="3:14" ht="16.5" hidden="1" thickBot="1" x14ac:dyDescent="0.3">
      <c r="C22" s="14"/>
      <c r="D22" s="15" t="s">
        <v>53</v>
      </c>
      <c r="E22" s="16"/>
      <c r="F22" s="16"/>
      <c r="G22" s="16"/>
      <c r="H22" s="17"/>
    </row>
    <row r="23" spans="3:14" hidden="1" x14ac:dyDescent="0.25"/>
    <row r="24" spans="3:14" ht="15.75" thickBot="1" x14ac:dyDescent="0.3"/>
    <row r="25" spans="3:14" ht="16.5" thickBot="1" x14ac:dyDescent="0.3">
      <c r="C25" s="2" t="s">
        <v>79</v>
      </c>
      <c r="D25" s="3"/>
      <c r="E25" s="3"/>
      <c r="F25" s="3"/>
      <c r="G25" s="3"/>
      <c r="H25" s="4"/>
    </row>
    <row r="26" spans="3:14" ht="16.5" thickBot="1" x14ac:dyDescent="0.3">
      <c r="C26" s="6"/>
      <c r="D26" s="7" t="s">
        <v>62</v>
      </c>
      <c r="E26" s="211"/>
      <c r="F26" s="212"/>
      <c r="G26" s="171" t="s">
        <v>63</v>
      </c>
      <c r="H26" s="172"/>
      <c r="N26" s="5" t="s">
        <v>906</v>
      </c>
    </row>
    <row r="27" spans="3:14" ht="15.75" x14ac:dyDescent="0.25">
      <c r="C27" s="6"/>
      <c r="D27" s="7"/>
      <c r="E27" s="7"/>
      <c r="F27" s="3"/>
      <c r="G27" s="195">
        <f>IF(E$26="Teacher",25,IF(E$26="TA",32.5,37))</f>
        <v>37</v>
      </c>
      <c r="H27" s="172"/>
    </row>
    <row r="28" spans="3:14" ht="15.75" x14ac:dyDescent="0.25">
      <c r="C28" s="6"/>
      <c r="D28" s="11" t="s">
        <v>85</v>
      </c>
      <c r="E28" s="11" t="s">
        <v>86</v>
      </c>
      <c r="F28" s="11" t="s">
        <v>70</v>
      </c>
      <c r="G28" s="11"/>
      <c r="H28" s="9"/>
      <c r="N28" t="s">
        <v>921</v>
      </c>
    </row>
    <row r="29" spans="3:14" ht="16.5" thickBot="1" x14ac:dyDescent="0.3">
      <c r="C29" s="6"/>
      <c r="D29" s="11" t="s">
        <v>88</v>
      </c>
      <c r="E29" s="11" t="s">
        <v>922</v>
      </c>
      <c r="H29" s="10"/>
      <c r="N29" t="s">
        <v>923</v>
      </c>
    </row>
    <row r="30" spans="3:14" ht="16.5" thickBot="1" x14ac:dyDescent="0.3">
      <c r="C30" s="6" t="s">
        <v>92</v>
      </c>
      <c r="D30" s="18"/>
      <c r="E30" s="18"/>
      <c r="F30" s="19" t="str">
        <f t="shared" ref="F30:F39" si="0">(IF(D30&gt;0,(D30*E30)/(G30*E30),""))</f>
        <v/>
      </c>
      <c r="G30" s="20">
        <f t="shared" ref="G30:G39" si="1">IF(E$26="Teacher",25,IF(E$26="TA",32.5,37))</f>
        <v>37</v>
      </c>
      <c r="H30" s="21" t="str">
        <f>IF(D30&lt;&gt;"",IF(F30&gt;1,"Check",""),"")</f>
        <v/>
      </c>
    </row>
    <row r="31" spans="3:14" ht="16.5" thickBot="1" x14ac:dyDescent="0.3">
      <c r="C31" s="6" t="s">
        <v>95</v>
      </c>
      <c r="D31" s="18"/>
      <c r="E31" s="18"/>
      <c r="F31" s="19" t="str">
        <f t="shared" si="0"/>
        <v/>
      </c>
      <c r="G31" s="20">
        <f t="shared" si="1"/>
        <v>37</v>
      </c>
      <c r="H31" s="21" t="str">
        <f t="shared" ref="H31:H39" si="2">IF(D31&lt;&gt;"",IF(F31&gt;1,"Check",""),"")</f>
        <v/>
      </c>
      <c r="N31" t="s">
        <v>924</v>
      </c>
    </row>
    <row r="32" spans="3:14" ht="16.5" thickBot="1" x14ac:dyDescent="0.3">
      <c r="C32" s="6" t="s">
        <v>97</v>
      </c>
      <c r="D32" s="18"/>
      <c r="E32" s="18"/>
      <c r="F32" s="19" t="str">
        <f t="shared" si="0"/>
        <v/>
      </c>
      <c r="G32" s="20">
        <f t="shared" si="1"/>
        <v>37</v>
      </c>
      <c r="H32" s="21" t="str">
        <f t="shared" si="2"/>
        <v/>
      </c>
      <c r="N32" t="s">
        <v>925</v>
      </c>
    </row>
    <row r="33" spans="3:14" ht="16.5" thickBot="1" x14ac:dyDescent="0.3">
      <c r="C33" s="6" t="s">
        <v>100</v>
      </c>
      <c r="D33" s="18"/>
      <c r="E33" s="18"/>
      <c r="F33" s="19" t="str">
        <f t="shared" si="0"/>
        <v/>
      </c>
      <c r="G33" s="20">
        <f t="shared" si="1"/>
        <v>37</v>
      </c>
      <c r="H33" s="21" t="str">
        <f t="shared" si="2"/>
        <v/>
      </c>
    </row>
    <row r="34" spans="3:14" ht="16.5" thickBot="1" x14ac:dyDescent="0.3">
      <c r="C34" s="6" t="s">
        <v>102</v>
      </c>
      <c r="D34" s="18"/>
      <c r="E34" s="18"/>
      <c r="F34" s="19" t="str">
        <f t="shared" si="0"/>
        <v/>
      </c>
      <c r="G34" s="20">
        <f t="shared" si="1"/>
        <v>37</v>
      </c>
      <c r="H34" s="21" t="str">
        <f t="shared" si="2"/>
        <v/>
      </c>
      <c r="N34" t="s">
        <v>926</v>
      </c>
    </row>
    <row r="35" spans="3:14" ht="16.5" thickBot="1" x14ac:dyDescent="0.3">
      <c r="C35" s="6" t="s">
        <v>104</v>
      </c>
      <c r="D35" s="18"/>
      <c r="E35" s="18"/>
      <c r="F35" s="19" t="str">
        <f t="shared" si="0"/>
        <v/>
      </c>
      <c r="G35" s="20">
        <f t="shared" si="1"/>
        <v>37</v>
      </c>
      <c r="H35" s="21" t="str">
        <f t="shared" si="2"/>
        <v/>
      </c>
      <c r="N35" t="s">
        <v>927</v>
      </c>
    </row>
    <row r="36" spans="3:14" ht="16.5" thickBot="1" x14ac:dyDescent="0.3">
      <c r="C36" s="6" t="s">
        <v>105</v>
      </c>
      <c r="D36" s="18"/>
      <c r="E36" s="18"/>
      <c r="F36" s="19" t="str">
        <f t="shared" si="0"/>
        <v/>
      </c>
      <c r="G36" s="20">
        <f t="shared" si="1"/>
        <v>37</v>
      </c>
      <c r="H36" s="21" t="str">
        <f t="shared" si="2"/>
        <v/>
      </c>
    </row>
    <row r="37" spans="3:14" ht="16.5" thickBot="1" x14ac:dyDescent="0.3">
      <c r="C37" s="6" t="s">
        <v>916</v>
      </c>
      <c r="D37" s="18"/>
      <c r="E37" s="18"/>
      <c r="F37" s="19" t="str">
        <f t="shared" si="0"/>
        <v/>
      </c>
      <c r="G37" s="20">
        <f t="shared" si="1"/>
        <v>37</v>
      </c>
      <c r="H37" s="21" t="str">
        <f t="shared" si="2"/>
        <v/>
      </c>
      <c r="N37" t="s">
        <v>928</v>
      </c>
    </row>
    <row r="38" spans="3:14" ht="16.5" thickBot="1" x14ac:dyDescent="0.3">
      <c r="C38" s="6" t="s">
        <v>917</v>
      </c>
      <c r="D38" s="18"/>
      <c r="E38" s="18"/>
      <c r="F38" s="19" t="str">
        <f t="shared" si="0"/>
        <v/>
      </c>
      <c r="G38" s="20">
        <f t="shared" si="1"/>
        <v>37</v>
      </c>
      <c r="H38" s="21" t="str">
        <f t="shared" si="2"/>
        <v/>
      </c>
    </row>
    <row r="39" spans="3:14" ht="16.5" thickBot="1" x14ac:dyDescent="0.3">
      <c r="C39" s="6" t="s">
        <v>918</v>
      </c>
      <c r="D39" s="22"/>
      <c r="E39" s="22"/>
      <c r="F39" s="19" t="str">
        <f t="shared" si="0"/>
        <v/>
      </c>
      <c r="G39" s="20">
        <f t="shared" si="1"/>
        <v>37</v>
      </c>
      <c r="H39" s="21" t="str">
        <f t="shared" si="2"/>
        <v/>
      </c>
      <c r="N39" t="s">
        <v>929</v>
      </c>
    </row>
    <row r="40" spans="3:14" ht="16.5" thickBot="1" x14ac:dyDescent="0.3">
      <c r="C40" s="6"/>
      <c r="D40" s="7"/>
      <c r="G40" s="20"/>
      <c r="H40" s="9"/>
      <c r="N40" t="s">
        <v>930</v>
      </c>
    </row>
    <row r="41" spans="3:14" ht="16.5" thickBot="1" x14ac:dyDescent="0.3">
      <c r="C41" s="6"/>
      <c r="D41" s="7" t="s">
        <v>109</v>
      </c>
      <c r="E41" s="19" t="str">
        <f>IF(D30="","",((D30*E30)+(D31*E31)+(D32*E32)+(D33*E33)+(D34*E34)+(D35*E35)+(D36*E36)+(D37*E37)+(D38*E38)+(D39*E39))/E42)</f>
        <v/>
      </c>
      <c r="G41" s="20">
        <f>IF(E$26="Teacher",25,IF(E$26="TA",32.5,37))</f>
        <v>37</v>
      </c>
      <c r="H41" s="9"/>
    </row>
    <row r="42" spans="3:14" ht="16.5" thickBot="1" x14ac:dyDescent="0.3">
      <c r="C42" s="6"/>
      <c r="D42" s="7" t="s">
        <v>111</v>
      </c>
      <c r="E42" s="19" t="str">
        <f>IF(E30="","",SUM(E30:E39))</f>
        <v/>
      </c>
      <c r="H42" s="10"/>
      <c r="N42" t="s">
        <v>931</v>
      </c>
    </row>
    <row r="43" spans="3:14" ht="16.5" thickBot="1" x14ac:dyDescent="0.3">
      <c r="C43" s="6"/>
      <c r="D43" s="7" t="s">
        <v>113</v>
      </c>
      <c r="E43" s="19" t="str">
        <f>IF(E30="","",(IF(E41&gt;0,(E41*E42)/(G41*E42),"")))</f>
        <v/>
      </c>
      <c r="H43" s="10"/>
      <c r="N43" t="s">
        <v>932</v>
      </c>
    </row>
    <row r="44" spans="3:14" ht="16.5" thickBot="1" x14ac:dyDescent="0.3">
      <c r="C44" s="6"/>
      <c r="D44" s="7" t="s">
        <v>115</v>
      </c>
      <c r="E44" s="25">
        <v>1</v>
      </c>
      <c r="H44" s="10"/>
      <c r="N44" t="s">
        <v>933</v>
      </c>
    </row>
    <row r="45" spans="3:14" ht="16.5" thickBot="1" x14ac:dyDescent="0.3">
      <c r="C45" s="6"/>
      <c r="D45" s="26" t="s">
        <v>934</v>
      </c>
      <c r="E45" s="19" t="e">
        <f>E44-E43</f>
        <v>#VALUE!</v>
      </c>
      <c r="H45" s="10"/>
      <c r="N45" t="s">
        <v>935</v>
      </c>
    </row>
    <row r="46" spans="3:14" ht="15.75" x14ac:dyDescent="0.25">
      <c r="C46" s="6"/>
      <c r="D46" s="7"/>
      <c r="E46" s="24"/>
      <c r="H46" s="10"/>
    </row>
    <row r="47" spans="3:14" ht="15.75" x14ac:dyDescent="0.25">
      <c r="C47" s="8"/>
      <c r="D47" s="26"/>
      <c r="H47" s="10"/>
      <c r="N47" t="s">
        <v>936</v>
      </c>
    </row>
    <row r="48" spans="3:14" ht="16.5" thickBot="1" x14ac:dyDescent="0.3">
      <c r="C48" s="6"/>
      <c r="D48" s="7"/>
      <c r="E48" s="24"/>
      <c r="F48" s="24"/>
      <c r="G48" s="7"/>
      <c r="H48" s="10"/>
    </row>
    <row r="49" spans="2:14" ht="16.5" thickBot="1" x14ac:dyDescent="0.3">
      <c r="C49" s="12" t="s">
        <v>74</v>
      </c>
      <c r="D49" s="13" t="s">
        <v>51</v>
      </c>
      <c r="E49" s="7"/>
      <c r="F49" s="7"/>
      <c r="G49" s="7"/>
      <c r="H49" s="10"/>
      <c r="N49" t="s">
        <v>937</v>
      </c>
    </row>
    <row r="50" spans="2:14" ht="16.5" thickBot="1" x14ac:dyDescent="0.3">
      <c r="C50" s="14"/>
      <c r="D50" s="15" t="s">
        <v>53</v>
      </c>
      <c r="E50" s="16"/>
      <c r="F50" s="16"/>
      <c r="G50" s="16"/>
      <c r="H50" s="17"/>
    </row>
    <row r="53" spans="2:14" hidden="1" x14ac:dyDescent="0.25">
      <c r="B53" t="s">
        <v>67</v>
      </c>
    </row>
    <row r="54" spans="2:14" hidden="1" x14ac:dyDescent="0.25">
      <c r="B54" t="s">
        <v>146</v>
      </c>
    </row>
    <row r="55" spans="2:14" hidden="1" x14ac:dyDescent="0.25">
      <c r="B55" t="s">
        <v>141</v>
      </c>
    </row>
  </sheetData>
  <mergeCells count="15">
    <mergeCell ref="E3:F3"/>
    <mergeCell ref="G3:H3"/>
    <mergeCell ref="E5:F5"/>
    <mergeCell ref="G5:H5"/>
    <mergeCell ref="E6:F6"/>
    <mergeCell ref="G6:H6"/>
    <mergeCell ref="E26:F26"/>
    <mergeCell ref="G26:H26"/>
    <mergeCell ref="G27:H27"/>
    <mergeCell ref="E8:F8"/>
    <mergeCell ref="E15:F15"/>
    <mergeCell ref="G15:H15"/>
    <mergeCell ref="E17:F17"/>
    <mergeCell ref="G17:H17"/>
    <mergeCell ref="E19:F19"/>
  </mergeCells>
  <conditionalFormatting sqref="E41:E43">
    <cfRule type="expression" dxfId="4" priority="2" stopIfTrue="1">
      <formula>ISERROR(E41)</formula>
    </cfRule>
  </conditionalFormatting>
  <conditionalFormatting sqref="E45">
    <cfRule type="expression" dxfId="3" priority="1" stopIfTrue="1">
      <formula>ISERROR(E45)</formula>
    </cfRule>
  </conditionalFormatting>
  <conditionalFormatting sqref="F30:F39">
    <cfRule type="expression" dxfId="2" priority="4" stopIfTrue="1">
      <formula>ISERROR(F30)</formula>
    </cfRule>
    <cfRule type="expression" dxfId="1" priority="5" stopIfTrue="1">
      <formula>"iserr(F30)"</formula>
    </cfRule>
  </conditionalFormatting>
  <conditionalFormatting sqref="H30:H39">
    <cfRule type="expression" dxfId="0" priority="3" stopIfTrue="1">
      <formula>ISERROR(H30)</formula>
    </cfRule>
  </conditionalFormatting>
  <dataValidations count="3">
    <dataValidation type="list" allowBlank="1" showInputMessage="1" showErrorMessage="1" sqref="E26:F26 JA26:JB26 SW26:SX26 ACS26:ACT26 AMO26:AMP26 AWK26:AWL26 BGG26:BGH26 BQC26:BQD26 BZY26:BZZ26 CJU26:CJV26 CTQ26:CTR26 DDM26:DDN26 DNI26:DNJ26 DXE26:DXF26 EHA26:EHB26 EQW26:EQX26 FAS26:FAT26 FKO26:FKP26 FUK26:FUL26 GEG26:GEH26 GOC26:GOD26 GXY26:GXZ26 HHU26:HHV26 HRQ26:HRR26 IBM26:IBN26 ILI26:ILJ26 IVE26:IVF26 JFA26:JFB26 JOW26:JOX26 JYS26:JYT26 KIO26:KIP26 KSK26:KSL26 LCG26:LCH26 LMC26:LMD26 LVY26:LVZ26 MFU26:MFV26 MPQ26:MPR26 MZM26:MZN26 NJI26:NJJ26 NTE26:NTF26 ODA26:ODB26 OMW26:OMX26 OWS26:OWT26 PGO26:PGP26 PQK26:PQL26 QAG26:QAH26 QKC26:QKD26 QTY26:QTZ26 RDU26:RDV26 RNQ26:RNR26 RXM26:RXN26 SHI26:SHJ26 SRE26:SRF26 TBA26:TBB26 TKW26:TKX26 TUS26:TUT26 UEO26:UEP26 UOK26:UOL26 UYG26:UYH26 VIC26:VID26 VRY26:VRZ26 WBU26:WBV26 WLQ26:WLR26 WVM26:WVN26 E65562:F65562 JA65562:JB65562 SW65562:SX65562 ACS65562:ACT65562 AMO65562:AMP65562 AWK65562:AWL65562 BGG65562:BGH65562 BQC65562:BQD65562 BZY65562:BZZ65562 CJU65562:CJV65562 CTQ65562:CTR65562 DDM65562:DDN65562 DNI65562:DNJ65562 DXE65562:DXF65562 EHA65562:EHB65562 EQW65562:EQX65562 FAS65562:FAT65562 FKO65562:FKP65562 FUK65562:FUL65562 GEG65562:GEH65562 GOC65562:GOD65562 GXY65562:GXZ65562 HHU65562:HHV65562 HRQ65562:HRR65562 IBM65562:IBN65562 ILI65562:ILJ65562 IVE65562:IVF65562 JFA65562:JFB65562 JOW65562:JOX65562 JYS65562:JYT65562 KIO65562:KIP65562 KSK65562:KSL65562 LCG65562:LCH65562 LMC65562:LMD65562 LVY65562:LVZ65562 MFU65562:MFV65562 MPQ65562:MPR65562 MZM65562:MZN65562 NJI65562:NJJ65562 NTE65562:NTF65562 ODA65562:ODB65562 OMW65562:OMX65562 OWS65562:OWT65562 PGO65562:PGP65562 PQK65562:PQL65562 QAG65562:QAH65562 QKC65562:QKD65562 QTY65562:QTZ65562 RDU65562:RDV65562 RNQ65562:RNR65562 RXM65562:RXN65562 SHI65562:SHJ65562 SRE65562:SRF65562 TBA65562:TBB65562 TKW65562:TKX65562 TUS65562:TUT65562 UEO65562:UEP65562 UOK65562:UOL65562 UYG65562:UYH65562 VIC65562:VID65562 VRY65562:VRZ65562 WBU65562:WBV65562 WLQ65562:WLR65562 WVM65562:WVN65562 E131098:F131098 JA131098:JB131098 SW131098:SX131098 ACS131098:ACT131098 AMO131098:AMP131098 AWK131098:AWL131098 BGG131098:BGH131098 BQC131098:BQD131098 BZY131098:BZZ131098 CJU131098:CJV131098 CTQ131098:CTR131098 DDM131098:DDN131098 DNI131098:DNJ131098 DXE131098:DXF131098 EHA131098:EHB131098 EQW131098:EQX131098 FAS131098:FAT131098 FKO131098:FKP131098 FUK131098:FUL131098 GEG131098:GEH131098 GOC131098:GOD131098 GXY131098:GXZ131098 HHU131098:HHV131098 HRQ131098:HRR131098 IBM131098:IBN131098 ILI131098:ILJ131098 IVE131098:IVF131098 JFA131098:JFB131098 JOW131098:JOX131098 JYS131098:JYT131098 KIO131098:KIP131098 KSK131098:KSL131098 LCG131098:LCH131098 LMC131098:LMD131098 LVY131098:LVZ131098 MFU131098:MFV131098 MPQ131098:MPR131098 MZM131098:MZN131098 NJI131098:NJJ131098 NTE131098:NTF131098 ODA131098:ODB131098 OMW131098:OMX131098 OWS131098:OWT131098 PGO131098:PGP131098 PQK131098:PQL131098 QAG131098:QAH131098 QKC131098:QKD131098 QTY131098:QTZ131098 RDU131098:RDV131098 RNQ131098:RNR131098 RXM131098:RXN131098 SHI131098:SHJ131098 SRE131098:SRF131098 TBA131098:TBB131098 TKW131098:TKX131098 TUS131098:TUT131098 UEO131098:UEP131098 UOK131098:UOL131098 UYG131098:UYH131098 VIC131098:VID131098 VRY131098:VRZ131098 WBU131098:WBV131098 WLQ131098:WLR131098 WVM131098:WVN131098 E196634:F196634 JA196634:JB196634 SW196634:SX196634 ACS196634:ACT196634 AMO196634:AMP196634 AWK196634:AWL196634 BGG196634:BGH196634 BQC196634:BQD196634 BZY196634:BZZ196634 CJU196634:CJV196634 CTQ196634:CTR196634 DDM196634:DDN196634 DNI196634:DNJ196634 DXE196634:DXF196634 EHA196634:EHB196634 EQW196634:EQX196634 FAS196634:FAT196634 FKO196634:FKP196634 FUK196634:FUL196634 GEG196634:GEH196634 GOC196634:GOD196634 GXY196634:GXZ196634 HHU196634:HHV196634 HRQ196634:HRR196634 IBM196634:IBN196634 ILI196634:ILJ196634 IVE196634:IVF196634 JFA196634:JFB196634 JOW196634:JOX196634 JYS196634:JYT196634 KIO196634:KIP196634 KSK196634:KSL196634 LCG196634:LCH196634 LMC196634:LMD196634 LVY196634:LVZ196634 MFU196634:MFV196634 MPQ196634:MPR196634 MZM196634:MZN196634 NJI196634:NJJ196634 NTE196634:NTF196634 ODA196634:ODB196634 OMW196634:OMX196634 OWS196634:OWT196634 PGO196634:PGP196634 PQK196634:PQL196634 QAG196634:QAH196634 QKC196634:QKD196634 QTY196634:QTZ196634 RDU196634:RDV196634 RNQ196634:RNR196634 RXM196634:RXN196634 SHI196634:SHJ196634 SRE196634:SRF196634 TBA196634:TBB196634 TKW196634:TKX196634 TUS196634:TUT196634 UEO196634:UEP196634 UOK196634:UOL196634 UYG196634:UYH196634 VIC196634:VID196634 VRY196634:VRZ196634 WBU196634:WBV196634 WLQ196634:WLR196634 WVM196634:WVN196634 E262170:F262170 JA262170:JB262170 SW262170:SX262170 ACS262170:ACT262170 AMO262170:AMP262170 AWK262170:AWL262170 BGG262170:BGH262170 BQC262170:BQD262170 BZY262170:BZZ262170 CJU262170:CJV262170 CTQ262170:CTR262170 DDM262170:DDN262170 DNI262170:DNJ262170 DXE262170:DXF262170 EHA262170:EHB262170 EQW262170:EQX262170 FAS262170:FAT262170 FKO262170:FKP262170 FUK262170:FUL262170 GEG262170:GEH262170 GOC262170:GOD262170 GXY262170:GXZ262170 HHU262170:HHV262170 HRQ262170:HRR262170 IBM262170:IBN262170 ILI262170:ILJ262170 IVE262170:IVF262170 JFA262170:JFB262170 JOW262170:JOX262170 JYS262170:JYT262170 KIO262170:KIP262170 KSK262170:KSL262170 LCG262170:LCH262170 LMC262170:LMD262170 LVY262170:LVZ262170 MFU262170:MFV262170 MPQ262170:MPR262170 MZM262170:MZN262170 NJI262170:NJJ262170 NTE262170:NTF262170 ODA262170:ODB262170 OMW262170:OMX262170 OWS262170:OWT262170 PGO262170:PGP262170 PQK262170:PQL262170 QAG262170:QAH262170 QKC262170:QKD262170 QTY262170:QTZ262170 RDU262170:RDV262170 RNQ262170:RNR262170 RXM262170:RXN262170 SHI262170:SHJ262170 SRE262170:SRF262170 TBA262170:TBB262170 TKW262170:TKX262170 TUS262170:TUT262170 UEO262170:UEP262170 UOK262170:UOL262170 UYG262170:UYH262170 VIC262170:VID262170 VRY262170:VRZ262170 WBU262170:WBV262170 WLQ262170:WLR262170 WVM262170:WVN262170 E327706:F327706 JA327706:JB327706 SW327706:SX327706 ACS327706:ACT327706 AMO327706:AMP327706 AWK327706:AWL327706 BGG327706:BGH327706 BQC327706:BQD327706 BZY327706:BZZ327706 CJU327706:CJV327706 CTQ327706:CTR327706 DDM327706:DDN327706 DNI327706:DNJ327706 DXE327706:DXF327706 EHA327706:EHB327706 EQW327706:EQX327706 FAS327706:FAT327706 FKO327706:FKP327706 FUK327706:FUL327706 GEG327706:GEH327706 GOC327706:GOD327706 GXY327706:GXZ327706 HHU327706:HHV327706 HRQ327706:HRR327706 IBM327706:IBN327706 ILI327706:ILJ327706 IVE327706:IVF327706 JFA327706:JFB327706 JOW327706:JOX327706 JYS327706:JYT327706 KIO327706:KIP327706 KSK327706:KSL327706 LCG327706:LCH327706 LMC327706:LMD327706 LVY327706:LVZ327706 MFU327706:MFV327706 MPQ327706:MPR327706 MZM327706:MZN327706 NJI327706:NJJ327706 NTE327706:NTF327706 ODA327706:ODB327706 OMW327706:OMX327706 OWS327706:OWT327706 PGO327706:PGP327706 PQK327706:PQL327706 QAG327706:QAH327706 QKC327706:QKD327706 QTY327706:QTZ327706 RDU327706:RDV327706 RNQ327706:RNR327706 RXM327706:RXN327706 SHI327706:SHJ327706 SRE327706:SRF327706 TBA327706:TBB327706 TKW327706:TKX327706 TUS327706:TUT327706 UEO327706:UEP327706 UOK327706:UOL327706 UYG327706:UYH327706 VIC327706:VID327706 VRY327706:VRZ327706 WBU327706:WBV327706 WLQ327706:WLR327706 WVM327706:WVN327706 E393242:F393242 JA393242:JB393242 SW393242:SX393242 ACS393242:ACT393242 AMO393242:AMP393242 AWK393242:AWL393242 BGG393242:BGH393242 BQC393242:BQD393242 BZY393242:BZZ393242 CJU393242:CJV393242 CTQ393242:CTR393242 DDM393242:DDN393242 DNI393242:DNJ393242 DXE393242:DXF393242 EHA393242:EHB393242 EQW393242:EQX393242 FAS393242:FAT393242 FKO393242:FKP393242 FUK393242:FUL393242 GEG393242:GEH393242 GOC393242:GOD393242 GXY393242:GXZ393242 HHU393242:HHV393242 HRQ393242:HRR393242 IBM393242:IBN393242 ILI393242:ILJ393242 IVE393242:IVF393242 JFA393242:JFB393242 JOW393242:JOX393242 JYS393242:JYT393242 KIO393242:KIP393242 KSK393242:KSL393242 LCG393242:LCH393242 LMC393242:LMD393242 LVY393242:LVZ393242 MFU393242:MFV393242 MPQ393242:MPR393242 MZM393242:MZN393242 NJI393242:NJJ393242 NTE393242:NTF393242 ODA393242:ODB393242 OMW393242:OMX393242 OWS393242:OWT393242 PGO393242:PGP393242 PQK393242:PQL393242 QAG393242:QAH393242 QKC393242:QKD393242 QTY393242:QTZ393242 RDU393242:RDV393242 RNQ393242:RNR393242 RXM393242:RXN393242 SHI393242:SHJ393242 SRE393242:SRF393242 TBA393242:TBB393242 TKW393242:TKX393242 TUS393242:TUT393242 UEO393242:UEP393242 UOK393242:UOL393242 UYG393242:UYH393242 VIC393242:VID393242 VRY393242:VRZ393242 WBU393242:WBV393242 WLQ393242:WLR393242 WVM393242:WVN393242 E458778:F458778 JA458778:JB458778 SW458778:SX458778 ACS458778:ACT458778 AMO458778:AMP458778 AWK458778:AWL458778 BGG458778:BGH458778 BQC458778:BQD458778 BZY458778:BZZ458778 CJU458778:CJV458778 CTQ458778:CTR458778 DDM458778:DDN458778 DNI458778:DNJ458778 DXE458778:DXF458778 EHA458778:EHB458778 EQW458778:EQX458778 FAS458778:FAT458778 FKO458778:FKP458778 FUK458778:FUL458778 GEG458778:GEH458778 GOC458778:GOD458778 GXY458778:GXZ458778 HHU458778:HHV458778 HRQ458778:HRR458778 IBM458778:IBN458778 ILI458778:ILJ458778 IVE458778:IVF458778 JFA458778:JFB458778 JOW458778:JOX458778 JYS458778:JYT458778 KIO458778:KIP458778 KSK458778:KSL458778 LCG458778:LCH458778 LMC458778:LMD458778 LVY458778:LVZ458778 MFU458778:MFV458778 MPQ458778:MPR458778 MZM458778:MZN458778 NJI458778:NJJ458778 NTE458778:NTF458778 ODA458778:ODB458778 OMW458778:OMX458778 OWS458778:OWT458778 PGO458778:PGP458778 PQK458778:PQL458778 QAG458778:QAH458778 QKC458778:QKD458778 QTY458778:QTZ458778 RDU458778:RDV458778 RNQ458778:RNR458778 RXM458778:RXN458778 SHI458778:SHJ458778 SRE458778:SRF458778 TBA458778:TBB458778 TKW458778:TKX458778 TUS458778:TUT458778 UEO458778:UEP458778 UOK458778:UOL458778 UYG458778:UYH458778 VIC458778:VID458778 VRY458778:VRZ458778 WBU458778:WBV458778 WLQ458778:WLR458778 WVM458778:WVN458778 E524314:F524314 JA524314:JB524314 SW524314:SX524314 ACS524314:ACT524314 AMO524314:AMP524314 AWK524314:AWL524314 BGG524314:BGH524314 BQC524314:BQD524314 BZY524314:BZZ524314 CJU524314:CJV524314 CTQ524314:CTR524314 DDM524314:DDN524314 DNI524314:DNJ524314 DXE524314:DXF524314 EHA524314:EHB524314 EQW524314:EQX524314 FAS524314:FAT524314 FKO524314:FKP524314 FUK524314:FUL524314 GEG524314:GEH524314 GOC524314:GOD524314 GXY524314:GXZ524314 HHU524314:HHV524314 HRQ524314:HRR524314 IBM524314:IBN524314 ILI524314:ILJ524314 IVE524314:IVF524314 JFA524314:JFB524314 JOW524314:JOX524314 JYS524314:JYT524314 KIO524314:KIP524314 KSK524314:KSL524314 LCG524314:LCH524314 LMC524314:LMD524314 LVY524314:LVZ524314 MFU524314:MFV524314 MPQ524314:MPR524314 MZM524314:MZN524314 NJI524314:NJJ524314 NTE524314:NTF524314 ODA524314:ODB524314 OMW524314:OMX524314 OWS524314:OWT524314 PGO524314:PGP524314 PQK524314:PQL524314 QAG524314:QAH524314 QKC524314:QKD524314 QTY524314:QTZ524314 RDU524314:RDV524314 RNQ524314:RNR524314 RXM524314:RXN524314 SHI524314:SHJ524314 SRE524314:SRF524314 TBA524314:TBB524314 TKW524314:TKX524314 TUS524314:TUT524314 UEO524314:UEP524314 UOK524314:UOL524314 UYG524314:UYH524314 VIC524314:VID524314 VRY524314:VRZ524314 WBU524314:WBV524314 WLQ524314:WLR524314 WVM524314:WVN524314 E589850:F589850 JA589850:JB589850 SW589850:SX589850 ACS589850:ACT589850 AMO589850:AMP589850 AWK589850:AWL589850 BGG589850:BGH589850 BQC589850:BQD589850 BZY589850:BZZ589850 CJU589850:CJV589850 CTQ589850:CTR589850 DDM589850:DDN589850 DNI589850:DNJ589850 DXE589850:DXF589850 EHA589850:EHB589850 EQW589850:EQX589850 FAS589850:FAT589850 FKO589850:FKP589850 FUK589850:FUL589850 GEG589850:GEH589850 GOC589850:GOD589850 GXY589850:GXZ589850 HHU589850:HHV589850 HRQ589850:HRR589850 IBM589850:IBN589850 ILI589850:ILJ589850 IVE589850:IVF589850 JFA589850:JFB589850 JOW589850:JOX589850 JYS589850:JYT589850 KIO589850:KIP589850 KSK589850:KSL589850 LCG589850:LCH589850 LMC589850:LMD589850 LVY589850:LVZ589850 MFU589850:MFV589850 MPQ589850:MPR589850 MZM589850:MZN589850 NJI589850:NJJ589850 NTE589850:NTF589850 ODA589850:ODB589850 OMW589850:OMX589850 OWS589850:OWT589850 PGO589850:PGP589850 PQK589850:PQL589850 QAG589850:QAH589850 QKC589850:QKD589850 QTY589850:QTZ589850 RDU589850:RDV589850 RNQ589850:RNR589850 RXM589850:RXN589850 SHI589850:SHJ589850 SRE589850:SRF589850 TBA589850:TBB589850 TKW589850:TKX589850 TUS589850:TUT589850 UEO589850:UEP589850 UOK589850:UOL589850 UYG589850:UYH589850 VIC589850:VID589850 VRY589850:VRZ589850 WBU589850:WBV589850 WLQ589850:WLR589850 WVM589850:WVN589850 E655386:F655386 JA655386:JB655386 SW655386:SX655386 ACS655386:ACT655386 AMO655386:AMP655386 AWK655386:AWL655386 BGG655386:BGH655386 BQC655386:BQD655386 BZY655386:BZZ655386 CJU655386:CJV655386 CTQ655386:CTR655386 DDM655386:DDN655386 DNI655386:DNJ655386 DXE655386:DXF655386 EHA655386:EHB655386 EQW655386:EQX655386 FAS655386:FAT655386 FKO655386:FKP655386 FUK655386:FUL655386 GEG655386:GEH655386 GOC655386:GOD655386 GXY655386:GXZ655386 HHU655386:HHV655386 HRQ655386:HRR655386 IBM655386:IBN655386 ILI655386:ILJ655386 IVE655386:IVF655386 JFA655386:JFB655386 JOW655386:JOX655386 JYS655386:JYT655386 KIO655386:KIP655386 KSK655386:KSL655386 LCG655386:LCH655386 LMC655386:LMD655386 LVY655386:LVZ655386 MFU655386:MFV655386 MPQ655386:MPR655386 MZM655386:MZN655386 NJI655386:NJJ655386 NTE655386:NTF655386 ODA655386:ODB655386 OMW655386:OMX655386 OWS655386:OWT655386 PGO655386:PGP655386 PQK655386:PQL655386 QAG655386:QAH655386 QKC655386:QKD655386 QTY655386:QTZ655386 RDU655386:RDV655386 RNQ655386:RNR655386 RXM655386:RXN655386 SHI655386:SHJ655386 SRE655386:SRF655386 TBA655386:TBB655386 TKW655386:TKX655386 TUS655386:TUT655386 UEO655386:UEP655386 UOK655386:UOL655386 UYG655386:UYH655386 VIC655386:VID655386 VRY655386:VRZ655386 WBU655386:WBV655386 WLQ655386:WLR655386 WVM655386:WVN655386 E720922:F720922 JA720922:JB720922 SW720922:SX720922 ACS720922:ACT720922 AMO720922:AMP720922 AWK720922:AWL720922 BGG720922:BGH720922 BQC720922:BQD720922 BZY720922:BZZ720922 CJU720922:CJV720922 CTQ720922:CTR720922 DDM720922:DDN720922 DNI720922:DNJ720922 DXE720922:DXF720922 EHA720922:EHB720922 EQW720922:EQX720922 FAS720922:FAT720922 FKO720922:FKP720922 FUK720922:FUL720922 GEG720922:GEH720922 GOC720922:GOD720922 GXY720922:GXZ720922 HHU720922:HHV720922 HRQ720922:HRR720922 IBM720922:IBN720922 ILI720922:ILJ720922 IVE720922:IVF720922 JFA720922:JFB720922 JOW720922:JOX720922 JYS720922:JYT720922 KIO720922:KIP720922 KSK720922:KSL720922 LCG720922:LCH720922 LMC720922:LMD720922 LVY720922:LVZ720922 MFU720922:MFV720922 MPQ720922:MPR720922 MZM720922:MZN720922 NJI720922:NJJ720922 NTE720922:NTF720922 ODA720922:ODB720922 OMW720922:OMX720922 OWS720922:OWT720922 PGO720922:PGP720922 PQK720922:PQL720922 QAG720922:QAH720922 QKC720922:QKD720922 QTY720922:QTZ720922 RDU720922:RDV720922 RNQ720922:RNR720922 RXM720922:RXN720922 SHI720922:SHJ720922 SRE720922:SRF720922 TBA720922:TBB720922 TKW720922:TKX720922 TUS720922:TUT720922 UEO720922:UEP720922 UOK720922:UOL720922 UYG720922:UYH720922 VIC720922:VID720922 VRY720922:VRZ720922 WBU720922:WBV720922 WLQ720922:WLR720922 WVM720922:WVN720922 E786458:F786458 JA786458:JB786458 SW786458:SX786458 ACS786458:ACT786458 AMO786458:AMP786458 AWK786458:AWL786458 BGG786458:BGH786458 BQC786458:BQD786458 BZY786458:BZZ786458 CJU786458:CJV786458 CTQ786458:CTR786458 DDM786458:DDN786458 DNI786458:DNJ786458 DXE786458:DXF786458 EHA786458:EHB786458 EQW786458:EQX786458 FAS786458:FAT786458 FKO786458:FKP786458 FUK786458:FUL786458 GEG786458:GEH786458 GOC786458:GOD786458 GXY786458:GXZ786458 HHU786458:HHV786458 HRQ786458:HRR786458 IBM786458:IBN786458 ILI786458:ILJ786458 IVE786458:IVF786458 JFA786458:JFB786458 JOW786458:JOX786458 JYS786458:JYT786458 KIO786458:KIP786458 KSK786458:KSL786458 LCG786458:LCH786458 LMC786458:LMD786458 LVY786458:LVZ786458 MFU786458:MFV786458 MPQ786458:MPR786458 MZM786458:MZN786458 NJI786458:NJJ786458 NTE786458:NTF786458 ODA786458:ODB786458 OMW786458:OMX786458 OWS786458:OWT786458 PGO786458:PGP786458 PQK786458:PQL786458 QAG786458:QAH786458 QKC786458:QKD786458 QTY786458:QTZ786458 RDU786458:RDV786458 RNQ786458:RNR786458 RXM786458:RXN786458 SHI786458:SHJ786458 SRE786458:SRF786458 TBA786458:TBB786458 TKW786458:TKX786458 TUS786458:TUT786458 UEO786458:UEP786458 UOK786458:UOL786458 UYG786458:UYH786458 VIC786458:VID786458 VRY786458:VRZ786458 WBU786458:WBV786458 WLQ786458:WLR786458 WVM786458:WVN786458 E851994:F851994 JA851994:JB851994 SW851994:SX851994 ACS851994:ACT851994 AMO851994:AMP851994 AWK851994:AWL851994 BGG851994:BGH851994 BQC851994:BQD851994 BZY851994:BZZ851994 CJU851994:CJV851994 CTQ851994:CTR851994 DDM851994:DDN851994 DNI851994:DNJ851994 DXE851994:DXF851994 EHA851994:EHB851994 EQW851994:EQX851994 FAS851994:FAT851994 FKO851994:FKP851994 FUK851994:FUL851994 GEG851994:GEH851994 GOC851994:GOD851994 GXY851994:GXZ851994 HHU851994:HHV851994 HRQ851994:HRR851994 IBM851994:IBN851994 ILI851994:ILJ851994 IVE851994:IVF851994 JFA851994:JFB851994 JOW851994:JOX851994 JYS851994:JYT851994 KIO851994:KIP851994 KSK851994:KSL851994 LCG851994:LCH851994 LMC851994:LMD851994 LVY851994:LVZ851994 MFU851994:MFV851994 MPQ851994:MPR851994 MZM851994:MZN851994 NJI851994:NJJ851994 NTE851994:NTF851994 ODA851994:ODB851994 OMW851994:OMX851994 OWS851994:OWT851994 PGO851994:PGP851994 PQK851994:PQL851994 QAG851994:QAH851994 QKC851994:QKD851994 QTY851994:QTZ851994 RDU851994:RDV851994 RNQ851994:RNR851994 RXM851994:RXN851994 SHI851994:SHJ851994 SRE851994:SRF851994 TBA851994:TBB851994 TKW851994:TKX851994 TUS851994:TUT851994 UEO851994:UEP851994 UOK851994:UOL851994 UYG851994:UYH851994 VIC851994:VID851994 VRY851994:VRZ851994 WBU851994:WBV851994 WLQ851994:WLR851994 WVM851994:WVN851994 E917530:F917530 JA917530:JB917530 SW917530:SX917530 ACS917530:ACT917530 AMO917530:AMP917530 AWK917530:AWL917530 BGG917530:BGH917530 BQC917530:BQD917530 BZY917530:BZZ917530 CJU917530:CJV917530 CTQ917530:CTR917530 DDM917530:DDN917530 DNI917530:DNJ917530 DXE917530:DXF917530 EHA917530:EHB917530 EQW917530:EQX917530 FAS917530:FAT917530 FKO917530:FKP917530 FUK917530:FUL917530 GEG917530:GEH917530 GOC917530:GOD917530 GXY917530:GXZ917530 HHU917530:HHV917530 HRQ917530:HRR917530 IBM917530:IBN917530 ILI917530:ILJ917530 IVE917530:IVF917530 JFA917530:JFB917530 JOW917530:JOX917530 JYS917530:JYT917530 KIO917530:KIP917530 KSK917530:KSL917530 LCG917530:LCH917530 LMC917530:LMD917530 LVY917530:LVZ917530 MFU917530:MFV917530 MPQ917530:MPR917530 MZM917530:MZN917530 NJI917530:NJJ917530 NTE917530:NTF917530 ODA917530:ODB917530 OMW917530:OMX917530 OWS917530:OWT917530 PGO917530:PGP917530 PQK917530:PQL917530 QAG917530:QAH917530 QKC917530:QKD917530 QTY917530:QTZ917530 RDU917530:RDV917530 RNQ917530:RNR917530 RXM917530:RXN917530 SHI917530:SHJ917530 SRE917530:SRF917530 TBA917530:TBB917530 TKW917530:TKX917530 TUS917530:TUT917530 UEO917530:UEP917530 UOK917530:UOL917530 UYG917530:UYH917530 VIC917530:VID917530 VRY917530:VRZ917530 WBU917530:WBV917530 WLQ917530:WLR917530 WVM917530:WVN917530 E983066:F983066 JA983066:JB983066 SW983066:SX983066 ACS983066:ACT983066 AMO983066:AMP983066 AWK983066:AWL983066 BGG983066:BGH983066 BQC983066:BQD983066 BZY983066:BZZ983066 CJU983066:CJV983066 CTQ983066:CTR983066 DDM983066:DDN983066 DNI983066:DNJ983066 DXE983066:DXF983066 EHA983066:EHB983066 EQW983066:EQX983066 FAS983066:FAT983066 FKO983066:FKP983066 FUK983066:FUL983066 GEG983066:GEH983066 GOC983066:GOD983066 GXY983066:GXZ983066 HHU983066:HHV983066 HRQ983066:HRR983066 IBM983066:IBN983066 ILI983066:ILJ983066 IVE983066:IVF983066 JFA983066:JFB983066 JOW983066:JOX983066 JYS983066:JYT983066 KIO983066:KIP983066 KSK983066:KSL983066 LCG983066:LCH983066 LMC983066:LMD983066 LVY983066:LVZ983066 MFU983066:MFV983066 MPQ983066:MPR983066 MZM983066:MZN983066 NJI983066:NJJ983066 NTE983066:NTF983066 ODA983066:ODB983066 OMW983066:OMX983066 OWS983066:OWT983066 PGO983066:PGP983066 PQK983066:PQL983066 QAG983066:QAH983066 QKC983066:QKD983066 QTY983066:QTZ983066 RDU983066:RDV983066 RNQ983066:RNR983066 RXM983066:RXN983066 SHI983066:SHJ983066 SRE983066:SRF983066 TBA983066:TBB983066 TKW983066:TKX983066 TUS983066:TUT983066 UEO983066:UEP983066 UOK983066:UOL983066 UYG983066:UYH983066 VIC983066:VID983066 VRY983066:VRZ983066 WBU983066:WBV983066 WLQ983066:WLR983066 WVM983066:WVN983066" xr:uid="{B7D5F950-A236-4FB8-8B11-092BF3B6FE80}">
      <formula1>$B$53:$B$55</formula1>
    </dataValidation>
    <dataValidation type="list" allowBlank="1" showInputMessage="1" showErrorMessage="1" sqref="E3:F3 JA3:JB3 SW3:SX3 ACS3:ACT3 AMO3:AMP3 AWK3:AWL3 BGG3:BGH3 BQC3:BQD3 BZY3:BZZ3 CJU3:CJV3 CTQ3:CTR3 DDM3:DDN3 DNI3:DNJ3 DXE3:DXF3 EHA3:EHB3 EQW3:EQX3 FAS3:FAT3 FKO3:FKP3 FUK3:FUL3 GEG3:GEH3 GOC3:GOD3 GXY3:GXZ3 HHU3:HHV3 HRQ3:HRR3 IBM3:IBN3 ILI3:ILJ3 IVE3:IVF3 JFA3:JFB3 JOW3:JOX3 JYS3:JYT3 KIO3:KIP3 KSK3:KSL3 LCG3:LCH3 LMC3:LMD3 LVY3:LVZ3 MFU3:MFV3 MPQ3:MPR3 MZM3:MZN3 NJI3:NJJ3 NTE3:NTF3 ODA3:ODB3 OMW3:OMX3 OWS3:OWT3 PGO3:PGP3 PQK3:PQL3 QAG3:QAH3 QKC3:QKD3 QTY3:QTZ3 RDU3:RDV3 RNQ3:RNR3 RXM3:RXN3 SHI3:SHJ3 SRE3:SRF3 TBA3:TBB3 TKW3:TKX3 TUS3:TUT3 UEO3:UEP3 UOK3:UOL3 UYG3:UYH3 VIC3:VID3 VRY3:VRZ3 WBU3:WBV3 WLQ3:WLR3 WVM3:WVN3 E65539:F65539 JA65539:JB65539 SW65539:SX65539 ACS65539:ACT65539 AMO65539:AMP65539 AWK65539:AWL65539 BGG65539:BGH65539 BQC65539:BQD65539 BZY65539:BZZ65539 CJU65539:CJV65539 CTQ65539:CTR65539 DDM65539:DDN65539 DNI65539:DNJ65539 DXE65539:DXF65539 EHA65539:EHB65539 EQW65539:EQX65539 FAS65539:FAT65539 FKO65539:FKP65539 FUK65539:FUL65539 GEG65539:GEH65539 GOC65539:GOD65539 GXY65539:GXZ65539 HHU65539:HHV65539 HRQ65539:HRR65539 IBM65539:IBN65539 ILI65539:ILJ65539 IVE65539:IVF65539 JFA65539:JFB65539 JOW65539:JOX65539 JYS65539:JYT65539 KIO65539:KIP65539 KSK65539:KSL65539 LCG65539:LCH65539 LMC65539:LMD65539 LVY65539:LVZ65539 MFU65539:MFV65539 MPQ65539:MPR65539 MZM65539:MZN65539 NJI65539:NJJ65539 NTE65539:NTF65539 ODA65539:ODB65539 OMW65539:OMX65539 OWS65539:OWT65539 PGO65539:PGP65539 PQK65539:PQL65539 QAG65539:QAH65539 QKC65539:QKD65539 QTY65539:QTZ65539 RDU65539:RDV65539 RNQ65539:RNR65539 RXM65539:RXN65539 SHI65539:SHJ65539 SRE65539:SRF65539 TBA65539:TBB65539 TKW65539:TKX65539 TUS65539:TUT65539 UEO65539:UEP65539 UOK65539:UOL65539 UYG65539:UYH65539 VIC65539:VID65539 VRY65539:VRZ65539 WBU65539:WBV65539 WLQ65539:WLR65539 WVM65539:WVN65539 E131075:F131075 JA131075:JB131075 SW131075:SX131075 ACS131075:ACT131075 AMO131075:AMP131075 AWK131075:AWL131075 BGG131075:BGH131075 BQC131075:BQD131075 BZY131075:BZZ131075 CJU131075:CJV131075 CTQ131075:CTR131075 DDM131075:DDN131075 DNI131075:DNJ131075 DXE131075:DXF131075 EHA131075:EHB131075 EQW131075:EQX131075 FAS131075:FAT131075 FKO131075:FKP131075 FUK131075:FUL131075 GEG131075:GEH131075 GOC131075:GOD131075 GXY131075:GXZ131075 HHU131075:HHV131075 HRQ131075:HRR131075 IBM131075:IBN131075 ILI131075:ILJ131075 IVE131075:IVF131075 JFA131075:JFB131075 JOW131075:JOX131075 JYS131075:JYT131075 KIO131075:KIP131075 KSK131075:KSL131075 LCG131075:LCH131075 LMC131075:LMD131075 LVY131075:LVZ131075 MFU131075:MFV131075 MPQ131075:MPR131075 MZM131075:MZN131075 NJI131075:NJJ131075 NTE131075:NTF131075 ODA131075:ODB131075 OMW131075:OMX131075 OWS131075:OWT131075 PGO131075:PGP131075 PQK131075:PQL131075 QAG131075:QAH131075 QKC131075:QKD131075 QTY131075:QTZ131075 RDU131075:RDV131075 RNQ131075:RNR131075 RXM131075:RXN131075 SHI131075:SHJ131075 SRE131075:SRF131075 TBA131075:TBB131075 TKW131075:TKX131075 TUS131075:TUT131075 UEO131075:UEP131075 UOK131075:UOL131075 UYG131075:UYH131075 VIC131075:VID131075 VRY131075:VRZ131075 WBU131075:WBV131075 WLQ131075:WLR131075 WVM131075:WVN131075 E196611:F196611 JA196611:JB196611 SW196611:SX196611 ACS196611:ACT196611 AMO196611:AMP196611 AWK196611:AWL196611 BGG196611:BGH196611 BQC196611:BQD196611 BZY196611:BZZ196611 CJU196611:CJV196611 CTQ196611:CTR196611 DDM196611:DDN196611 DNI196611:DNJ196611 DXE196611:DXF196611 EHA196611:EHB196611 EQW196611:EQX196611 FAS196611:FAT196611 FKO196611:FKP196611 FUK196611:FUL196611 GEG196611:GEH196611 GOC196611:GOD196611 GXY196611:GXZ196611 HHU196611:HHV196611 HRQ196611:HRR196611 IBM196611:IBN196611 ILI196611:ILJ196611 IVE196611:IVF196611 JFA196611:JFB196611 JOW196611:JOX196611 JYS196611:JYT196611 KIO196611:KIP196611 KSK196611:KSL196611 LCG196611:LCH196611 LMC196611:LMD196611 LVY196611:LVZ196611 MFU196611:MFV196611 MPQ196611:MPR196611 MZM196611:MZN196611 NJI196611:NJJ196611 NTE196611:NTF196611 ODA196611:ODB196611 OMW196611:OMX196611 OWS196611:OWT196611 PGO196611:PGP196611 PQK196611:PQL196611 QAG196611:QAH196611 QKC196611:QKD196611 QTY196611:QTZ196611 RDU196611:RDV196611 RNQ196611:RNR196611 RXM196611:RXN196611 SHI196611:SHJ196611 SRE196611:SRF196611 TBA196611:TBB196611 TKW196611:TKX196611 TUS196611:TUT196611 UEO196611:UEP196611 UOK196611:UOL196611 UYG196611:UYH196611 VIC196611:VID196611 VRY196611:VRZ196611 WBU196611:WBV196611 WLQ196611:WLR196611 WVM196611:WVN196611 E262147:F262147 JA262147:JB262147 SW262147:SX262147 ACS262147:ACT262147 AMO262147:AMP262147 AWK262147:AWL262147 BGG262147:BGH262147 BQC262147:BQD262147 BZY262147:BZZ262147 CJU262147:CJV262147 CTQ262147:CTR262147 DDM262147:DDN262147 DNI262147:DNJ262147 DXE262147:DXF262147 EHA262147:EHB262147 EQW262147:EQX262147 FAS262147:FAT262147 FKO262147:FKP262147 FUK262147:FUL262147 GEG262147:GEH262147 GOC262147:GOD262147 GXY262147:GXZ262147 HHU262147:HHV262147 HRQ262147:HRR262147 IBM262147:IBN262147 ILI262147:ILJ262147 IVE262147:IVF262147 JFA262147:JFB262147 JOW262147:JOX262147 JYS262147:JYT262147 KIO262147:KIP262147 KSK262147:KSL262147 LCG262147:LCH262147 LMC262147:LMD262147 LVY262147:LVZ262147 MFU262147:MFV262147 MPQ262147:MPR262147 MZM262147:MZN262147 NJI262147:NJJ262147 NTE262147:NTF262147 ODA262147:ODB262147 OMW262147:OMX262147 OWS262147:OWT262147 PGO262147:PGP262147 PQK262147:PQL262147 QAG262147:QAH262147 QKC262147:QKD262147 QTY262147:QTZ262147 RDU262147:RDV262147 RNQ262147:RNR262147 RXM262147:RXN262147 SHI262147:SHJ262147 SRE262147:SRF262147 TBA262147:TBB262147 TKW262147:TKX262147 TUS262147:TUT262147 UEO262147:UEP262147 UOK262147:UOL262147 UYG262147:UYH262147 VIC262147:VID262147 VRY262147:VRZ262147 WBU262147:WBV262147 WLQ262147:WLR262147 WVM262147:WVN262147 E327683:F327683 JA327683:JB327683 SW327683:SX327683 ACS327683:ACT327683 AMO327683:AMP327683 AWK327683:AWL327683 BGG327683:BGH327683 BQC327683:BQD327683 BZY327683:BZZ327683 CJU327683:CJV327683 CTQ327683:CTR327683 DDM327683:DDN327683 DNI327683:DNJ327683 DXE327683:DXF327683 EHA327683:EHB327683 EQW327683:EQX327683 FAS327683:FAT327683 FKO327683:FKP327683 FUK327683:FUL327683 GEG327683:GEH327683 GOC327683:GOD327683 GXY327683:GXZ327683 HHU327683:HHV327683 HRQ327683:HRR327683 IBM327683:IBN327683 ILI327683:ILJ327683 IVE327683:IVF327683 JFA327683:JFB327683 JOW327683:JOX327683 JYS327683:JYT327683 KIO327683:KIP327683 KSK327683:KSL327683 LCG327683:LCH327683 LMC327683:LMD327683 LVY327683:LVZ327683 MFU327683:MFV327683 MPQ327683:MPR327683 MZM327683:MZN327683 NJI327683:NJJ327683 NTE327683:NTF327683 ODA327683:ODB327683 OMW327683:OMX327683 OWS327683:OWT327683 PGO327683:PGP327683 PQK327683:PQL327683 QAG327683:QAH327683 QKC327683:QKD327683 QTY327683:QTZ327683 RDU327683:RDV327683 RNQ327683:RNR327683 RXM327683:RXN327683 SHI327683:SHJ327683 SRE327683:SRF327683 TBA327683:TBB327683 TKW327683:TKX327683 TUS327683:TUT327683 UEO327683:UEP327683 UOK327683:UOL327683 UYG327683:UYH327683 VIC327683:VID327683 VRY327683:VRZ327683 WBU327683:WBV327683 WLQ327683:WLR327683 WVM327683:WVN327683 E393219:F393219 JA393219:JB393219 SW393219:SX393219 ACS393219:ACT393219 AMO393219:AMP393219 AWK393219:AWL393219 BGG393219:BGH393219 BQC393219:BQD393219 BZY393219:BZZ393219 CJU393219:CJV393219 CTQ393219:CTR393219 DDM393219:DDN393219 DNI393219:DNJ393219 DXE393219:DXF393219 EHA393219:EHB393219 EQW393219:EQX393219 FAS393219:FAT393219 FKO393219:FKP393219 FUK393219:FUL393219 GEG393219:GEH393219 GOC393219:GOD393219 GXY393219:GXZ393219 HHU393219:HHV393219 HRQ393219:HRR393219 IBM393219:IBN393219 ILI393219:ILJ393219 IVE393219:IVF393219 JFA393219:JFB393219 JOW393219:JOX393219 JYS393219:JYT393219 KIO393219:KIP393219 KSK393219:KSL393219 LCG393219:LCH393219 LMC393219:LMD393219 LVY393219:LVZ393219 MFU393219:MFV393219 MPQ393219:MPR393219 MZM393219:MZN393219 NJI393219:NJJ393219 NTE393219:NTF393219 ODA393219:ODB393219 OMW393219:OMX393219 OWS393219:OWT393219 PGO393219:PGP393219 PQK393219:PQL393219 QAG393219:QAH393219 QKC393219:QKD393219 QTY393219:QTZ393219 RDU393219:RDV393219 RNQ393219:RNR393219 RXM393219:RXN393219 SHI393219:SHJ393219 SRE393219:SRF393219 TBA393219:TBB393219 TKW393219:TKX393219 TUS393219:TUT393219 UEO393219:UEP393219 UOK393219:UOL393219 UYG393219:UYH393219 VIC393219:VID393219 VRY393219:VRZ393219 WBU393219:WBV393219 WLQ393219:WLR393219 WVM393219:WVN393219 E458755:F458755 JA458755:JB458755 SW458755:SX458755 ACS458755:ACT458755 AMO458755:AMP458755 AWK458755:AWL458755 BGG458755:BGH458755 BQC458755:BQD458755 BZY458755:BZZ458755 CJU458755:CJV458755 CTQ458755:CTR458755 DDM458755:DDN458755 DNI458755:DNJ458755 DXE458755:DXF458755 EHA458755:EHB458755 EQW458755:EQX458755 FAS458755:FAT458755 FKO458755:FKP458755 FUK458755:FUL458755 GEG458755:GEH458755 GOC458755:GOD458755 GXY458755:GXZ458755 HHU458755:HHV458755 HRQ458755:HRR458755 IBM458755:IBN458755 ILI458755:ILJ458755 IVE458755:IVF458755 JFA458755:JFB458755 JOW458755:JOX458755 JYS458755:JYT458755 KIO458755:KIP458755 KSK458755:KSL458755 LCG458755:LCH458755 LMC458755:LMD458755 LVY458755:LVZ458755 MFU458755:MFV458755 MPQ458755:MPR458755 MZM458755:MZN458755 NJI458755:NJJ458755 NTE458755:NTF458755 ODA458755:ODB458755 OMW458755:OMX458755 OWS458755:OWT458755 PGO458755:PGP458755 PQK458755:PQL458755 QAG458755:QAH458755 QKC458755:QKD458755 QTY458755:QTZ458755 RDU458755:RDV458755 RNQ458755:RNR458755 RXM458755:RXN458755 SHI458755:SHJ458755 SRE458755:SRF458755 TBA458755:TBB458755 TKW458755:TKX458755 TUS458755:TUT458755 UEO458755:UEP458755 UOK458755:UOL458755 UYG458755:UYH458755 VIC458755:VID458755 VRY458755:VRZ458755 WBU458755:WBV458755 WLQ458755:WLR458755 WVM458755:WVN458755 E524291:F524291 JA524291:JB524291 SW524291:SX524291 ACS524291:ACT524291 AMO524291:AMP524291 AWK524291:AWL524291 BGG524291:BGH524291 BQC524291:BQD524291 BZY524291:BZZ524291 CJU524291:CJV524291 CTQ524291:CTR524291 DDM524291:DDN524291 DNI524291:DNJ524291 DXE524291:DXF524291 EHA524291:EHB524291 EQW524291:EQX524291 FAS524291:FAT524291 FKO524291:FKP524291 FUK524291:FUL524291 GEG524291:GEH524291 GOC524291:GOD524291 GXY524291:GXZ524291 HHU524291:HHV524291 HRQ524291:HRR524291 IBM524291:IBN524291 ILI524291:ILJ524291 IVE524291:IVF524291 JFA524291:JFB524291 JOW524291:JOX524291 JYS524291:JYT524291 KIO524291:KIP524291 KSK524291:KSL524291 LCG524291:LCH524291 LMC524291:LMD524291 LVY524291:LVZ524291 MFU524291:MFV524291 MPQ524291:MPR524291 MZM524291:MZN524291 NJI524291:NJJ524291 NTE524291:NTF524291 ODA524291:ODB524291 OMW524291:OMX524291 OWS524291:OWT524291 PGO524291:PGP524291 PQK524291:PQL524291 QAG524291:QAH524291 QKC524291:QKD524291 QTY524291:QTZ524291 RDU524291:RDV524291 RNQ524291:RNR524291 RXM524291:RXN524291 SHI524291:SHJ524291 SRE524291:SRF524291 TBA524291:TBB524291 TKW524291:TKX524291 TUS524291:TUT524291 UEO524291:UEP524291 UOK524291:UOL524291 UYG524291:UYH524291 VIC524291:VID524291 VRY524291:VRZ524291 WBU524291:WBV524291 WLQ524291:WLR524291 WVM524291:WVN524291 E589827:F589827 JA589827:JB589827 SW589827:SX589827 ACS589827:ACT589827 AMO589827:AMP589827 AWK589827:AWL589827 BGG589827:BGH589827 BQC589827:BQD589827 BZY589827:BZZ589827 CJU589827:CJV589827 CTQ589827:CTR589827 DDM589827:DDN589827 DNI589827:DNJ589827 DXE589827:DXF589827 EHA589827:EHB589827 EQW589827:EQX589827 FAS589827:FAT589827 FKO589827:FKP589827 FUK589827:FUL589827 GEG589827:GEH589827 GOC589827:GOD589827 GXY589827:GXZ589827 HHU589827:HHV589827 HRQ589827:HRR589827 IBM589827:IBN589827 ILI589827:ILJ589827 IVE589827:IVF589827 JFA589827:JFB589827 JOW589827:JOX589827 JYS589827:JYT589827 KIO589827:KIP589827 KSK589827:KSL589827 LCG589827:LCH589827 LMC589827:LMD589827 LVY589827:LVZ589827 MFU589827:MFV589827 MPQ589827:MPR589827 MZM589827:MZN589827 NJI589827:NJJ589827 NTE589827:NTF589827 ODA589827:ODB589827 OMW589827:OMX589827 OWS589827:OWT589827 PGO589827:PGP589827 PQK589827:PQL589827 QAG589827:QAH589827 QKC589827:QKD589827 QTY589827:QTZ589827 RDU589827:RDV589827 RNQ589827:RNR589827 RXM589827:RXN589827 SHI589827:SHJ589827 SRE589827:SRF589827 TBA589827:TBB589827 TKW589827:TKX589827 TUS589827:TUT589827 UEO589827:UEP589827 UOK589827:UOL589827 UYG589827:UYH589827 VIC589827:VID589827 VRY589827:VRZ589827 WBU589827:WBV589827 WLQ589827:WLR589827 WVM589827:WVN589827 E655363:F655363 JA655363:JB655363 SW655363:SX655363 ACS655363:ACT655363 AMO655363:AMP655363 AWK655363:AWL655363 BGG655363:BGH655363 BQC655363:BQD655363 BZY655363:BZZ655363 CJU655363:CJV655363 CTQ655363:CTR655363 DDM655363:DDN655363 DNI655363:DNJ655363 DXE655363:DXF655363 EHA655363:EHB655363 EQW655363:EQX655363 FAS655363:FAT655363 FKO655363:FKP655363 FUK655363:FUL655363 GEG655363:GEH655363 GOC655363:GOD655363 GXY655363:GXZ655363 HHU655363:HHV655363 HRQ655363:HRR655363 IBM655363:IBN655363 ILI655363:ILJ655363 IVE655363:IVF655363 JFA655363:JFB655363 JOW655363:JOX655363 JYS655363:JYT655363 KIO655363:KIP655363 KSK655363:KSL655363 LCG655363:LCH655363 LMC655363:LMD655363 LVY655363:LVZ655363 MFU655363:MFV655363 MPQ655363:MPR655363 MZM655363:MZN655363 NJI655363:NJJ655363 NTE655363:NTF655363 ODA655363:ODB655363 OMW655363:OMX655363 OWS655363:OWT655363 PGO655363:PGP655363 PQK655363:PQL655363 QAG655363:QAH655363 QKC655363:QKD655363 QTY655363:QTZ655363 RDU655363:RDV655363 RNQ655363:RNR655363 RXM655363:RXN655363 SHI655363:SHJ655363 SRE655363:SRF655363 TBA655363:TBB655363 TKW655363:TKX655363 TUS655363:TUT655363 UEO655363:UEP655363 UOK655363:UOL655363 UYG655363:UYH655363 VIC655363:VID655363 VRY655363:VRZ655363 WBU655363:WBV655363 WLQ655363:WLR655363 WVM655363:WVN655363 E720899:F720899 JA720899:JB720899 SW720899:SX720899 ACS720899:ACT720899 AMO720899:AMP720899 AWK720899:AWL720899 BGG720899:BGH720899 BQC720899:BQD720899 BZY720899:BZZ720899 CJU720899:CJV720899 CTQ720899:CTR720899 DDM720899:DDN720899 DNI720899:DNJ720899 DXE720899:DXF720899 EHA720899:EHB720899 EQW720899:EQX720899 FAS720899:FAT720899 FKO720899:FKP720899 FUK720899:FUL720899 GEG720899:GEH720899 GOC720899:GOD720899 GXY720899:GXZ720899 HHU720899:HHV720899 HRQ720899:HRR720899 IBM720899:IBN720899 ILI720899:ILJ720899 IVE720899:IVF720899 JFA720899:JFB720899 JOW720899:JOX720899 JYS720899:JYT720899 KIO720899:KIP720899 KSK720899:KSL720899 LCG720899:LCH720899 LMC720899:LMD720899 LVY720899:LVZ720899 MFU720899:MFV720899 MPQ720899:MPR720899 MZM720899:MZN720899 NJI720899:NJJ720899 NTE720899:NTF720899 ODA720899:ODB720899 OMW720899:OMX720899 OWS720899:OWT720899 PGO720899:PGP720899 PQK720899:PQL720899 QAG720899:QAH720899 QKC720899:QKD720899 QTY720899:QTZ720899 RDU720899:RDV720899 RNQ720899:RNR720899 RXM720899:RXN720899 SHI720899:SHJ720899 SRE720899:SRF720899 TBA720899:TBB720899 TKW720899:TKX720899 TUS720899:TUT720899 UEO720899:UEP720899 UOK720899:UOL720899 UYG720899:UYH720899 VIC720899:VID720899 VRY720899:VRZ720899 WBU720899:WBV720899 WLQ720899:WLR720899 WVM720899:WVN720899 E786435:F786435 JA786435:JB786435 SW786435:SX786435 ACS786435:ACT786435 AMO786435:AMP786435 AWK786435:AWL786435 BGG786435:BGH786435 BQC786435:BQD786435 BZY786435:BZZ786435 CJU786435:CJV786435 CTQ786435:CTR786435 DDM786435:DDN786435 DNI786435:DNJ786435 DXE786435:DXF786435 EHA786435:EHB786435 EQW786435:EQX786435 FAS786435:FAT786435 FKO786435:FKP786435 FUK786435:FUL786435 GEG786435:GEH786435 GOC786435:GOD786435 GXY786435:GXZ786435 HHU786435:HHV786435 HRQ786435:HRR786435 IBM786435:IBN786435 ILI786435:ILJ786435 IVE786435:IVF786435 JFA786435:JFB786435 JOW786435:JOX786435 JYS786435:JYT786435 KIO786435:KIP786435 KSK786435:KSL786435 LCG786435:LCH786435 LMC786435:LMD786435 LVY786435:LVZ786435 MFU786435:MFV786435 MPQ786435:MPR786435 MZM786435:MZN786435 NJI786435:NJJ786435 NTE786435:NTF786435 ODA786435:ODB786435 OMW786435:OMX786435 OWS786435:OWT786435 PGO786435:PGP786435 PQK786435:PQL786435 QAG786435:QAH786435 QKC786435:QKD786435 QTY786435:QTZ786435 RDU786435:RDV786435 RNQ786435:RNR786435 RXM786435:RXN786435 SHI786435:SHJ786435 SRE786435:SRF786435 TBA786435:TBB786435 TKW786435:TKX786435 TUS786435:TUT786435 UEO786435:UEP786435 UOK786435:UOL786435 UYG786435:UYH786435 VIC786435:VID786435 VRY786435:VRZ786435 WBU786435:WBV786435 WLQ786435:WLR786435 WVM786435:WVN786435 E851971:F851971 JA851971:JB851971 SW851971:SX851971 ACS851971:ACT851971 AMO851971:AMP851971 AWK851971:AWL851971 BGG851971:BGH851971 BQC851971:BQD851971 BZY851971:BZZ851971 CJU851971:CJV851971 CTQ851971:CTR851971 DDM851971:DDN851971 DNI851971:DNJ851971 DXE851971:DXF851971 EHA851971:EHB851971 EQW851971:EQX851971 FAS851971:FAT851971 FKO851971:FKP851971 FUK851971:FUL851971 GEG851971:GEH851971 GOC851971:GOD851971 GXY851971:GXZ851971 HHU851971:HHV851971 HRQ851971:HRR851971 IBM851971:IBN851971 ILI851971:ILJ851971 IVE851971:IVF851971 JFA851971:JFB851971 JOW851971:JOX851971 JYS851971:JYT851971 KIO851971:KIP851971 KSK851971:KSL851971 LCG851971:LCH851971 LMC851971:LMD851971 LVY851971:LVZ851971 MFU851971:MFV851971 MPQ851971:MPR851971 MZM851971:MZN851971 NJI851971:NJJ851971 NTE851971:NTF851971 ODA851971:ODB851971 OMW851971:OMX851971 OWS851971:OWT851971 PGO851971:PGP851971 PQK851971:PQL851971 QAG851971:QAH851971 QKC851971:QKD851971 QTY851971:QTZ851971 RDU851971:RDV851971 RNQ851971:RNR851971 RXM851971:RXN851971 SHI851971:SHJ851971 SRE851971:SRF851971 TBA851971:TBB851971 TKW851971:TKX851971 TUS851971:TUT851971 UEO851971:UEP851971 UOK851971:UOL851971 UYG851971:UYH851971 VIC851971:VID851971 VRY851971:VRZ851971 WBU851971:WBV851971 WLQ851971:WLR851971 WVM851971:WVN851971 E917507:F917507 JA917507:JB917507 SW917507:SX917507 ACS917507:ACT917507 AMO917507:AMP917507 AWK917507:AWL917507 BGG917507:BGH917507 BQC917507:BQD917507 BZY917507:BZZ917507 CJU917507:CJV917507 CTQ917507:CTR917507 DDM917507:DDN917507 DNI917507:DNJ917507 DXE917507:DXF917507 EHA917507:EHB917507 EQW917507:EQX917507 FAS917507:FAT917507 FKO917507:FKP917507 FUK917507:FUL917507 GEG917507:GEH917507 GOC917507:GOD917507 GXY917507:GXZ917507 HHU917507:HHV917507 HRQ917507:HRR917507 IBM917507:IBN917507 ILI917507:ILJ917507 IVE917507:IVF917507 JFA917507:JFB917507 JOW917507:JOX917507 JYS917507:JYT917507 KIO917507:KIP917507 KSK917507:KSL917507 LCG917507:LCH917507 LMC917507:LMD917507 LVY917507:LVZ917507 MFU917507:MFV917507 MPQ917507:MPR917507 MZM917507:MZN917507 NJI917507:NJJ917507 NTE917507:NTF917507 ODA917507:ODB917507 OMW917507:OMX917507 OWS917507:OWT917507 PGO917507:PGP917507 PQK917507:PQL917507 QAG917507:QAH917507 QKC917507:QKD917507 QTY917507:QTZ917507 RDU917507:RDV917507 RNQ917507:RNR917507 RXM917507:RXN917507 SHI917507:SHJ917507 SRE917507:SRF917507 TBA917507:TBB917507 TKW917507:TKX917507 TUS917507:TUT917507 UEO917507:UEP917507 UOK917507:UOL917507 UYG917507:UYH917507 VIC917507:VID917507 VRY917507:VRZ917507 WBU917507:WBV917507 WLQ917507:WLR917507 WVM917507:WVN917507 E983043:F983043 JA983043:JB983043 SW983043:SX983043 ACS983043:ACT983043 AMO983043:AMP983043 AWK983043:AWL983043 BGG983043:BGH983043 BQC983043:BQD983043 BZY983043:BZZ983043 CJU983043:CJV983043 CTQ983043:CTR983043 DDM983043:DDN983043 DNI983043:DNJ983043 DXE983043:DXF983043 EHA983043:EHB983043 EQW983043:EQX983043 FAS983043:FAT983043 FKO983043:FKP983043 FUK983043:FUL983043 GEG983043:GEH983043 GOC983043:GOD983043 GXY983043:GXZ983043 HHU983043:HHV983043 HRQ983043:HRR983043 IBM983043:IBN983043 ILI983043:ILJ983043 IVE983043:IVF983043 JFA983043:JFB983043 JOW983043:JOX983043 JYS983043:JYT983043 KIO983043:KIP983043 KSK983043:KSL983043 LCG983043:LCH983043 LMC983043:LMD983043 LVY983043:LVZ983043 MFU983043:MFV983043 MPQ983043:MPR983043 MZM983043:MZN983043 NJI983043:NJJ983043 NTE983043:NTF983043 ODA983043:ODB983043 OMW983043:OMX983043 OWS983043:OWT983043 PGO983043:PGP983043 PQK983043:PQL983043 QAG983043:QAH983043 QKC983043:QKD983043 QTY983043:QTZ983043 RDU983043:RDV983043 RNQ983043:RNR983043 RXM983043:RXN983043 SHI983043:SHJ983043 SRE983043:SRF983043 TBA983043:TBB983043 TKW983043:TKX983043 TUS983043:TUT983043 UEO983043:UEP983043 UOK983043:UOL983043 UYG983043:UYH983043 VIC983043:VID983043 VRY983043:VRZ983043 WBU983043:WBV983043 WLQ983043:WLR983043 WVM983043:WVN983043 E15:F15 JA15:JB15 SW15:SX15 ACS15:ACT15 AMO15:AMP15 AWK15:AWL15 BGG15:BGH15 BQC15:BQD15 BZY15:BZZ15 CJU15:CJV15 CTQ15:CTR15 DDM15:DDN15 DNI15:DNJ15 DXE15:DXF15 EHA15:EHB15 EQW15:EQX15 FAS15:FAT15 FKO15:FKP15 FUK15:FUL15 GEG15:GEH15 GOC15:GOD15 GXY15:GXZ15 HHU15:HHV15 HRQ15:HRR15 IBM15:IBN15 ILI15:ILJ15 IVE15:IVF15 JFA15:JFB15 JOW15:JOX15 JYS15:JYT15 KIO15:KIP15 KSK15:KSL15 LCG15:LCH15 LMC15:LMD15 LVY15:LVZ15 MFU15:MFV15 MPQ15:MPR15 MZM15:MZN15 NJI15:NJJ15 NTE15:NTF15 ODA15:ODB15 OMW15:OMX15 OWS15:OWT15 PGO15:PGP15 PQK15:PQL15 QAG15:QAH15 QKC15:QKD15 QTY15:QTZ15 RDU15:RDV15 RNQ15:RNR15 RXM15:RXN15 SHI15:SHJ15 SRE15:SRF15 TBA15:TBB15 TKW15:TKX15 TUS15:TUT15 UEO15:UEP15 UOK15:UOL15 UYG15:UYH15 VIC15:VID15 VRY15:VRZ15 WBU15:WBV15 WLQ15:WLR15 WVM15:WVN15 E65551:F65551 JA65551:JB65551 SW65551:SX65551 ACS65551:ACT65551 AMO65551:AMP65551 AWK65551:AWL65551 BGG65551:BGH65551 BQC65551:BQD65551 BZY65551:BZZ65551 CJU65551:CJV65551 CTQ65551:CTR65551 DDM65551:DDN65551 DNI65551:DNJ65551 DXE65551:DXF65551 EHA65551:EHB65551 EQW65551:EQX65551 FAS65551:FAT65551 FKO65551:FKP65551 FUK65551:FUL65551 GEG65551:GEH65551 GOC65551:GOD65551 GXY65551:GXZ65551 HHU65551:HHV65551 HRQ65551:HRR65551 IBM65551:IBN65551 ILI65551:ILJ65551 IVE65551:IVF65551 JFA65551:JFB65551 JOW65551:JOX65551 JYS65551:JYT65551 KIO65551:KIP65551 KSK65551:KSL65551 LCG65551:LCH65551 LMC65551:LMD65551 LVY65551:LVZ65551 MFU65551:MFV65551 MPQ65551:MPR65551 MZM65551:MZN65551 NJI65551:NJJ65551 NTE65551:NTF65551 ODA65551:ODB65551 OMW65551:OMX65551 OWS65551:OWT65551 PGO65551:PGP65551 PQK65551:PQL65551 QAG65551:QAH65551 QKC65551:QKD65551 QTY65551:QTZ65551 RDU65551:RDV65551 RNQ65551:RNR65551 RXM65551:RXN65551 SHI65551:SHJ65551 SRE65551:SRF65551 TBA65551:TBB65551 TKW65551:TKX65551 TUS65551:TUT65551 UEO65551:UEP65551 UOK65551:UOL65551 UYG65551:UYH65551 VIC65551:VID65551 VRY65551:VRZ65551 WBU65551:WBV65551 WLQ65551:WLR65551 WVM65551:WVN65551 E131087:F131087 JA131087:JB131087 SW131087:SX131087 ACS131087:ACT131087 AMO131087:AMP131087 AWK131087:AWL131087 BGG131087:BGH131087 BQC131087:BQD131087 BZY131087:BZZ131087 CJU131087:CJV131087 CTQ131087:CTR131087 DDM131087:DDN131087 DNI131087:DNJ131087 DXE131087:DXF131087 EHA131087:EHB131087 EQW131087:EQX131087 FAS131087:FAT131087 FKO131087:FKP131087 FUK131087:FUL131087 GEG131087:GEH131087 GOC131087:GOD131087 GXY131087:GXZ131087 HHU131087:HHV131087 HRQ131087:HRR131087 IBM131087:IBN131087 ILI131087:ILJ131087 IVE131087:IVF131087 JFA131087:JFB131087 JOW131087:JOX131087 JYS131087:JYT131087 KIO131087:KIP131087 KSK131087:KSL131087 LCG131087:LCH131087 LMC131087:LMD131087 LVY131087:LVZ131087 MFU131087:MFV131087 MPQ131087:MPR131087 MZM131087:MZN131087 NJI131087:NJJ131087 NTE131087:NTF131087 ODA131087:ODB131087 OMW131087:OMX131087 OWS131087:OWT131087 PGO131087:PGP131087 PQK131087:PQL131087 QAG131087:QAH131087 QKC131087:QKD131087 QTY131087:QTZ131087 RDU131087:RDV131087 RNQ131087:RNR131087 RXM131087:RXN131087 SHI131087:SHJ131087 SRE131087:SRF131087 TBA131087:TBB131087 TKW131087:TKX131087 TUS131087:TUT131087 UEO131087:UEP131087 UOK131087:UOL131087 UYG131087:UYH131087 VIC131087:VID131087 VRY131087:VRZ131087 WBU131087:WBV131087 WLQ131087:WLR131087 WVM131087:WVN131087 E196623:F196623 JA196623:JB196623 SW196623:SX196623 ACS196623:ACT196623 AMO196623:AMP196623 AWK196623:AWL196623 BGG196623:BGH196623 BQC196623:BQD196623 BZY196623:BZZ196623 CJU196623:CJV196623 CTQ196623:CTR196623 DDM196623:DDN196623 DNI196623:DNJ196623 DXE196623:DXF196623 EHA196623:EHB196623 EQW196623:EQX196623 FAS196623:FAT196623 FKO196623:FKP196623 FUK196623:FUL196623 GEG196623:GEH196623 GOC196623:GOD196623 GXY196623:GXZ196623 HHU196623:HHV196623 HRQ196623:HRR196623 IBM196623:IBN196623 ILI196623:ILJ196623 IVE196623:IVF196623 JFA196623:JFB196623 JOW196623:JOX196623 JYS196623:JYT196623 KIO196623:KIP196623 KSK196623:KSL196623 LCG196623:LCH196623 LMC196623:LMD196623 LVY196623:LVZ196623 MFU196623:MFV196623 MPQ196623:MPR196623 MZM196623:MZN196623 NJI196623:NJJ196623 NTE196623:NTF196623 ODA196623:ODB196623 OMW196623:OMX196623 OWS196623:OWT196623 PGO196623:PGP196623 PQK196623:PQL196623 QAG196623:QAH196623 QKC196623:QKD196623 QTY196623:QTZ196623 RDU196623:RDV196623 RNQ196623:RNR196623 RXM196623:RXN196623 SHI196623:SHJ196623 SRE196623:SRF196623 TBA196623:TBB196623 TKW196623:TKX196623 TUS196623:TUT196623 UEO196623:UEP196623 UOK196623:UOL196623 UYG196623:UYH196623 VIC196623:VID196623 VRY196623:VRZ196623 WBU196623:WBV196623 WLQ196623:WLR196623 WVM196623:WVN196623 E262159:F262159 JA262159:JB262159 SW262159:SX262159 ACS262159:ACT262159 AMO262159:AMP262159 AWK262159:AWL262159 BGG262159:BGH262159 BQC262159:BQD262159 BZY262159:BZZ262159 CJU262159:CJV262159 CTQ262159:CTR262159 DDM262159:DDN262159 DNI262159:DNJ262159 DXE262159:DXF262159 EHA262159:EHB262159 EQW262159:EQX262159 FAS262159:FAT262159 FKO262159:FKP262159 FUK262159:FUL262159 GEG262159:GEH262159 GOC262159:GOD262159 GXY262159:GXZ262159 HHU262159:HHV262159 HRQ262159:HRR262159 IBM262159:IBN262159 ILI262159:ILJ262159 IVE262159:IVF262159 JFA262159:JFB262159 JOW262159:JOX262159 JYS262159:JYT262159 KIO262159:KIP262159 KSK262159:KSL262159 LCG262159:LCH262159 LMC262159:LMD262159 LVY262159:LVZ262159 MFU262159:MFV262159 MPQ262159:MPR262159 MZM262159:MZN262159 NJI262159:NJJ262159 NTE262159:NTF262159 ODA262159:ODB262159 OMW262159:OMX262159 OWS262159:OWT262159 PGO262159:PGP262159 PQK262159:PQL262159 QAG262159:QAH262159 QKC262159:QKD262159 QTY262159:QTZ262159 RDU262159:RDV262159 RNQ262159:RNR262159 RXM262159:RXN262159 SHI262159:SHJ262159 SRE262159:SRF262159 TBA262159:TBB262159 TKW262159:TKX262159 TUS262159:TUT262159 UEO262159:UEP262159 UOK262159:UOL262159 UYG262159:UYH262159 VIC262159:VID262159 VRY262159:VRZ262159 WBU262159:WBV262159 WLQ262159:WLR262159 WVM262159:WVN262159 E327695:F327695 JA327695:JB327695 SW327695:SX327695 ACS327695:ACT327695 AMO327695:AMP327695 AWK327695:AWL327695 BGG327695:BGH327695 BQC327695:BQD327695 BZY327695:BZZ327695 CJU327695:CJV327695 CTQ327695:CTR327695 DDM327695:DDN327695 DNI327695:DNJ327695 DXE327695:DXF327695 EHA327695:EHB327695 EQW327695:EQX327695 FAS327695:FAT327695 FKO327695:FKP327695 FUK327695:FUL327695 GEG327695:GEH327695 GOC327695:GOD327695 GXY327695:GXZ327695 HHU327695:HHV327695 HRQ327695:HRR327695 IBM327695:IBN327695 ILI327695:ILJ327695 IVE327695:IVF327695 JFA327695:JFB327695 JOW327695:JOX327695 JYS327695:JYT327695 KIO327695:KIP327695 KSK327695:KSL327695 LCG327695:LCH327695 LMC327695:LMD327695 LVY327695:LVZ327695 MFU327695:MFV327695 MPQ327695:MPR327695 MZM327695:MZN327695 NJI327695:NJJ327695 NTE327695:NTF327695 ODA327695:ODB327695 OMW327695:OMX327695 OWS327695:OWT327695 PGO327695:PGP327695 PQK327695:PQL327695 QAG327695:QAH327695 QKC327695:QKD327695 QTY327695:QTZ327695 RDU327695:RDV327695 RNQ327695:RNR327695 RXM327695:RXN327695 SHI327695:SHJ327695 SRE327695:SRF327695 TBA327695:TBB327695 TKW327695:TKX327695 TUS327695:TUT327695 UEO327695:UEP327695 UOK327695:UOL327695 UYG327695:UYH327695 VIC327695:VID327695 VRY327695:VRZ327695 WBU327695:WBV327695 WLQ327695:WLR327695 WVM327695:WVN327695 E393231:F393231 JA393231:JB393231 SW393231:SX393231 ACS393231:ACT393231 AMO393231:AMP393231 AWK393231:AWL393231 BGG393231:BGH393231 BQC393231:BQD393231 BZY393231:BZZ393231 CJU393231:CJV393231 CTQ393231:CTR393231 DDM393231:DDN393231 DNI393231:DNJ393231 DXE393231:DXF393231 EHA393231:EHB393231 EQW393231:EQX393231 FAS393231:FAT393231 FKO393231:FKP393231 FUK393231:FUL393231 GEG393231:GEH393231 GOC393231:GOD393231 GXY393231:GXZ393231 HHU393231:HHV393231 HRQ393231:HRR393231 IBM393231:IBN393231 ILI393231:ILJ393231 IVE393231:IVF393231 JFA393231:JFB393231 JOW393231:JOX393231 JYS393231:JYT393231 KIO393231:KIP393231 KSK393231:KSL393231 LCG393231:LCH393231 LMC393231:LMD393231 LVY393231:LVZ393231 MFU393231:MFV393231 MPQ393231:MPR393231 MZM393231:MZN393231 NJI393231:NJJ393231 NTE393231:NTF393231 ODA393231:ODB393231 OMW393231:OMX393231 OWS393231:OWT393231 PGO393231:PGP393231 PQK393231:PQL393231 QAG393231:QAH393231 QKC393231:QKD393231 QTY393231:QTZ393231 RDU393231:RDV393231 RNQ393231:RNR393231 RXM393231:RXN393231 SHI393231:SHJ393231 SRE393231:SRF393231 TBA393231:TBB393231 TKW393231:TKX393231 TUS393231:TUT393231 UEO393231:UEP393231 UOK393231:UOL393231 UYG393231:UYH393231 VIC393231:VID393231 VRY393231:VRZ393231 WBU393231:WBV393231 WLQ393231:WLR393231 WVM393231:WVN393231 E458767:F458767 JA458767:JB458767 SW458767:SX458767 ACS458767:ACT458767 AMO458767:AMP458767 AWK458767:AWL458767 BGG458767:BGH458767 BQC458767:BQD458767 BZY458767:BZZ458767 CJU458767:CJV458767 CTQ458767:CTR458767 DDM458767:DDN458767 DNI458767:DNJ458767 DXE458767:DXF458767 EHA458767:EHB458767 EQW458767:EQX458767 FAS458767:FAT458767 FKO458767:FKP458767 FUK458767:FUL458767 GEG458767:GEH458767 GOC458767:GOD458767 GXY458767:GXZ458767 HHU458767:HHV458767 HRQ458767:HRR458767 IBM458767:IBN458767 ILI458767:ILJ458767 IVE458767:IVF458767 JFA458767:JFB458767 JOW458767:JOX458767 JYS458767:JYT458767 KIO458767:KIP458767 KSK458767:KSL458767 LCG458767:LCH458767 LMC458767:LMD458767 LVY458767:LVZ458767 MFU458767:MFV458767 MPQ458767:MPR458767 MZM458767:MZN458767 NJI458767:NJJ458767 NTE458767:NTF458767 ODA458767:ODB458767 OMW458767:OMX458767 OWS458767:OWT458767 PGO458767:PGP458767 PQK458767:PQL458767 QAG458767:QAH458767 QKC458767:QKD458767 QTY458767:QTZ458767 RDU458767:RDV458767 RNQ458767:RNR458767 RXM458767:RXN458767 SHI458767:SHJ458767 SRE458767:SRF458767 TBA458767:TBB458767 TKW458767:TKX458767 TUS458767:TUT458767 UEO458767:UEP458767 UOK458767:UOL458767 UYG458767:UYH458767 VIC458767:VID458767 VRY458767:VRZ458767 WBU458767:WBV458767 WLQ458767:WLR458767 WVM458767:WVN458767 E524303:F524303 JA524303:JB524303 SW524303:SX524303 ACS524303:ACT524303 AMO524303:AMP524303 AWK524303:AWL524303 BGG524303:BGH524303 BQC524303:BQD524303 BZY524303:BZZ524303 CJU524303:CJV524303 CTQ524303:CTR524303 DDM524303:DDN524303 DNI524303:DNJ524303 DXE524303:DXF524303 EHA524303:EHB524303 EQW524303:EQX524303 FAS524303:FAT524303 FKO524303:FKP524303 FUK524303:FUL524303 GEG524303:GEH524303 GOC524303:GOD524303 GXY524303:GXZ524303 HHU524303:HHV524303 HRQ524303:HRR524303 IBM524303:IBN524303 ILI524303:ILJ524303 IVE524303:IVF524303 JFA524303:JFB524303 JOW524303:JOX524303 JYS524303:JYT524303 KIO524303:KIP524303 KSK524303:KSL524303 LCG524303:LCH524303 LMC524303:LMD524303 LVY524303:LVZ524303 MFU524303:MFV524303 MPQ524303:MPR524303 MZM524303:MZN524303 NJI524303:NJJ524303 NTE524303:NTF524303 ODA524303:ODB524303 OMW524303:OMX524303 OWS524303:OWT524303 PGO524303:PGP524303 PQK524303:PQL524303 QAG524303:QAH524303 QKC524303:QKD524303 QTY524303:QTZ524303 RDU524303:RDV524303 RNQ524303:RNR524303 RXM524303:RXN524303 SHI524303:SHJ524303 SRE524303:SRF524303 TBA524303:TBB524303 TKW524303:TKX524303 TUS524303:TUT524303 UEO524303:UEP524303 UOK524303:UOL524303 UYG524303:UYH524303 VIC524303:VID524303 VRY524303:VRZ524303 WBU524303:WBV524303 WLQ524303:WLR524303 WVM524303:WVN524303 E589839:F589839 JA589839:JB589839 SW589839:SX589839 ACS589839:ACT589839 AMO589839:AMP589839 AWK589839:AWL589839 BGG589839:BGH589839 BQC589839:BQD589839 BZY589839:BZZ589839 CJU589839:CJV589839 CTQ589839:CTR589839 DDM589839:DDN589839 DNI589839:DNJ589839 DXE589839:DXF589839 EHA589839:EHB589839 EQW589839:EQX589839 FAS589839:FAT589839 FKO589839:FKP589839 FUK589839:FUL589839 GEG589839:GEH589839 GOC589839:GOD589839 GXY589839:GXZ589839 HHU589839:HHV589839 HRQ589839:HRR589839 IBM589839:IBN589839 ILI589839:ILJ589839 IVE589839:IVF589839 JFA589839:JFB589839 JOW589839:JOX589839 JYS589839:JYT589839 KIO589839:KIP589839 KSK589839:KSL589839 LCG589839:LCH589839 LMC589839:LMD589839 LVY589839:LVZ589839 MFU589839:MFV589839 MPQ589839:MPR589839 MZM589839:MZN589839 NJI589839:NJJ589839 NTE589839:NTF589839 ODA589839:ODB589839 OMW589839:OMX589839 OWS589839:OWT589839 PGO589839:PGP589839 PQK589839:PQL589839 QAG589839:QAH589839 QKC589839:QKD589839 QTY589839:QTZ589839 RDU589839:RDV589839 RNQ589839:RNR589839 RXM589839:RXN589839 SHI589839:SHJ589839 SRE589839:SRF589839 TBA589839:TBB589839 TKW589839:TKX589839 TUS589839:TUT589839 UEO589839:UEP589839 UOK589839:UOL589839 UYG589839:UYH589839 VIC589839:VID589839 VRY589839:VRZ589839 WBU589839:WBV589839 WLQ589839:WLR589839 WVM589839:WVN589839 E655375:F655375 JA655375:JB655375 SW655375:SX655375 ACS655375:ACT655375 AMO655375:AMP655375 AWK655375:AWL655375 BGG655375:BGH655375 BQC655375:BQD655375 BZY655375:BZZ655375 CJU655375:CJV655375 CTQ655375:CTR655375 DDM655375:DDN655375 DNI655375:DNJ655375 DXE655375:DXF655375 EHA655375:EHB655375 EQW655375:EQX655375 FAS655375:FAT655375 FKO655375:FKP655375 FUK655375:FUL655375 GEG655375:GEH655375 GOC655375:GOD655375 GXY655375:GXZ655375 HHU655375:HHV655375 HRQ655375:HRR655375 IBM655375:IBN655375 ILI655375:ILJ655375 IVE655375:IVF655375 JFA655375:JFB655375 JOW655375:JOX655375 JYS655375:JYT655375 KIO655375:KIP655375 KSK655375:KSL655375 LCG655375:LCH655375 LMC655375:LMD655375 LVY655375:LVZ655375 MFU655375:MFV655375 MPQ655375:MPR655375 MZM655375:MZN655375 NJI655375:NJJ655375 NTE655375:NTF655375 ODA655375:ODB655375 OMW655375:OMX655375 OWS655375:OWT655375 PGO655375:PGP655375 PQK655375:PQL655375 QAG655375:QAH655375 QKC655375:QKD655375 QTY655375:QTZ655375 RDU655375:RDV655375 RNQ655375:RNR655375 RXM655375:RXN655375 SHI655375:SHJ655375 SRE655375:SRF655375 TBA655375:TBB655375 TKW655375:TKX655375 TUS655375:TUT655375 UEO655375:UEP655375 UOK655375:UOL655375 UYG655375:UYH655375 VIC655375:VID655375 VRY655375:VRZ655375 WBU655375:WBV655375 WLQ655375:WLR655375 WVM655375:WVN655375 E720911:F720911 JA720911:JB720911 SW720911:SX720911 ACS720911:ACT720911 AMO720911:AMP720911 AWK720911:AWL720911 BGG720911:BGH720911 BQC720911:BQD720911 BZY720911:BZZ720911 CJU720911:CJV720911 CTQ720911:CTR720911 DDM720911:DDN720911 DNI720911:DNJ720911 DXE720911:DXF720911 EHA720911:EHB720911 EQW720911:EQX720911 FAS720911:FAT720911 FKO720911:FKP720911 FUK720911:FUL720911 GEG720911:GEH720911 GOC720911:GOD720911 GXY720911:GXZ720911 HHU720911:HHV720911 HRQ720911:HRR720911 IBM720911:IBN720911 ILI720911:ILJ720911 IVE720911:IVF720911 JFA720911:JFB720911 JOW720911:JOX720911 JYS720911:JYT720911 KIO720911:KIP720911 KSK720911:KSL720911 LCG720911:LCH720911 LMC720911:LMD720911 LVY720911:LVZ720911 MFU720911:MFV720911 MPQ720911:MPR720911 MZM720911:MZN720911 NJI720911:NJJ720911 NTE720911:NTF720911 ODA720911:ODB720911 OMW720911:OMX720911 OWS720911:OWT720911 PGO720911:PGP720911 PQK720911:PQL720911 QAG720911:QAH720911 QKC720911:QKD720911 QTY720911:QTZ720911 RDU720911:RDV720911 RNQ720911:RNR720911 RXM720911:RXN720911 SHI720911:SHJ720911 SRE720911:SRF720911 TBA720911:TBB720911 TKW720911:TKX720911 TUS720911:TUT720911 UEO720911:UEP720911 UOK720911:UOL720911 UYG720911:UYH720911 VIC720911:VID720911 VRY720911:VRZ720911 WBU720911:WBV720911 WLQ720911:WLR720911 WVM720911:WVN720911 E786447:F786447 JA786447:JB786447 SW786447:SX786447 ACS786447:ACT786447 AMO786447:AMP786447 AWK786447:AWL786447 BGG786447:BGH786447 BQC786447:BQD786447 BZY786447:BZZ786447 CJU786447:CJV786447 CTQ786447:CTR786447 DDM786447:DDN786447 DNI786447:DNJ786447 DXE786447:DXF786447 EHA786447:EHB786447 EQW786447:EQX786447 FAS786447:FAT786447 FKO786447:FKP786447 FUK786447:FUL786447 GEG786447:GEH786447 GOC786447:GOD786447 GXY786447:GXZ786447 HHU786447:HHV786447 HRQ786447:HRR786447 IBM786447:IBN786447 ILI786447:ILJ786447 IVE786447:IVF786447 JFA786447:JFB786447 JOW786447:JOX786447 JYS786447:JYT786447 KIO786447:KIP786447 KSK786447:KSL786447 LCG786447:LCH786447 LMC786447:LMD786447 LVY786447:LVZ786447 MFU786447:MFV786447 MPQ786447:MPR786447 MZM786447:MZN786447 NJI786447:NJJ786447 NTE786447:NTF786447 ODA786447:ODB786447 OMW786447:OMX786447 OWS786447:OWT786447 PGO786447:PGP786447 PQK786447:PQL786447 QAG786447:QAH786447 QKC786447:QKD786447 QTY786447:QTZ786447 RDU786447:RDV786447 RNQ786447:RNR786447 RXM786447:RXN786447 SHI786447:SHJ786447 SRE786447:SRF786447 TBA786447:TBB786447 TKW786447:TKX786447 TUS786447:TUT786447 UEO786447:UEP786447 UOK786447:UOL786447 UYG786447:UYH786447 VIC786447:VID786447 VRY786447:VRZ786447 WBU786447:WBV786447 WLQ786447:WLR786447 WVM786447:WVN786447 E851983:F851983 JA851983:JB851983 SW851983:SX851983 ACS851983:ACT851983 AMO851983:AMP851983 AWK851983:AWL851983 BGG851983:BGH851983 BQC851983:BQD851983 BZY851983:BZZ851983 CJU851983:CJV851983 CTQ851983:CTR851983 DDM851983:DDN851983 DNI851983:DNJ851983 DXE851983:DXF851983 EHA851983:EHB851983 EQW851983:EQX851983 FAS851983:FAT851983 FKO851983:FKP851983 FUK851983:FUL851983 GEG851983:GEH851983 GOC851983:GOD851983 GXY851983:GXZ851983 HHU851983:HHV851983 HRQ851983:HRR851983 IBM851983:IBN851983 ILI851983:ILJ851983 IVE851983:IVF851983 JFA851983:JFB851983 JOW851983:JOX851983 JYS851983:JYT851983 KIO851983:KIP851983 KSK851983:KSL851983 LCG851983:LCH851983 LMC851983:LMD851983 LVY851983:LVZ851983 MFU851983:MFV851983 MPQ851983:MPR851983 MZM851983:MZN851983 NJI851983:NJJ851983 NTE851983:NTF851983 ODA851983:ODB851983 OMW851983:OMX851983 OWS851983:OWT851983 PGO851983:PGP851983 PQK851983:PQL851983 QAG851983:QAH851983 QKC851983:QKD851983 QTY851983:QTZ851983 RDU851983:RDV851983 RNQ851983:RNR851983 RXM851983:RXN851983 SHI851983:SHJ851983 SRE851983:SRF851983 TBA851983:TBB851983 TKW851983:TKX851983 TUS851983:TUT851983 UEO851983:UEP851983 UOK851983:UOL851983 UYG851983:UYH851983 VIC851983:VID851983 VRY851983:VRZ851983 WBU851983:WBV851983 WLQ851983:WLR851983 WVM851983:WVN851983 E917519:F917519 JA917519:JB917519 SW917519:SX917519 ACS917519:ACT917519 AMO917519:AMP917519 AWK917519:AWL917519 BGG917519:BGH917519 BQC917519:BQD917519 BZY917519:BZZ917519 CJU917519:CJV917519 CTQ917519:CTR917519 DDM917519:DDN917519 DNI917519:DNJ917519 DXE917519:DXF917519 EHA917519:EHB917519 EQW917519:EQX917519 FAS917519:FAT917519 FKO917519:FKP917519 FUK917519:FUL917519 GEG917519:GEH917519 GOC917519:GOD917519 GXY917519:GXZ917519 HHU917519:HHV917519 HRQ917519:HRR917519 IBM917519:IBN917519 ILI917519:ILJ917519 IVE917519:IVF917519 JFA917519:JFB917519 JOW917519:JOX917519 JYS917519:JYT917519 KIO917519:KIP917519 KSK917519:KSL917519 LCG917519:LCH917519 LMC917519:LMD917519 LVY917519:LVZ917519 MFU917519:MFV917519 MPQ917519:MPR917519 MZM917519:MZN917519 NJI917519:NJJ917519 NTE917519:NTF917519 ODA917519:ODB917519 OMW917519:OMX917519 OWS917519:OWT917519 PGO917519:PGP917519 PQK917519:PQL917519 QAG917519:QAH917519 QKC917519:QKD917519 QTY917519:QTZ917519 RDU917519:RDV917519 RNQ917519:RNR917519 RXM917519:RXN917519 SHI917519:SHJ917519 SRE917519:SRF917519 TBA917519:TBB917519 TKW917519:TKX917519 TUS917519:TUT917519 UEO917519:UEP917519 UOK917519:UOL917519 UYG917519:UYH917519 VIC917519:VID917519 VRY917519:VRZ917519 WBU917519:WBV917519 WLQ917519:WLR917519 WVM917519:WVN917519 E983055:F983055 JA983055:JB983055 SW983055:SX983055 ACS983055:ACT983055 AMO983055:AMP983055 AWK983055:AWL983055 BGG983055:BGH983055 BQC983055:BQD983055 BZY983055:BZZ983055 CJU983055:CJV983055 CTQ983055:CTR983055 DDM983055:DDN983055 DNI983055:DNJ983055 DXE983055:DXF983055 EHA983055:EHB983055 EQW983055:EQX983055 FAS983055:FAT983055 FKO983055:FKP983055 FUK983055:FUL983055 GEG983055:GEH983055 GOC983055:GOD983055 GXY983055:GXZ983055 HHU983055:HHV983055 HRQ983055:HRR983055 IBM983055:IBN983055 ILI983055:ILJ983055 IVE983055:IVF983055 JFA983055:JFB983055 JOW983055:JOX983055 JYS983055:JYT983055 KIO983055:KIP983055 KSK983055:KSL983055 LCG983055:LCH983055 LMC983055:LMD983055 LVY983055:LVZ983055 MFU983055:MFV983055 MPQ983055:MPR983055 MZM983055:MZN983055 NJI983055:NJJ983055 NTE983055:NTF983055 ODA983055:ODB983055 OMW983055:OMX983055 OWS983055:OWT983055 PGO983055:PGP983055 PQK983055:PQL983055 QAG983055:QAH983055 QKC983055:QKD983055 QTY983055:QTZ983055 RDU983055:RDV983055 RNQ983055:RNR983055 RXM983055:RXN983055 SHI983055:SHJ983055 SRE983055:SRF983055 TBA983055:TBB983055 TKW983055:TKX983055 TUS983055:TUT983055 UEO983055:UEP983055 UOK983055:UOL983055 UYG983055:UYH983055 VIC983055:VID983055 VRY983055:VRZ983055 WBU983055:WBV983055 WLQ983055:WLR983055 WVM983055:WVN983055" xr:uid="{2C4D16F4-0A28-465E-BCD3-63A4592EE595}">
      <formula1>$M$4:$M$6</formula1>
    </dataValidation>
    <dataValidation type="custom" allowBlank="1" showInputMessage="1" showErrorMessage="1" sqref="F30:F39 JB30:JB39 SX30:SX39 ACT30:ACT39 AMP30:AMP39 AWL30:AWL39 BGH30:BGH39 BQD30:BQD39 BZZ30:BZZ39 CJV30:CJV39 CTR30:CTR39 DDN30:DDN39 DNJ30:DNJ39 DXF30:DXF39 EHB30:EHB39 EQX30:EQX39 FAT30:FAT39 FKP30:FKP39 FUL30:FUL39 GEH30:GEH39 GOD30:GOD39 GXZ30:GXZ39 HHV30:HHV39 HRR30:HRR39 IBN30:IBN39 ILJ30:ILJ39 IVF30:IVF39 JFB30:JFB39 JOX30:JOX39 JYT30:JYT39 KIP30:KIP39 KSL30:KSL39 LCH30:LCH39 LMD30:LMD39 LVZ30:LVZ39 MFV30:MFV39 MPR30:MPR39 MZN30:MZN39 NJJ30:NJJ39 NTF30:NTF39 ODB30:ODB39 OMX30:OMX39 OWT30:OWT39 PGP30:PGP39 PQL30:PQL39 QAH30:QAH39 QKD30:QKD39 QTZ30:QTZ39 RDV30:RDV39 RNR30:RNR39 RXN30:RXN39 SHJ30:SHJ39 SRF30:SRF39 TBB30:TBB39 TKX30:TKX39 TUT30:TUT39 UEP30:UEP39 UOL30:UOL39 UYH30:UYH39 VID30:VID39 VRZ30:VRZ39 WBV30:WBV39 WLR30:WLR39 WVN30:WVN39 F65566:F65575 JB65566:JB65575 SX65566:SX65575 ACT65566:ACT65575 AMP65566:AMP65575 AWL65566:AWL65575 BGH65566:BGH65575 BQD65566:BQD65575 BZZ65566:BZZ65575 CJV65566:CJV65575 CTR65566:CTR65575 DDN65566:DDN65575 DNJ65566:DNJ65575 DXF65566:DXF65575 EHB65566:EHB65575 EQX65566:EQX65575 FAT65566:FAT65575 FKP65566:FKP65575 FUL65566:FUL65575 GEH65566:GEH65575 GOD65566:GOD65575 GXZ65566:GXZ65575 HHV65566:HHV65575 HRR65566:HRR65575 IBN65566:IBN65575 ILJ65566:ILJ65575 IVF65566:IVF65575 JFB65566:JFB65575 JOX65566:JOX65575 JYT65566:JYT65575 KIP65566:KIP65575 KSL65566:KSL65575 LCH65566:LCH65575 LMD65566:LMD65575 LVZ65566:LVZ65575 MFV65566:MFV65575 MPR65566:MPR65575 MZN65566:MZN65575 NJJ65566:NJJ65575 NTF65566:NTF65575 ODB65566:ODB65575 OMX65566:OMX65575 OWT65566:OWT65575 PGP65566:PGP65575 PQL65566:PQL65575 QAH65566:QAH65575 QKD65566:QKD65575 QTZ65566:QTZ65575 RDV65566:RDV65575 RNR65566:RNR65575 RXN65566:RXN65575 SHJ65566:SHJ65575 SRF65566:SRF65575 TBB65566:TBB65575 TKX65566:TKX65575 TUT65566:TUT65575 UEP65566:UEP65575 UOL65566:UOL65575 UYH65566:UYH65575 VID65566:VID65575 VRZ65566:VRZ65575 WBV65566:WBV65575 WLR65566:WLR65575 WVN65566:WVN65575 F131102:F131111 JB131102:JB131111 SX131102:SX131111 ACT131102:ACT131111 AMP131102:AMP131111 AWL131102:AWL131111 BGH131102:BGH131111 BQD131102:BQD131111 BZZ131102:BZZ131111 CJV131102:CJV131111 CTR131102:CTR131111 DDN131102:DDN131111 DNJ131102:DNJ131111 DXF131102:DXF131111 EHB131102:EHB131111 EQX131102:EQX131111 FAT131102:FAT131111 FKP131102:FKP131111 FUL131102:FUL131111 GEH131102:GEH131111 GOD131102:GOD131111 GXZ131102:GXZ131111 HHV131102:HHV131111 HRR131102:HRR131111 IBN131102:IBN131111 ILJ131102:ILJ131111 IVF131102:IVF131111 JFB131102:JFB131111 JOX131102:JOX131111 JYT131102:JYT131111 KIP131102:KIP131111 KSL131102:KSL131111 LCH131102:LCH131111 LMD131102:LMD131111 LVZ131102:LVZ131111 MFV131102:MFV131111 MPR131102:MPR131111 MZN131102:MZN131111 NJJ131102:NJJ131111 NTF131102:NTF131111 ODB131102:ODB131111 OMX131102:OMX131111 OWT131102:OWT131111 PGP131102:PGP131111 PQL131102:PQL131111 QAH131102:QAH131111 QKD131102:QKD131111 QTZ131102:QTZ131111 RDV131102:RDV131111 RNR131102:RNR131111 RXN131102:RXN131111 SHJ131102:SHJ131111 SRF131102:SRF131111 TBB131102:TBB131111 TKX131102:TKX131111 TUT131102:TUT131111 UEP131102:UEP131111 UOL131102:UOL131111 UYH131102:UYH131111 VID131102:VID131111 VRZ131102:VRZ131111 WBV131102:WBV131111 WLR131102:WLR131111 WVN131102:WVN131111 F196638:F196647 JB196638:JB196647 SX196638:SX196647 ACT196638:ACT196647 AMP196638:AMP196647 AWL196638:AWL196647 BGH196638:BGH196647 BQD196638:BQD196647 BZZ196638:BZZ196647 CJV196638:CJV196647 CTR196638:CTR196647 DDN196638:DDN196647 DNJ196638:DNJ196647 DXF196638:DXF196647 EHB196638:EHB196647 EQX196638:EQX196647 FAT196638:FAT196647 FKP196638:FKP196647 FUL196638:FUL196647 GEH196638:GEH196647 GOD196638:GOD196647 GXZ196638:GXZ196647 HHV196638:HHV196647 HRR196638:HRR196647 IBN196638:IBN196647 ILJ196638:ILJ196647 IVF196638:IVF196647 JFB196638:JFB196647 JOX196638:JOX196647 JYT196638:JYT196647 KIP196638:KIP196647 KSL196638:KSL196647 LCH196638:LCH196647 LMD196638:LMD196647 LVZ196638:LVZ196647 MFV196638:MFV196647 MPR196638:MPR196647 MZN196638:MZN196647 NJJ196638:NJJ196647 NTF196638:NTF196647 ODB196638:ODB196647 OMX196638:OMX196647 OWT196638:OWT196647 PGP196638:PGP196647 PQL196638:PQL196647 QAH196638:QAH196647 QKD196638:QKD196647 QTZ196638:QTZ196647 RDV196638:RDV196647 RNR196638:RNR196647 RXN196638:RXN196647 SHJ196638:SHJ196647 SRF196638:SRF196647 TBB196638:TBB196647 TKX196638:TKX196647 TUT196638:TUT196647 UEP196638:UEP196647 UOL196638:UOL196647 UYH196638:UYH196647 VID196638:VID196647 VRZ196638:VRZ196647 WBV196638:WBV196647 WLR196638:WLR196647 WVN196638:WVN196647 F262174:F262183 JB262174:JB262183 SX262174:SX262183 ACT262174:ACT262183 AMP262174:AMP262183 AWL262174:AWL262183 BGH262174:BGH262183 BQD262174:BQD262183 BZZ262174:BZZ262183 CJV262174:CJV262183 CTR262174:CTR262183 DDN262174:DDN262183 DNJ262174:DNJ262183 DXF262174:DXF262183 EHB262174:EHB262183 EQX262174:EQX262183 FAT262174:FAT262183 FKP262174:FKP262183 FUL262174:FUL262183 GEH262174:GEH262183 GOD262174:GOD262183 GXZ262174:GXZ262183 HHV262174:HHV262183 HRR262174:HRR262183 IBN262174:IBN262183 ILJ262174:ILJ262183 IVF262174:IVF262183 JFB262174:JFB262183 JOX262174:JOX262183 JYT262174:JYT262183 KIP262174:KIP262183 KSL262174:KSL262183 LCH262174:LCH262183 LMD262174:LMD262183 LVZ262174:LVZ262183 MFV262174:MFV262183 MPR262174:MPR262183 MZN262174:MZN262183 NJJ262174:NJJ262183 NTF262174:NTF262183 ODB262174:ODB262183 OMX262174:OMX262183 OWT262174:OWT262183 PGP262174:PGP262183 PQL262174:PQL262183 QAH262174:QAH262183 QKD262174:QKD262183 QTZ262174:QTZ262183 RDV262174:RDV262183 RNR262174:RNR262183 RXN262174:RXN262183 SHJ262174:SHJ262183 SRF262174:SRF262183 TBB262174:TBB262183 TKX262174:TKX262183 TUT262174:TUT262183 UEP262174:UEP262183 UOL262174:UOL262183 UYH262174:UYH262183 VID262174:VID262183 VRZ262174:VRZ262183 WBV262174:WBV262183 WLR262174:WLR262183 WVN262174:WVN262183 F327710:F327719 JB327710:JB327719 SX327710:SX327719 ACT327710:ACT327719 AMP327710:AMP327719 AWL327710:AWL327719 BGH327710:BGH327719 BQD327710:BQD327719 BZZ327710:BZZ327719 CJV327710:CJV327719 CTR327710:CTR327719 DDN327710:DDN327719 DNJ327710:DNJ327719 DXF327710:DXF327719 EHB327710:EHB327719 EQX327710:EQX327719 FAT327710:FAT327719 FKP327710:FKP327719 FUL327710:FUL327719 GEH327710:GEH327719 GOD327710:GOD327719 GXZ327710:GXZ327719 HHV327710:HHV327719 HRR327710:HRR327719 IBN327710:IBN327719 ILJ327710:ILJ327719 IVF327710:IVF327719 JFB327710:JFB327719 JOX327710:JOX327719 JYT327710:JYT327719 KIP327710:KIP327719 KSL327710:KSL327719 LCH327710:LCH327719 LMD327710:LMD327719 LVZ327710:LVZ327719 MFV327710:MFV327719 MPR327710:MPR327719 MZN327710:MZN327719 NJJ327710:NJJ327719 NTF327710:NTF327719 ODB327710:ODB327719 OMX327710:OMX327719 OWT327710:OWT327719 PGP327710:PGP327719 PQL327710:PQL327719 QAH327710:QAH327719 QKD327710:QKD327719 QTZ327710:QTZ327719 RDV327710:RDV327719 RNR327710:RNR327719 RXN327710:RXN327719 SHJ327710:SHJ327719 SRF327710:SRF327719 TBB327710:TBB327719 TKX327710:TKX327719 TUT327710:TUT327719 UEP327710:UEP327719 UOL327710:UOL327719 UYH327710:UYH327719 VID327710:VID327719 VRZ327710:VRZ327719 WBV327710:WBV327719 WLR327710:WLR327719 WVN327710:WVN327719 F393246:F393255 JB393246:JB393255 SX393246:SX393255 ACT393246:ACT393255 AMP393246:AMP393255 AWL393246:AWL393255 BGH393246:BGH393255 BQD393246:BQD393255 BZZ393246:BZZ393255 CJV393246:CJV393255 CTR393246:CTR393255 DDN393246:DDN393255 DNJ393246:DNJ393255 DXF393246:DXF393255 EHB393246:EHB393255 EQX393246:EQX393255 FAT393246:FAT393255 FKP393246:FKP393255 FUL393246:FUL393255 GEH393246:GEH393255 GOD393246:GOD393255 GXZ393246:GXZ393255 HHV393246:HHV393255 HRR393246:HRR393255 IBN393246:IBN393255 ILJ393246:ILJ393255 IVF393246:IVF393255 JFB393246:JFB393255 JOX393246:JOX393255 JYT393246:JYT393255 KIP393246:KIP393255 KSL393246:KSL393255 LCH393246:LCH393255 LMD393246:LMD393255 LVZ393246:LVZ393255 MFV393246:MFV393255 MPR393246:MPR393255 MZN393246:MZN393255 NJJ393246:NJJ393255 NTF393246:NTF393255 ODB393246:ODB393255 OMX393246:OMX393255 OWT393246:OWT393255 PGP393246:PGP393255 PQL393246:PQL393255 QAH393246:QAH393255 QKD393246:QKD393255 QTZ393246:QTZ393255 RDV393246:RDV393255 RNR393246:RNR393255 RXN393246:RXN393255 SHJ393246:SHJ393255 SRF393246:SRF393255 TBB393246:TBB393255 TKX393246:TKX393255 TUT393246:TUT393255 UEP393246:UEP393255 UOL393246:UOL393255 UYH393246:UYH393255 VID393246:VID393255 VRZ393246:VRZ393255 WBV393246:WBV393255 WLR393246:WLR393255 WVN393246:WVN393255 F458782:F458791 JB458782:JB458791 SX458782:SX458791 ACT458782:ACT458791 AMP458782:AMP458791 AWL458782:AWL458791 BGH458782:BGH458791 BQD458782:BQD458791 BZZ458782:BZZ458791 CJV458782:CJV458791 CTR458782:CTR458791 DDN458782:DDN458791 DNJ458782:DNJ458791 DXF458782:DXF458791 EHB458782:EHB458791 EQX458782:EQX458791 FAT458782:FAT458791 FKP458782:FKP458791 FUL458782:FUL458791 GEH458782:GEH458791 GOD458782:GOD458791 GXZ458782:GXZ458791 HHV458782:HHV458791 HRR458782:HRR458791 IBN458782:IBN458791 ILJ458782:ILJ458791 IVF458782:IVF458791 JFB458782:JFB458791 JOX458782:JOX458791 JYT458782:JYT458791 KIP458782:KIP458791 KSL458782:KSL458791 LCH458782:LCH458791 LMD458782:LMD458791 LVZ458782:LVZ458791 MFV458782:MFV458791 MPR458782:MPR458791 MZN458782:MZN458791 NJJ458782:NJJ458791 NTF458782:NTF458791 ODB458782:ODB458791 OMX458782:OMX458791 OWT458782:OWT458791 PGP458782:PGP458791 PQL458782:PQL458791 QAH458782:QAH458791 QKD458782:QKD458791 QTZ458782:QTZ458791 RDV458782:RDV458791 RNR458782:RNR458791 RXN458782:RXN458791 SHJ458782:SHJ458791 SRF458782:SRF458791 TBB458782:TBB458791 TKX458782:TKX458791 TUT458782:TUT458791 UEP458782:UEP458791 UOL458782:UOL458791 UYH458782:UYH458791 VID458782:VID458791 VRZ458782:VRZ458791 WBV458782:WBV458791 WLR458782:WLR458791 WVN458782:WVN458791 F524318:F524327 JB524318:JB524327 SX524318:SX524327 ACT524318:ACT524327 AMP524318:AMP524327 AWL524318:AWL524327 BGH524318:BGH524327 BQD524318:BQD524327 BZZ524318:BZZ524327 CJV524318:CJV524327 CTR524318:CTR524327 DDN524318:DDN524327 DNJ524318:DNJ524327 DXF524318:DXF524327 EHB524318:EHB524327 EQX524318:EQX524327 FAT524318:FAT524327 FKP524318:FKP524327 FUL524318:FUL524327 GEH524318:GEH524327 GOD524318:GOD524327 GXZ524318:GXZ524327 HHV524318:HHV524327 HRR524318:HRR524327 IBN524318:IBN524327 ILJ524318:ILJ524327 IVF524318:IVF524327 JFB524318:JFB524327 JOX524318:JOX524327 JYT524318:JYT524327 KIP524318:KIP524327 KSL524318:KSL524327 LCH524318:LCH524327 LMD524318:LMD524327 LVZ524318:LVZ524327 MFV524318:MFV524327 MPR524318:MPR524327 MZN524318:MZN524327 NJJ524318:NJJ524327 NTF524318:NTF524327 ODB524318:ODB524327 OMX524318:OMX524327 OWT524318:OWT524327 PGP524318:PGP524327 PQL524318:PQL524327 QAH524318:QAH524327 QKD524318:QKD524327 QTZ524318:QTZ524327 RDV524318:RDV524327 RNR524318:RNR524327 RXN524318:RXN524327 SHJ524318:SHJ524327 SRF524318:SRF524327 TBB524318:TBB524327 TKX524318:TKX524327 TUT524318:TUT524327 UEP524318:UEP524327 UOL524318:UOL524327 UYH524318:UYH524327 VID524318:VID524327 VRZ524318:VRZ524327 WBV524318:WBV524327 WLR524318:WLR524327 WVN524318:WVN524327 F589854:F589863 JB589854:JB589863 SX589854:SX589863 ACT589854:ACT589863 AMP589854:AMP589863 AWL589854:AWL589863 BGH589854:BGH589863 BQD589854:BQD589863 BZZ589854:BZZ589863 CJV589854:CJV589863 CTR589854:CTR589863 DDN589854:DDN589863 DNJ589854:DNJ589863 DXF589854:DXF589863 EHB589854:EHB589863 EQX589854:EQX589863 FAT589854:FAT589863 FKP589854:FKP589863 FUL589854:FUL589863 GEH589854:GEH589863 GOD589854:GOD589863 GXZ589854:GXZ589863 HHV589854:HHV589863 HRR589854:HRR589863 IBN589854:IBN589863 ILJ589854:ILJ589863 IVF589854:IVF589863 JFB589854:JFB589863 JOX589854:JOX589863 JYT589854:JYT589863 KIP589854:KIP589863 KSL589854:KSL589863 LCH589854:LCH589863 LMD589854:LMD589863 LVZ589854:LVZ589863 MFV589854:MFV589863 MPR589854:MPR589863 MZN589854:MZN589863 NJJ589854:NJJ589863 NTF589854:NTF589863 ODB589854:ODB589863 OMX589854:OMX589863 OWT589854:OWT589863 PGP589854:PGP589863 PQL589854:PQL589863 QAH589854:QAH589863 QKD589854:QKD589863 QTZ589854:QTZ589863 RDV589854:RDV589863 RNR589854:RNR589863 RXN589854:RXN589863 SHJ589854:SHJ589863 SRF589854:SRF589863 TBB589854:TBB589863 TKX589854:TKX589863 TUT589854:TUT589863 UEP589854:UEP589863 UOL589854:UOL589863 UYH589854:UYH589863 VID589854:VID589863 VRZ589854:VRZ589863 WBV589854:WBV589863 WLR589854:WLR589863 WVN589854:WVN589863 F655390:F655399 JB655390:JB655399 SX655390:SX655399 ACT655390:ACT655399 AMP655390:AMP655399 AWL655390:AWL655399 BGH655390:BGH655399 BQD655390:BQD655399 BZZ655390:BZZ655399 CJV655390:CJV655399 CTR655390:CTR655399 DDN655390:DDN655399 DNJ655390:DNJ655399 DXF655390:DXF655399 EHB655390:EHB655399 EQX655390:EQX655399 FAT655390:FAT655399 FKP655390:FKP655399 FUL655390:FUL655399 GEH655390:GEH655399 GOD655390:GOD655399 GXZ655390:GXZ655399 HHV655390:HHV655399 HRR655390:HRR655399 IBN655390:IBN655399 ILJ655390:ILJ655399 IVF655390:IVF655399 JFB655390:JFB655399 JOX655390:JOX655399 JYT655390:JYT655399 KIP655390:KIP655399 KSL655390:KSL655399 LCH655390:LCH655399 LMD655390:LMD655399 LVZ655390:LVZ655399 MFV655390:MFV655399 MPR655390:MPR655399 MZN655390:MZN655399 NJJ655390:NJJ655399 NTF655390:NTF655399 ODB655390:ODB655399 OMX655390:OMX655399 OWT655390:OWT655399 PGP655390:PGP655399 PQL655390:PQL655399 QAH655390:QAH655399 QKD655390:QKD655399 QTZ655390:QTZ655399 RDV655390:RDV655399 RNR655390:RNR655399 RXN655390:RXN655399 SHJ655390:SHJ655399 SRF655390:SRF655399 TBB655390:TBB655399 TKX655390:TKX655399 TUT655390:TUT655399 UEP655390:UEP655399 UOL655390:UOL655399 UYH655390:UYH655399 VID655390:VID655399 VRZ655390:VRZ655399 WBV655390:WBV655399 WLR655390:WLR655399 WVN655390:WVN655399 F720926:F720935 JB720926:JB720935 SX720926:SX720935 ACT720926:ACT720935 AMP720926:AMP720935 AWL720926:AWL720935 BGH720926:BGH720935 BQD720926:BQD720935 BZZ720926:BZZ720935 CJV720926:CJV720935 CTR720926:CTR720935 DDN720926:DDN720935 DNJ720926:DNJ720935 DXF720926:DXF720935 EHB720926:EHB720935 EQX720926:EQX720935 FAT720926:FAT720935 FKP720926:FKP720935 FUL720926:FUL720935 GEH720926:GEH720935 GOD720926:GOD720935 GXZ720926:GXZ720935 HHV720926:HHV720935 HRR720926:HRR720935 IBN720926:IBN720935 ILJ720926:ILJ720935 IVF720926:IVF720935 JFB720926:JFB720935 JOX720926:JOX720935 JYT720926:JYT720935 KIP720926:KIP720935 KSL720926:KSL720935 LCH720926:LCH720935 LMD720926:LMD720935 LVZ720926:LVZ720935 MFV720926:MFV720935 MPR720926:MPR720935 MZN720926:MZN720935 NJJ720926:NJJ720935 NTF720926:NTF720935 ODB720926:ODB720935 OMX720926:OMX720935 OWT720926:OWT720935 PGP720926:PGP720935 PQL720926:PQL720935 QAH720926:QAH720935 QKD720926:QKD720935 QTZ720926:QTZ720935 RDV720926:RDV720935 RNR720926:RNR720935 RXN720926:RXN720935 SHJ720926:SHJ720935 SRF720926:SRF720935 TBB720926:TBB720935 TKX720926:TKX720935 TUT720926:TUT720935 UEP720926:UEP720935 UOL720926:UOL720935 UYH720926:UYH720935 VID720926:VID720935 VRZ720926:VRZ720935 WBV720926:WBV720935 WLR720926:WLR720935 WVN720926:WVN720935 F786462:F786471 JB786462:JB786471 SX786462:SX786471 ACT786462:ACT786471 AMP786462:AMP786471 AWL786462:AWL786471 BGH786462:BGH786471 BQD786462:BQD786471 BZZ786462:BZZ786471 CJV786462:CJV786471 CTR786462:CTR786471 DDN786462:DDN786471 DNJ786462:DNJ786471 DXF786462:DXF786471 EHB786462:EHB786471 EQX786462:EQX786471 FAT786462:FAT786471 FKP786462:FKP786471 FUL786462:FUL786471 GEH786462:GEH786471 GOD786462:GOD786471 GXZ786462:GXZ786471 HHV786462:HHV786471 HRR786462:HRR786471 IBN786462:IBN786471 ILJ786462:ILJ786471 IVF786462:IVF786471 JFB786462:JFB786471 JOX786462:JOX786471 JYT786462:JYT786471 KIP786462:KIP786471 KSL786462:KSL786471 LCH786462:LCH786471 LMD786462:LMD786471 LVZ786462:LVZ786471 MFV786462:MFV786471 MPR786462:MPR786471 MZN786462:MZN786471 NJJ786462:NJJ786471 NTF786462:NTF786471 ODB786462:ODB786471 OMX786462:OMX786471 OWT786462:OWT786471 PGP786462:PGP786471 PQL786462:PQL786471 QAH786462:QAH786471 QKD786462:QKD786471 QTZ786462:QTZ786471 RDV786462:RDV786471 RNR786462:RNR786471 RXN786462:RXN786471 SHJ786462:SHJ786471 SRF786462:SRF786471 TBB786462:TBB786471 TKX786462:TKX786471 TUT786462:TUT786471 UEP786462:UEP786471 UOL786462:UOL786471 UYH786462:UYH786471 VID786462:VID786471 VRZ786462:VRZ786471 WBV786462:WBV786471 WLR786462:WLR786471 WVN786462:WVN786471 F851998:F852007 JB851998:JB852007 SX851998:SX852007 ACT851998:ACT852007 AMP851998:AMP852007 AWL851998:AWL852007 BGH851998:BGH852007 BQD851998:BQD852007 BZZ851998:BZZ852007 CJV851998:CJV852007 CTR851998:CTR852007 DDN851998:DDN852007 DNJ851998:DNJ852007 DXF851998:DXF852007 EHB851998:EHB852007 EQX851998:EQX852007 FAT851998:FAT852007 FKP851998:FKP852007 FUL851998:FUL852007 GEH851998:GEH852007 GOD851998:GOD852007 GXZ851998:GXZ852007 HHV851998:HHV852007 HRR851998:HRR852007 IBN851998:IBN852007 ILJ851998:ILJ852007 IVF851998:IVF852007 JFB851998:JFB852007 JOX851998:JOX852007 JYT851998:JYT852007 KIP851998:KIP852007 KSL851998:KSL852007 LCH851998:LCH852007 LMD851998:LMD852007 LVZ851998:LVZ852007 MFV851998:MFV852007 MPR851998:MPR852007 MZN851998:MZN852007 NJJ851998:NJJ852007 NTF851998:NTF852007 ODB851998:ODB852007 OMX851998:OMX852007 OWT851998:OWT852007 PGP851998:PGP852007 PQL851998:PQL852007 QAH851998:QAH852007 QKD851998:QKD852007 QTZ851998:QTZ852007 RDV851998:RDV852007 RNR851998:RNR852007 RXN851998:RXN852007 SHJ851998:SHJ852007 SRF851998:SRF852007 TBB851998:TBB852007 TKX851998:TKX852007 TUT851998:TUT852007 UEP851998:UEP852007 UOL851998:UOL852007 UYH851998:UYH852007 VID851998:VID852007 VRZ851998:VRZ852007 WBV851998:WBV852007 WLR851998:WLR852007 WVN851998:WVN852007 F917534:F917543 JB917534:JB917543 SX917534:SX917543 ACT917534:ACT917543 AMP917534:AMP917543 AWL917534:AWL917543 BGH917534:BGH917543 BQD917534:BQD917543 BZZ917534:BZZ917543 CJV917534:CJV917543 CTR917534:CTR917543 DDN917534:DDN917543 DNJ917534:DNJ917543 DXF917534:DXF917543 EHB917534:EHB917543 EQX917534:EQX917543 FAT917534:FAT917543 FKP917534:FKP917543 FUL917534:FUL917543 GEH917534:GEH917543 GOD917534:GOD917543 GXZ917534:GXZ917543 HHV917534:HHV917543 HRR917534:HRR917543 IBN917534:IBN917543 ILJ917534:ILJ917543 IVF917534:IVF917543 JFB917534:JFB917543 JOX917534:JOX917543 JYT917534:JYT917543 KIP917534:KIP917543 KSL917534:KSL917543 LCH917534:LCH917543 LMD917534:LMD917543 LVZ917534:LVZ917543 MFV917534:MFV917543 MPR917534:MPR917543 MZN917534:MZN917543 NJJ917534:NJJ917543 NTF917534:NTF917543 ODB917534:ODB917543 OMX917534:OMX917543 OWT917534:OWT917543 PGP917534:PGP917543 PQL917534:PQL917543 QAH917534:QAH917543 QKD917534:QKD917543 QTZ917534:QTZ917543 RDV917534:RDV917543 RNR917534:RNR917543 RXN917534:RXN917543 SHJ917534:SHJ917543 SRF917534:SRF917543 TBB917534:TBB917543 TKX917534:TKX917543 TUT917534:TUT917543 UEP917534:UEP917543 UOL917534:UOL917543 UYH917534:UYH917543 VID917534:VID917543 VRZ917534:VRZ917543 WBV917534:WBV917543 WLR917534:WLR917543 WVN917534:WVN917543 F983070:F983079 JB983070:JB983079 SX983070:SX983079 ACT983070:ACT983079 AMP983070:AMP983079 AWL983070:AWL983079 BGH983070:BGH983079 BQD983070:BQD983079 BZZ983070:BZZ983079 CJV983070:CJV983079 CTR983070:CTR983079 DDN983070:DDN983079 DNJ983070:DNJ983079 DXF983070:DXF983079 EHB983070:EHB983079 EQX983070:EQX983079 FAT983070:FAT983079 FKP983070:FKP983079 FUL983070:FUL983079 GEH983070:GEH983079 GOD983070:GOD983079 GXZ983070:GXZ983079 HHV983070:HHV983079 HRR983070:HRR983079 IBN983070:IBN983079 ILJ983070:ILJ983079 IVF983070:IVF983079 JFB983070:JFB983079 JOX983070:JOX983079 JYT983070:JYT983079 KIP983070:KIP983079 KSL983070:KSL983079 LCH983070:LCH983079 LMD983070:LMD983079 LVZ983070:LVZ983079 MFV983070:MFV983079 MPR983070:MPR983079 MZN983070:MZN983079 NJJ983070:NJJ983079 NTF983070:NTF983079 ODB983070:ODB983079 OMX983070:OMX983079 OWT983070:OWT983079 PGP983070:PGP983079 PQL983070:PQL983079 QAH983070:QAH983079 QKD983070:QKD983079 QTZ983070:QTZ983079 RDV983070:RDV983079 RNR983070:RNR983079 RXN983070:RXN983079 SHJ983070:SHJ983079 SRF983070:SRF983079 TBB983070:TBB983079 TKX983070:TKX983079 TUT983070:TUT983079 UEP983070:UEP983079 UOL983070:UOL983079 UYH983070:UYH983079 VID983070:VID983079 VRZ983070:VRZ983079 WBV983070:WBV983079 WLR983070:WLR983079 WVN983070:WVN983079" xr:uid="{60326924-D216-4C45-88A4-FC3D3A9C13A5}">
      <formula1>"&lt;=1"</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C11EB-E2EE-45EA-9EFA-710B1E6D8510}">
  <sheetPr codeName="Sheet6"/>
  <dimension ref="A2:M103"/>
  <sheetViews>
    <sheetView workbookViewId="0">
      <selection activeCell="M10" sqref="M10"/>
    </sheetView>
  </sheetViews>
  <sheetFormatPr defaultRowHeight="15" x14ac:dyDescent="0.25"/>
  <cols>
    <col min="1" max="5" width="9.140625" style="27"/>
  </cols>
  <sheetData>
    <row r="2" spans="1:13" x14ac:dyDescent="0.25">
      <c r="A2" s="27" t="s">
        <v>45</v>
      </c>
      <c r="B2" s="27" t="s">
        <v>938</v>
      </c>
      <c r="E2" s="27" t="s">
        <v>939</v>
      </c>
      <c r="F2" t="s">
        <v>940</v>
      </c>
      <c r="G2" t="s">
        <v>941</v>
      </c>
      <c r="H2" t="s">
        <v>942</v>
      </c>
      <c r="I2" t="s">
        <v>943</v>
      </c>
      <c r="J2" t="s">
        <v>944</v>
      </c>
      <c r="K2" t="s">
        <v>945</v>
      </c>
      <c r="L2" t="s">
        <v>946</v>
      </c>
      <c r="M2" t="s">
        <v>947</v>
      </c>
    </row>
    <row r="3" spans="1:13" x14ac:dyDescent="0.25">
      <c r="A3" s="27">
        <v>45017</v>
      </c>
      <c r="B3" s="27">
        <v>45017</v>
      </c>
      <c r="C3" s="27">
        <v>45032</v>
      </c>
      <c r="D3" s="27" t="s">
        <v>948</v>
      </c>
      <c r="E3" s="27">
        <v>45023</v>
      </c>
      <c r="F3" t="s">
        <v>67</v>
      </c>
      <c r="G3">
        <v>190</v>
      </c>
      <c r="H3">
        <v>194</v>
      </c>
      <c r="I3">
        <v>194</v>
      </c>
    </row>
    <row r="4" spans="1:13" x14ac:dyDescent="0.25">
      <c r="A4" s="27">
        <v>45018</v>
      </c>
      <c r="B4" s="27">
        <v>45075</v>
      </c>
      <c r="C4" s="27">
        <v>45081</v>
      </c>
      <c r="D4" s="27" t="s">
        <v>949</v>
      </c>
      <c r="E4" s="27">
        <v>45026</v>
      </c>
      <c r="F4" t="s">
        <v>267</v>
      </c>
      <c r="G4">
        <v>45</v>
      </c>
      <c r="H4">
        <v>46</v>
      </c>
      <c r="I4">
        <v>46</v>
      </c>
      <c r="J4">
        <v>46</v>
      </c>
      <c r="K4">
        <v>50</v>
      </c>
      <c r="L4">
        <v>50</v>
      </c>
      <c r="M4">
        <v>52</v>
      </c>
    </row>
    <row r="5" spans="1:13" x14ac:dyDescent="0.25">
      <c r="A5" s="27">
        <v>45019</v>
      </c>
      <c r="B5" s="27">
        <v>45127</v>
      </c>
      <c r="C5" s="27">
        <v>45169</v>
      </c>
      <c r="D5" s="27" t="s">
        <v>950</v>
      </c>
      <c r="E5" s="27">
        <v>45047</v>
      </c>
      <c r="F5" t="s">
        <v>147</v>
      </c>
      <c r="G5">
        <v>41</v>
      </c>
      <c r="H5">
        <v>42</v>
      </c>
      <c r="I5">
        <v>42</v>
      </c>
      <c r="J5">
        <v>42</v>
      </c>
      <c r="K5">
        <v>45</v>
      </c>
      <c r="L5">
        <v>45</v>
      </c>
      <c r="M5">
        <v>47</v>
      </c>
    </row>
    <row r="6" spans="1:13" x14ac:dyDescent="0.25">
      <c r="A6" s="27">
        <v>45020</v>
      </c>
      <c r="B6" s="27">
        <v>45220</v>
      </c>
      <c r="C6" s="27">
        <v>45228</v>
      </c>
      <c r="D6" s="27" t="s">
        <v>949</v>
      </c>
      <c r="E6" s="27">
        <v>45054</v>
      </c>
      <c r="F6" t="s">
        <v>951</v>
      </c>
      <c r="G6">
        <v>45</v>
      </c>
      <c r="H6">
        <v>46</v>
      </c>
      <c r="I6">
        <v>46</v>
      </c>
      <c r="J6">
        <v>46</v>
      </c>
      <c r="K6">
        <v>50</v>
      </c>
      <c r="L6">
        <v>50</v>
      </c>
    </row>
    <row r="7" spans="1:13" x14ac:dyDescent="0.25">
      <c r="A7" s="27">
        <v>45021</v>
      </c>
      <c r="B7" s="27">
        <v>45281</v>
      </c>
      <c r="C7" s="27">
        <v>45294</v>
      </c>
      <c r="D7" s="27" t="s">
        <v>952</v>
      </c>
      <c r="E7" s="27">
        <v>45075</v>
      </c>
      <c r="F7" t="s">
        <v>75</v>
      </c>
      <c r="G7">
        <v>45</v>
      </c>
      <c r="H7">
        <v>46</v>
      </c>
      <c r="I7">
        <v>46</v>
      </c>
      <c r="J7">
        <v>46</v>
      </c>
      <c r="K7">
        <v>50</v>
      </c>
      <c r="L7">
        <v>50</v>
      </c>
      <c r="M7">
        <v>52</v>
      </c>
    </row>
    <row r="8" spans="1:13" x14ac:dyDescent="0.25">
      <c r="A8" s="27">
        <v>45022</v>
      </c>
      <c r="B8" s="27">
        <v>45339</v>
      </c>
      <c r="C8" s="27">
        <v>45347</v>
      </c>
      <c r="D8" s="27" t="s">
        <v>949</v>
      </c>
      <c r="E8" s="27">
        <v>45166</v>
      </c>
      <c r="F8" t="s">
        <v>953</v>
      </c>
      <c r="G8">
        <v>45</v>
      </c>
      <c r="H8">
        <v>46</v>
      </c>
      <c r="I8">
        <v>46</v>
      </c>
      <c r="J8">
        <v>46</v>
      </c>
      <c r="K8">
        <v>50</v>
      </c>
      <c r="L8">
        <v>50</v>
      </c>
    </row>
    <row r="9" spans="1:13" x14ac:dyDescent="0.25">
      <c r="A9" s="27">
        <v>45023</v>
      </c>
      <c r="E9" s="27">
        <v>45285</v>
      </c>
      <c r="F9" t="s">
        <v>954</v>
      </c>
      <c r="H9">
        <v>211</v>
      </c>
      <c r="I9">
        <v>211</v>
      </c>
      <c r="J9">
        <v>211</v>
      </c>
      <c r="K9">
        <v>220</v>
      </c>
      <c r="L9">
        <v>220</v>
      </c>
      <c r="M9">
        <v>230</v>
      </c>
    </row>
    <row r="10" spans="1:13" x14ac:dyDescent="0.25">
      <c r="A10" s="27">
        <v>45024</v>
      </c>
      <c r="E10" s="27">
        <v>45286</v>
      </c>
    </row>
    <row r="11" spans="1:13" x14ac:dyDescent="0.25">
      <c r="A11" s="27">
        <v>45025</v>
      </c>
      <c r="E11" s="27">
        <v>45292</v>
      </c>
    </row>
    <row r="12" spans="1:13" x14ac:dyDescent="0.25">
      <c r="A12" s="27">
        <v>45026</v>
      </c>
      <c r="E12" s="27">
        <v>45380</v>
      </c>
    </row>
    <row r="13" spans="1:13" x14ac:dyDescent="0.25">
      <c r="A13" s="27">
        <v>45027</v>
      </c>
    </row>
    <row r="14" spans="1:13" x14ac:dyDescent="0.25">
      <c r="A14" s="27">
        <v>45028</v>
      </c>
    </row>
    <row r="15" spans="1:13" x14ac:dyDescent="0.25">
      <c r="A15" s="27">
        <v>45029</v>
      </c>
    </row>
    <row r="16" spans="1:13" x14ac:dyDescent="0.25">
      <c r="A16" s="27">
        <v>45030</v>
      </c>
    </row>
    <row r="17" spans="1:1" x14ac:dyDescent="0.25">
      <c r="A17" s="27">
        <v>45031</v>
      </c>
    </row>
    <row r="18" spans="1:1" x14ac:dyDescent="0.25">
      <c r="A18" s="27">
        <v>45032</v>
      </c>
    </row>
    <row r="19" spans="1:1" x14ac:dyDescent="0.25">
      <c r="A19" s="27">
        <v>45047</v>
      </c>
    </row>
    <row r="20" spans="1:1" x14ac:dyDescent="0.25">
      <c r="A20" s="27">
        <v>45054</v>
      </c>
    </row>
    <row r="21" spans="1:1" x14ac:dyDescent="0.25">
      <c r="A21" s="27">
        <v>45075</v>
      </c>
    </row>
    <row r="22" spans="1:1" x14ac:dyDescent="0.25">
      <c r="A22" s="27">
        <v>45076</v>
      </c>
    </row>
    <row r="23" spans="1:1" x14ac:dyDescent="0.25">
      <c r="A23" s="27">
        <v>45077</v>
      </c>
    </row>
    <row r="24" spans="1:1" x14ac:dyDescent="0.25">
      <c r="A24" s="27">
        <v>45078</v>
      </c>
    </row>
    <row r="25" spans="1:1" x14ac:dyDescent="0.25">
      <c r="A25" s="27">
        <v>45079</v>
      </c>
    </row>
    <row r="26" spans="1:1" x14ac:dyDescent="0.25">
      <c r="A26" s="27">
        <v>45080</v>
      </c>
    </row>
    <row r="27" spans="1:1" x14ac:dyDescent="0.25">
      <c r="A27" s="27">
        <v>45081</v>
      </c>
    </row>
    <row r="28" spans="1:1" x14ac:dyDescent="0.25">
      <c r="A28" s="27">
        <v>45127</v>
      </c>
    </row>
    <row r="29" spans="1:1" x14ac:dyDescent="0.25">
      <c r="A29" s="27">
        <v>45128</v>
      </c>
    </row>
    <row r="30" spans="1:1" x14ac:dyDescent="0.25">
      <c r="A30" s="27">
        <v>45129</v>
      </c>
    </row>
    <row r="31" spans="1:1" x14ac:dyDescent="0.25">
      <c r="A31" s="27">
        <v>45130</v>
      </c>
    </row>
    <row r="32" spans="1:1" x14ac:dyDescent="0.25">
      <c r="A32" s="27">
        <v>45131</v>
      </c>
    </row>
    <row r="33" spans="1:1" x14ac:dyDescent="0.25">
      <c r="A33" s="27">
        <v>45132</v>
      </c>
    </row>
    <row r="34" spans="1:1" x14ac:dyDescent="0.25">
      <c r="A34" s="27">
        <v>45133</v>
      </c>
    </row>
    <row r="35" spans="1:1" x14ac:dyDescent="0.25">
      <c r="A35" s="27">
        <v>45134</v>
      </c>
    </row>
    <row r="36" spans="1:1" x14ac:dyDescent="0.25">
      <c r="A36" s="27">
        <v>45135</v>
      </c>
    </row>
    <row r="37" spans="1:1" x14ac:dyDescent="0.25">
      <c r="A37" s="27">
        <v>45136</v>
      </c>
    </row>
    <row r="38" spans="1:1" x14ac:dyDescent="0.25">
      <c r="A38" s="27">
        <v>45137</v>
      </c>
    </row>
    <row r="39" spans="1:1" x14ac:dyDescent="0.25">
      <c r="A39" s="27">
        <v>45138</v>
      </c>
    </row>
    <row r="40" spans="1:1" x14ac:dyDescent="0.25">
      <c r="A40" s="27">
        <v>45139</v>
      </c>
    </row>
    <row r="41" spans="1:1" x14ac:dyDescent="0.25">
      <c r="A41" s="27">
        <v>45140</v>
      </c>
    </row>
    <row r="42" spans="1:1" x14ac:dyDescent="0.25">
      <c r="A42" s="27">
        <v>45141</v>
      </c>
    </row>
    <row r="43" spans="1:1" x14ac:dyDescent="0.25">
      <c r="A43" s="27">
        <v>45142</v>
      </c>
    </row>
    <row r="44" spans="1:1" x14ac:dyDescent="0.25">
      <c r="A44" s="27">
        <v>45143</v>
      </c>
    </row>
    <row r="45" spans="1:1" x14ac:dyDescent="0.25">
      <c r="A45" s="27">
        <v>45144</v>
      </c>
    </row>
    <row r="46" spans="1:1" x14ac:dyDescent="0.25">
      <c r="A46" s="27">
        <v>45145</v>
      </c>
    </row>
    <row r="47" spans="1:1" x14ac:dyDescent="0.25">
      <c r="A47" s="27">
        <v>45146</v>
      </c>
    </row>
    <row r="48" spans="1:1" x14ac:dyDescent="0.25">
      <c r="A48" s="27">
        <v>45147</v>
      </c>
    </row>
    <row r="49" spans="1:1" x14ac:dyDescent="0.25">
      <c r="A49" s="27">
        <v>45148</v>
      </c>
    </row>
    <row r="50" spans="1:1" x14ac:dyDescent="0.25">
      <c r="A50" s="27">
        <v>45149</v>
      </c>
    </row>
    <row r="51" spans="1:1" x14ac:dyDescent="0.25">
      <c r="A51" s="27">
        <v>45150</v>
      </c>
    </row>
    <row r="52" spans="1:1" x14ac:dyDescent="0.25">
      <c r="A52" s="27">
        <v>45151</v>
      </c>
    </row>
    <row r="53" spans="1:1" x14ac:dyDescent="0.25">
      <c r="A53" s="27">
        <v>45152</v>
      </c>
    </row>
    <row r="54" spans="1:1" x14ac:dyDescent="0.25">
      <c r="A54" s="27">
        <v>45153</v>
      </c>
    </row>
    <row r="55" spans="1:1" x14ac:dyDescent="0.25">
      <c r="A55" s="27">
        <v>45154</v>
      </c>
    </row>
    <row r="56" spans="1:1" x14ac:dyDescent="0.25">
      <c r="A56" s="27">
        <v>45155</v>
      </c>
    </row>
    <row r="57" spans="1:1" x14ac:dyDescent="0.25">
      <c r="A57" s="27">
        <v>45156</v>
      </c>
    </row>
    <row r="58" spans="1:1" x14ac:dyDescent="0.25">
      <c r="A58" s="27">
        <v>45157</v>
      </c>
    </row>
    <row r="59" spans="1:1" x14ac:dyDescent="0.25">
      <c r="A59" s="27">
        <v>45158</v>
      </c>
    </row>
    <row r="60" spans="1:1" x14ac:dyDescent="0.25">
      <c r="A60" s="27">
        <v>45159</v>
      </c>
    </row>
    <row r="61" spans="1:1" x14ac:dyDescent="0.25">
      <c r="A61" s="27">
        <v>45160</v>
      </c>
    </row>
    <row r="62" spans="1:1" x14ac:dyDescent="0.25">
      <c r="A62" s="27">
        <v>45161</v>
      </c>
    </row>
    <row r="63" spans="1:1" x14ac:dyDescent="0.25">
      <c r="A63" s="27">
        <v>45162</v>
      </c>
    </row>
    <row r="64" spans="1:1" x14ac:dyDescent="0.25">
      <c r="A64" s="27">
        <v>45163</v>
      </c>
    </row>
    <row r="65" spans="1:1" x14ac:dyDescent="0.25">
      <c r="A65" s="27">
        <v>45164</v>
      </c>
    </row>
    <row r="66" spans="1:1" x14ac:dyDescent="0.25">
      <c r="A66" s="27">
        <v>45165</v>
      </c>
    </row>
    <row r="67" spans="1:1" x14ac:dyDescent="0.25">
      <c r="A67" s="27">
        <v>45166</v>
      </c>
    </row>
    <row r="68" spans="1:1" x14ac:dyDescent="0.25">
      <c r="A68" s="27">
        <v>45167</v>
      </c>
    </row>
    <row r="69" spans="1:1" x14ac:dyDescent="0.25">
      <c r="A69" s="27">
        <v>45168</v>
      </c>
    </row>
    <row r="70" spans="1:1" x14ac:dyDescent="0.25">
      <c r="A70" s="27">
        <v>45169</v>
      </c>
    </row>
    <row r="71" spans="1:1" x14ac:dyDescent="0.25">
      <c r="A71" s="27">
        <v>45220</v>
      </c>
    </row>
    <row r="72" spans="1:1" x14ac:dyDescent="0.25">
      <c r="A72" s="27">
        <v>45221</v>
      </c>
    </row>
    <row r="73" spans="1:1" x14ac:dyDescent="0.25">
      <c r="A73" s="27">
        <v>45222</v>
      </c>
    </row>
    <row r="74" spans="1:1" x14ac:dyDescent="0.25">
      <c r="A74" s="27">
        <v>45223</v>
      </c>
    </row>
    <row r="75" spans="1:1" x14ac:dyDescent="0.25">
      <c r="A75" s="27">
        <v>45224</v>
      </c>
    </row>
    <row r="76" spans="1:1" x14ac:dyDescent="0.25">
      <c r="A76" s="27">
        <v>45225</v>
      </c>
    </row>
    <row r="77" spans="1:1" x14ac:dyDescent="0.25">
      <c r="A77" s="27">
        <v>45226</v>
      </c>
    </row>
    <row r="78" spans="1:1" x14ac:dyDescent="0.25">
      <c r="A78" s="27">
        <v>45227</v>
      </c>
    </row>
    <row r="79" spans="1:1" x14ac:dyDescent="0.25">
      <c r="A79" s="27">
        <v>45228</v>
      </c>
    </row>
    <row r="80" spans="1:1" x14ac:dyDescent="0.25">
      <c r="A80" s="27">
        <v>45281</v>
      </c>
    </row>
    <row r="81" spans="1:1" x14ac:dyDescent="0.25">
      <c r="A81" s="27">
        <v>45282</v>
      </c>
    </row>
    <row r="82" spans="1:1" x14ac:dyDescent="0.25">
      <c r="A82" s="27">
        <v>45283</v>
      </c>
    </row>
    <row r="83" spans="1:1" x14ac:dyDescent="0.25">
      <c r="A83" s="27">
        <v>45284</v>
      </c>
    </row>
    <row r="84" spans="1:1" x14ac:dyDescent="0.25">
      <c r="A84" s="27">
        <v>45285</v>
      </c>
    </row>
    <row r="85" spans="1:1" x14ac:dyDescent="0.25">
      <c r="A85" s="27">
        <v>45286</v>
      </c>
    </row>
    <row r="86" spans="1:1" x14ac:dyDescent="0.25">
      <c r="A86" s="27">
        <v>45287</v>
      </c>
    </row>
    <row r="87" spans="1:1" x14ac:dyDescent="0.25">
      <c r="A87" s="27">
        <v>45288</v>
      </c>
    </row>
    <row r="88" spans="1:1" x14ac:dyDescent="0.25">
      <c r="A88" s="27">
        <v>45289</v>
      </c>
    </row>
    <row r="89" spans="1:1" x14ac:dyDescent="0.25">
      <c r="A89" s="27">
        <v>45290</v>
      </c>
    </row>
    <row r="90" spans="1:1" x14ac:dyDescent="0.25">
      <c r="A90" s="27">
        <v>45291</v>
      </c>
    </row>
    <row r="91" spans="1:1" x14ac:dyDescent="0.25">
      <c r="A91" s="27">
        <v>45292</v>
      </c>
    </row>
    <row r="92" spans="1:1" x14ac:dyDescent="0.25">
      <c r="A92" s="27">
        <v>45293</v>
      </c>
    </row>
    <row r="93" spans="1:1" x14ac:dyDescent="0.25">
      <c r="A93" s="27">
        <v>45294</v>
      </c>
    </row>
    <row r="94" spans="1:1" x14ac:dyDescent="0.25">
      <c r="A94" s="27">
        <v>45339</v>
      </c>
    </row>
    <row r="95" spans="1:1" x14ac:dyDescent="0.25">
      <c r="A95" s="27">
        <v>45340</v>
      </c>
    </row>
    <row r="96" spans="1:1" x14ac:dyDescent="0.25">
      <c r="A96" s="27">
        <v>45341</v>
      </c>
    </row>
    <row r="97" spans="1:1" x14ac:dyDescent="0.25">
      <c r="A97" s="27">
        <v>45342</v>
      </c>
    </row>
    <row r="98" spans="1:1" x14ac:dyDescent="0.25">
      <c r="A98" s="27">
        <v>45343</v>
      </c>
    </row>
    <row r="99" spans="1:1" x14ac:dyDescent="0.25">
      <c r="A99" s="27">
        <v>45344</v>
      </c>
    </row>
    <row r="100" spans="1:1" x14ac:dyDescent="0.25">
      <c r="A100" s="27">
        <v>45345</v>
      </c>
    </row>
    <row r="101" spans="1:1" x14ac:dyDescent="0.25">
      <c r="A101" s="27">
        <v>45346</v>
      </c>
    </row>
    <row r="102" spans="1:1" x14ac:dyDescent="0.25">
      <c r="A102" s="27">
        <v>45347</v>
      </c>
    </row>
    <row r="103" spans="1:1" x14ac:dyDescent="0.25">
      <c r="A103" s="27">
        <v>45380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7F14F15A7C6E4E94B433EBEA75847E" ma:contentTypeVersion="22" ma:contentTypeDescription="Create a new document." ma:contentTypeScope="" ma:versionID="89a4ade1d3bec7ae0e89333cc6c5dd28">
  <xsd:schema xmlns:xsd="http://www.w3.org/2001/XMLSchema" xmlns:xs="http://www.w3.org/2001/XMLSchema" xmlns:p="http://schemas.microsoft.com/office/2006/metadata/properties" xmlns:ns2="09b21f7a-5c23-465e-9456-167c464d9d38" xmlns:ns3="914b8805-347d-4649-b025-7bc68f6e747d" targetNamespace="http://schemas.microsoft.com/office/2006/metadata/properties" ma:root="true" ma:fieldsID="fde2a53a2f4ea2211c6fbc20ba6d630f" ns2:_="" ns3:_="">
    <xsd:import namespace="09b21f7a-5c23-465e-9456-167c464d9d38"/>
    <xsd:import namespace="914b8805-347d-4649-b025-7bc68f6e747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LengthInSeconds" minOccurs="0"/>
                <xsd:element ref="ns2:MediaServiceSearchProperties" minOccurs="0"/>
                <xsd:element ref="ns2:Posted" minOccurs="0"/>
                <xsd:element ref="ns2:Poste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b21f7a-5c23-465e-9456-167c464d9d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a33aaf0-d2be-4910-a308-718f043c109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Posted" ma:index="25" nillable="true" ma:displayName="Posted " ma:default="1" ma:format="Dropdown" ma:internalName="Posted">
      <xsd:simpleType>
        <xsd:restriction base="dms:Boolean"/>
      </xsd:simpleType>
    </xsd:element>
    <xsd:element name="Posted0" ma:index="26" nillable="true" ma:displayName="Posted" ma:default="0" ma:format="Dropdown" ma:internalName="Posted0">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14b8805-347d-4649-b025-7bc68f6e747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c1ef83e-2c86-4c42-a104-653a0638da21}" ma:internalName="TaxCatchAll" ma:showField="CatchAllData" ma:web="914b8805-347d-4649-b025-7bc68f6e74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9b21f7a-5c23-465e-9456-167c464d9d38">
      <Terms xmlns="http://schemas.microsoft.com/office/infopath/2007/PartnerControls"/>
    </lcf76f155ced4ddcb4097134ff3c332f>
    <TaxCatchAll xmlns="914b8805-347d-4649-b025-7bc68f6e747d" xsi:nil="true"/>
    <Posted xmlns="09b21f7a-5c23-465e-9456-167c464d9d38">true</Posted>
    <Posted0 xmlns="09b21f7a-5c23-465e-9456-167c464d9d38">false</Posted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96018D-8775-4A53-9625-A3BE946F4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b21f7a-5c23-465e-9456-167c464d9d38"/>
    <ds:schemaRef ds:uri="914b8805-347d-4649-b025-7bc68f6e7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FA541B-652F-41FF-B5E2-06C2D8A998BE}">
  <ds:schemaRefs>
    <ds:schemaRef ds:uri="914b8805-347d-4649-b025-7bc68f6e747d"/>
    <ds:schemaRef ds:uri="http://purl.org/dc/elements/1.1/"/>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www.w3.org/XML/1998/namespace"/>
    <ds:schemaRef ds:uri="http://schemas.microsoft.com/office/infopath/2007/PartnerControls"/>
    <ds:schemaRef ds:uri="09b21f7a-5c23-465e-9456-167c464d9d38"/>
    <ds:schemaRef ds:uri="http://purl.org/dc/terms/"/>
  </ds:schemaRefs>
</ds:datastoreItem>
</file>

<file path=customXml/itemProps3.xml><?xml version="1.0" encoding="utf-8"?>
<ds:datastoreItem xmlns:ds="http://schemas.openxmlformats.org/officeDocument/2006/customXml" ds:itemID="{46ED948F-1357-423A-B8D6-66A8B1955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Proforma</vt:lpstr>
      <vt:lpstr>Evidence - claim</vt:lpstr>
    </vt:vector>
  </TitlesOfParts>
  <Manager/>
  <Company>Cambridgeshire County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Underhay</dc:creator>
  <cp:keywords/>
  <dc:description/>
  <cp:lastModifiedBy>Martin Wade</cp:lastModifiedBy>
  <cp:revision/>
  <dcterms:created xsi:type="dcterms:W3CDTF">2023-09-15T12:05:18Z</dcterms:created>
  <dcterms:modified xsi:type="dcterms:W3CDTF">2024-07-08T10:46:08Z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0x010100F17F14F15A7C6E4E94B433EBEA75847E</vt:lpwstr>
  </property>
  <property fmtid="{D5CDD505-2E9C-101B-9397-08002B2CF9AE}" pid="3" name="MediaServiceImageTags">
    <vt:lpwstr/>
  </property>
</Properties>
</file>