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35" tabRatio="755" activeTab="1"/>
  </bookViews>
  <sheets>
    <sheet name="Instructions" sheetId="1" r:id="rId1"/>
    <sheet name="Welcome" sheetId="2" r:id="rId2"/>
    <sheet name="Employee" sheetId="3" state="hidden" r:id="rId3"/>
    <sheet name="Maternity Cover" sheetId="4" state="veryHidden" r:id="rId4"/>
    <sheet name="MimeData" sheetId="5" state="veryHidden" r:id="rId5"/>
    <sheet name="Dates of Claim" sheetId="6" state="hidden" r:id="rId6"/>
    <sheet name="Proforma" sheetId="7" state="hidden" r:id="rId7"/>
    <sheet name="Payscales" sheetId="8" state="hidden" r:id="rId8"/>
    <sheet name="Holidays" sheetId="9" state="veryHidden" r:id="rId9"/>
    <sheet name="Data" sheetId="10" state="hidden" r:id="rId10"/>
    <sheet name="Insurance Data" sheetId="11" state="hidden" r:id="rId11"/>
    <sheet name="FTE Calculator" sheetId="12" r:id="rId12"/>
    <sheet name="Phased-Return Calculator" sheetId="13" r:id="rId13"/>
  </sheets>
  <externalReferences>
    <externalReference r:id="rId16"/>
  </externalReferences>
  <definedNames>
    <definedName name="_xlnm._FilterDatabase" localSheetId="10" hidden="1">'Insurance Data'!$I$2:$P$190</definedName>
    <definedName name="_xlfn.SINGLE" hidden="1">#NAME?</definedName>
    <definedName name="BankH">'Holidays'!$E$3:$E$12</definedName>
    <definedName name="Cal1" localSheetId="5">'Dates of Claim'!$B$26:$H$31</definedName>
    <definedName name="Cal1">'Employee'!$B$22:$H$27</definedName>
    <definedName name="Cal2" localSheetId="5">'Dates of Claim'!$B$37:$H$42</definedName>
    <definedName name="Cal2" localSheetId="1">'Welcome'!$B$23:$H$28</definedName>
    <definedName name="Cal2">'Employee'!$B$35:$H$40</definedName>
    <definedName name="cal3">'Dates of Claim'!$B$15:$H$20</definedName>
    <definedName name="completed">'Proforma'!$E$52</definedName>
    <definedName name="Date1" localSheetId="5">'Dates of Claim'!$D$24</definedName>
    <definedName name="Date1">'Employee'!$D$20</definedName>
    <definedName name="Date2" localSheetId="5">'Dates of Claim'!$D$35</definedName>
    <definedName name="Date2" localSheetId="1">'Welcome'!$D$21</definedName>
    <definedName name="Date2">'Employee'!$D$33</definedName>
    <definedName name="Date3">'Dates of Claim'!$D$13</definedName>
    <definedName name="fromDate" localSheetId="5">'Dates of Claim'!$D$22</definedName>
    <definedName name="FromDate">'Employee'!$D$18</definedName>
    <definedName name="hols">'Holidays'!$A$3:$A$253</definedName>
    <definedName name="OriginalDate">'Dates of Claim'!$D$11</definedName>
    <definedName name="payScale">'Payscales'!$B$5:$B$63</definedName>
    <definedName name="_xlnm.Print_Area" localSheetId="6">'Proforma'!$B:$K</definedName>
    <definedName name="SchList">'Data'!$B$3:$B$113</definedName>
    <definedName name="sickList">'Data'!$E$3:$E$16</definedName>
    <definedName name="ToDate" localSheetId="5">'Dates of Claim'!$D$33</definedName>
    <definedName name="ToDate" localSheetId="1">'Welcome'!$D$19</definedName>
    <definedName name="ToDate">'Employee'!$D$31</definedName>
  </definedNames>
  <calcPr fullCalcOnLoad="1"/>
</workbook>
</file>

<file path=xl/sharedStrings.xml><?xml version="1.0" encoding="utf-8"?>
<sst xmlns="http://schemas.openxmlformats.org/spreadsheetml/2006/main" count="3440" uniqueCount="1432">
  <si>
    <t>.3dm</t>
  </si>
  <si>
    <t>x-world/x-3dmf</t>
  </si>
  <si>
    <t>.3dmf</t>
  </si>
  <si>
    <t>.a</t>
  </si>
  <si>
    <t>application/octet-stream</t>
  </si>
  <si>
    <t>.aab</t>
  </si>
  <si>
    <t>application/x-authorware-bin</t>
  </si>
  <si>
    <t>.aam</t>
  </si>
  <si>
    <t>application/x-authorware-map</t>
  </si>
  <si>
    <t>.aas</t>
  </si>
  <si>
    <t>application/x-authorware-seg</t>
  </si>
  <si>
    <t>.abc</t>
  </si>
  <si>
    <t>text/vnd.abc</t>
  </si>
  <si>
    <t>.acgi</t>
  </si>
  <si>
    <t>text/html</t>
  </si>
  <si>
    <t>.afl</t>
  </si>
  <si>
    <t>video/animaflex</t>
  </si>
  <si>
    <t>.ai</t>
  </si>
  <si>
    <t>application/postscript</t>
  </si>
  <si>
    <t>.aif</t>
  </si>
  <si>
    <t>audio/aiff</t>
  </si>
  <si>
    <t>audio/x-aiff</t>
  </si>
  <si>
    <t>.aifc</t>
  </si>
  <si>
    <t>.aiff</t>
  </si>
  <si>
    <t>.aim</t>
  </si>
  <si>
    <t>application/x-aim</t>
  </si>
  <si>
    <t>.aip</t>
  </si>
  <si>
    <t>text/x-audiosoft-intra</t>
  </si>
  <si>
    <t>.ani</t>
  </si>
  <si>
    <t>application/x-navi-animation</t>
  </si>
  <si>
    <t>.aos</t>
  </si>
  <si>
    <t>application/x-nokia-9000-communicator-add-on-software</t>
  </si>
  <si>
    <t>.aps</t>
  </si>
  <si>
    <t>application/mime</t>
  </si>
  <si>
    <t>.arc</t>
  </si>
  <si>
    <t>.arj</t>
  </si>
  <si>
    <t>application/arj</t>
  </si>
  <si>
    <t>.art</t>
  </si>
  <si>
    <t>image/x-jg</t>
  </si>
  <si>
    <t>.asf</t>
  </si>
  <si>
    <t>video/x-ms-asf</t>
  </si>
  <si>
    <t>.asm</t>
  </si>
  <si>
    <t>text/x-asm</t>
  </si>
  <si>
    <t>.asp</t>
  </si>
  <si>
    <t>text/asp</t>
  </si>
  <si>
    <t>.asx</t>
  </si>
  <si>
    <t>application/x-mplayer2</t>
  </si>
  <si>
    <t>video/x-ms-asf-plugin</t>
  </si>
  <si>
    <t>.au</t>
  </si>
  <si>
    <t>audio/basic</t>
  </si>
  <si>
    <t>audio/x-au</t>
  </si>
  <si>
    <t>.avi</t>
  </si>
  <si>
    <t>application/x-troff-msvideo</t>
  </si>
  <si>
    <t>video/avi</t>
  </si>
  <si>
    <t>video/msvideo</t>
  </si>
  <si>
    <t>video/x-msvideo</t>
  </si>
  <si>
    <t>.avs</t>
  </si>
  <si>
    <t>video/avs-video</t>
  </si>
  <si>
    <t>.bcpio</t>
  </si>
  <si>
    <t>application/x-bcpio</t>
  </si>
  <si>
    <t>.bin</t>
  </si>
  <si>
    <t>application/mac-binary</t>
  </si>
  <si>
    <t>application/macbinary</t>
  </si>
  <si>
    <t>application/x-binary</t>
  </si>
  <si>
    <t>application/x-macbinary</t>
  </si>
  <si>
    <t>.bm</t>
  </si>
  <si>
    <t>image/bmp</t>
  </si>
  <si>
    <t>.bmp</t>
  </si>
  <si>
    <t>image/x-windows-bmp</t>
  </si>
  <si>
    <t>.boo</t>
  </si>
  <si>
    <t>application/book</t>
  </si>
  <si>
    <t>.book</t>
  </si>
  <si>
    <t>.boz</t>
  </si>
  <si>
    <t>application/x-bzip2</t>
  </si>
  <si>
    <t>.bsh</t>
  </si>
  <si>
    <t>application/x-bsh</t>
  </si>
  <si>
    <t>.bz</t>
  </si>
  <si>
    <t>application/x-bzip</t>
  </si>
  <si>
    <t>.bz2</t>
  </si>
  <si>
    <t>.c</t>
  </si>
  <si>
    <t>text/plain</t>
  </si>
  <si>
    <t>text/x-c</t>
  </si>
  <si>
    <t>.c++</t>
  </si>
  <si>
    <t>.cat</t>
  </si>
  <si>
    <t>application/vnd.ms-pki.seccat</t>
  </si>
  <si>
    <t>.cc</t>
  </si>
  <si>
    <t>.ccad</t>
  </si>
  <si>
    <t>application/clariscad</t>
  </si>
  <si>
    <t>.cco</t>
  </si>
  <si>
    <t>application/x-cocoa</t>
  </si>
  <si>
    <t>.cdf</t>
  </si>
  <si>
    <t>application/cdf</t>
  </si>
  <si>
    <t>application/x-cdf</t>
  </si>
  <si>
    <t>application/x-netcdf</t>
  </si>
  <si>
    <t>.cer</t>
  </si>
  <si>
    <t>application/pkix-cert</t>
  </si>
  <si>
    <t>application/x-x509-ca-cert</t>
  </si>
  <si>
    <t>.cha</t>
  </si>
  <si>
    <t>application/x-chat</t>
  </si>
  <si>
    <t>.chat</t>
  </si>
  <si>
    <t>.class</t>
  </si>
  <si>
    <t>application/java</t>
  </si>
  <si>
    <t>application/java-byte-code</t>
  </si>
  <si>
    <t>application/x-java-class</t>
  </si>
  <si>
    <t>.com</t>
  </si>
  <si>
    <t>.conf</t>
  </si>
  <si>
    <t>.cpio</t>
  </si>
  <si>
    <t>application/x-cpio</t>
  </si>
  <si>
    <t>.cpp</t>
  </si>
  <si>
    <t>.cpt</t>
  </si>
  <si>
    <t>application/mac-compactpro</t>
  </si>
  <si>
    <t>application/x-compactpro</t>
  </si>
  <si>
    <t>application/x-cpt</t>
  </si>
  <si>
    <t>.crl</t>
  </si>
  <si>
    <t>application/pkcs-crl</t>
  </si>
  <si>
    <t>application/pkix-crl</t>
  </si>
  <si>
    <t>.crt</t>
  </si>
  <si>
    <t>application/x-x509-user-cert</t>
  </si>
  <si>
    <t>.csh</t>
  </si>
  <si>
    <t>application/x-csh</t>
  </si>
  <si>
    <t>text/x-script.csh</t>
  </si>
  <si>
    <t>.css</t>
  </si>
  <si>
    <t>application/x-pointplus</t>
  </si>
  <si>
    <t>text/css</t>
  </si>
  <si>
    <t>.cxx</t>
  </si>
  <si>
    <t>.dcr</t>
  </si>
  <si>
    <t>application/x-director</t>
  </si>
  <si>
    <t>.deepv</t>
  </si>
  <si>
    <t>application/x-deepv</t>
  </si>
  <si>
    <t>.def</t>
  </si>
  <si>
    <t>.der</t>
  </si>
  <si>
    <t>.dif</t>
  </si>
  <si>
    <t>video/x-dv</t>
  </si>
  <si>
    <t>.dir</t>
  </si>
  <si>
    <t>.dl</t>
  </si>
  <si>
    <t>video/dl</t>
  </si>
  <si>
    <t>video/x-dl</t>
  </si>
  <si>
    <t>.doc</t>
  </si>
  <si>
    <t>application/msword</t>
  </si>
  <si>
    <t>.dot</t>
  </si>
  <si>
    <t>.dp</t>
  </si>
  <si>
    <t>application/commonground</t>
  </si>
  <si>
    <t>.drw</t>
  </si>
  <si>
    <t>application/drafting</t>
  </si>
  <si>
    <t>.dump</t>
  </si>
  <si>
    <t>.dv</t>
  </si>
  <si>
    <t>.dvi</t>
  </si>
  <si>
    <t>application/x-dvi</t>
  </si>
  <si>
    <t>.dwf</t>
  </si>
  <si>
    <t>drawing/x-dwf</t>
  </si>
  <si>
    <t>(old)</t>
  </si>
  <si>
    <t>model/vnd.dwf</t>
  </si>
  <si>
    <t>.dwg</t>
  </si>
  <si>
    <t>application/acad</t>
  </si>
  <si>
    <t>image/vnd.dwg</t>
  </si>
  <si>
    <t>image/x-dwg</t>
  </si>
  <si>
    <t>.dxf</t>
  </si>
  <si>
    <t>application/dxf</t>
  </si>
  <si>
    <t>.dxr</t>
  </si>
  <si>
    <t>.el</t>
  </si>
  <si>
    <t>text/x-script.elisp</t>
  </si>
  <si>
    <t>.elc</t>
  </si>
  <si>
    <t>application/x-bytecode.elisp</t>
  </si>
  <si>
    <t>(compiled</t>
  </si>
  <si>
    <t>elisp)</t>
  </si>
  <si>
    <t>application/x-elc</t>
  </si>
  <si>
    <t>.env</t>
  </si>
  <si>
    <t>application/x-envoy</t>
  </si>
  <si>
    <t>.eps</t>
  </si>
  <si>
    <t>.es</t>
  </si>
  <si>
    <t>application/x-esrehber</t>
  </si>
  <si>
    <t>.etx</t>
  </si>
  <si>
    <t>text/x-setext</t>
  </si>
  <si>
    <t>.evy</t>
  </si>
  <si>
    <t>application/envoy</t>
  </si>
  <si>
    <t>.exe</t>
  </si>
  <si>
    <t>.f</t>
  </si>
  <si>
    <t>text/x-fortran</t>
  </si>
  <si>
    <t>.f77</t>
  </si>
  <si>
    <t>.f90</t>
  </si>
  <si>
    <t>.fdf</t>
  </si>
  <si>
    <t>application/vnd.fdf</t>
  </si>
  <si>
    <t>.fif</t>
  </si>
  <si>
    <t>application/fractals</t>
  </si>
  <si>
    <t>image/fif</t>
  </si>
  <si>
    <t>.fli</t>
  </si>
  <si>
    <t>video/fli</t>
  </si>
  <si>
    <t>video/x-fli</t>
  </si>
  <si>
    <t>.flo</t>
  </si>
  <si>
    <t>image/florian</t>
  </si>
  <si>
    <t>.flx</t>
  </si>
  <si>
    <t>text/vnd.fmi.flexstor</t>
  </si>
  <si>
    <t>.fmf</t>
  </si>
  <si>
    <t>video/x-atomic3d-feature</t>
  </si>
  <si>
    <t>.for</t>
  </si>
  <si>
    <t>.fpx</t>
  </si>
  <si>
    <t>image/vnd.fpx</t>
  </si>
  <si>
    <t>image/vnd.net-fpx</t>
  </si>
  <si>
    <t>.frl</t>
  </si>
  <si>
    <t>application/freeloader</t>
  </si>
  <si>
    <t>.funk</t>
  </si>
  <si>
    <t>audio/make</t>
  </si>
  <si>
    <t>.g</t>
  </si>
  <si>
    <t>.g3</t>
  </si>
  <si>
    <t>image/g3fax</t>
  </si>
  <si>
    <t>.gif</t>
  </si>
  <si>
    <t>image/gif</t>
  </si>
  <si>
    <t>.gl</t>
  </si>
  <si>
    <t>video/gl</t>
  </si>
  <si>
    <t>video/x-gl</t>
  </si>
  <si>
    <t>.gsd</t>
  </si>
  <si>
    <t>audio/x-gsm</t>
  </si>
  <si>
    <t>.gsm</t>
  </si>
  <si>
    <t>.gsp</t>
  </si>
  <si>
    <t>application/x-gsp</t>
  </si>
  <si>
    <t>.gss</t>
  </si>
  <si>
    <t>application/x-gss</t>
  </si>
  <si>
    <t>.gtar</t>
  </si>
  <si>
    <t>application/x-gtar</t>
  </si>
  <si>
    <t>.gz</t>
  </si>
  <si>
    <t>application/x-compressed</t>
  </si>
  <si>
    <t>application/x-gzip</t>
  </si>
  <si>
    <t>.gzip</t>
  </si>
  <si>
    <t>multipart/x-gzip</t>
  </si>
  <si>
    <t>.h</t>
  </si>
  <si>
    <t>text/x-h</t>
  </si>
  <si>
    <t>.hdf</t>
  </si>
  <si>
    <t>application/x-hdf</t>
  </si>
  <si>
    <t>.help</t>
  </si>
  <si>
    <t>application/x-helpfile</t>
  </si>
  <si>
    <t>.hgl</t>
  </si>
  <si>
    <t>application/vnd.hp-hpgl</t>
  </si>
  <si>
    <t>.hh</t>
  </si>
  <si>
    <t>.hlb</t>
  </si>
  <si>
    <t>text/x-script</t>
  </si>
  <si>
    <t>.hlp</t>
  </si>
  <si>
    <t>application/hlp</t>
  </si>
  <si>
    <t>application/x-winhelp</t>
  </si>
  <si>
    <t>.hpg</t>
  </si>
  <si>
    <t>.hpgl</t>
  </si>
  <si>
    <t>.hqx</t>
  </si>
  <si>
    <t>application/binhex</t>
  </si>
  <si>
    <t>application/binhex4</t>
  </si>
  <si>
    <t>application/mac-binhex</t>
  </si>
  <si>
    <t>application/mac-binhex40</t>
  </si>
  <si>
    <t>application/x-binhex40</t>
  </si>
  <si>
    <t>application/x-mac-binhex40</t>
  </si>
  <si>
    <t>.hta</t>
  </si>
  <si>
    <t>application/hta</t>
  </si>
  <si>
    <t>.htc</t>
  </si>
  <si>
    <t>text/x-component</t>
  </si>
  <si>
    <t>.htm</t>
  </si>
  <si>
    <t>.html</t>
  </si>
  <si>
    <t>.htmls</t>
  </si>
  <si>
    <t>.htt</t>
  </si>
  <si>
    <t>text/webviewhtml</t>
  </si>
  <si>
    <t>.htx</t>
  </si>
  <si>
    <t>.ice</t>
  </si>
  <si>
    <t>x-conference/x-cooltalk</t>
  </si>
  <si>
    <t>.ico</t>
  </si>
  <si>
    <t>image/x-icon</t>
  </si>
  <si>
    <t>.idc</t>
  </si>
  <si>
    <t>.ief</t>
  </si>
  <si>
    <t>image/ief</t>
  </si>
  <si>
    <t>.iefs</t>
  </si>
  <si>
    <t>.iges</t>
  </si>
  <si>
    <t>application/iges</t>
  </si>
  <si>
    <t>model/iges</t>
  </si>
  <si>
    <t>.igs</t>
  </si>
  <si>
    <t>.ima</t>
  </si>
  <si>
    <t>application/x-ima</t>
  </si>
  <si>
    <t>.imap</t>
  </si>
  <si>
    <t>application/x-httpd-imap</t>
  </si>
  <si>
    <t>.inf</t>
  </si>
  <si>
    <t>application/inf</t>
  </si>
  <si>
    <t>.ins</t>
  </si>
  <si>
    <t>application/x-internett-signup</t>
  </si>
  <si>
    <t>.ip</t>
  </si>
  <si>
    <t>application/x-ip2</t>
  </si>
  <si>
    <t>.isu</t>
  </si>
  <si>
    <t>video/x-isvideo</t>
  </si>
  <si>
    <t>.it</t>
  </si>
  <si>
    <t>audio/it</t>
  </si>
  <si>
    <t>.iv</t>
  </si>
  <si>
    <t>application/x-inventor</t>
  </si>
  <si>
    <t>.ivr</t>
  </si>
  <si>
    <t>i-world/i-vrml</t>
  </si>
  <si>
    <t>.ivy</t>
  </si>
  <si>
    <t>application/x-livescreen</t>
  </si>
  <si>
    <t>.jam</t>
  </si>
  <si>
    <t>audio/x-jam</t>
  </si>
  <si>
    <t>.jav</t>
  </si>
  <si>
    <t>text/x-java-source</t>
  </si>
  <si>
    <t>.java</t>
  </si>
  <si>
    <t>.jcm</t>
  </si>
  <si>
    <t>application/x-java-commerce</t>
  </si>
  <si>
    <t>.jfif</t>
  </si>
  <si>
    <t>image/jpeg</t>
  </si>
  <si>
    <t>image/pjpeg</t>
  </si>
  <si>
    <t>.jfif-tbnl</t>
  </si>
  <si>
    <t>.jpe</t>
  </si>
  <si>
    <t>.jpeg</t>
  </si>
  <si>
    <t>.jpg</t>
  </si>
  <si>
    <t>.jps</t>
  </si>
  <si>
    <t>image/x-jps</t>
  </si>
  <si>
    <t>.js</t>
  </si>
  <si>
    <t>application/x-javascript</t>
  </si>
  <si>
    <t>.jut</t>
  </si>
  <si>
    <t>image/jutvision</t>
  </si>
  <si>
    <t>.kar</t>
  </si>
  <si>
    <t>audio/midi</t>
  </si>
  <si>
    <t>music/x-karaoke</t>
  </si>
  <si>
    <t>.ksh</t>
  </si>
  <si>
    <t>application/x-ksh</t>
  </si>
  <si>
    <t>text/x-script.ksh</t>
  </si>
  <si>
    <t>.la</t>
  </si>
  <si>
    <t>audio/nspaudio</t>
  </si>
  <si>
    <t>audio/x-nspaudio</t>
  </si>
  <si>
    <t>.lam</t>
  </si>
  <si>
    <t>audio/x-liveaudio</t>
  </si>
  <si>
    <t>.latex</t>
  </si>
  <si>
    <t>application/x-latex</t>
  </si>
  <si>
    <t>.lha</t>
  </si>
  <si>
    <t>application/lha</t>
  </si>
  <si>
    <t>application/x-lha</t>
  </si>
  <si>
    <t>.lhx</t>
  </si>
  <si>
    <t>.list</t>
  </si>
  <si>
    <t>.lma</t>
  </si>
  <si>
    <t>.log</t>
  </si>
  <si>
    <t>.lsp</t>
  </si>
  <si>
    <t>application/x-lisp</t>
  </si>
  <si>
    <t>text/x-script.lisp</t>
  </si>
  <si>
    <t>.lst</t>
  </si>
  <si>
    <t>.lsx</t>
  </si>
  <si>
    <t>text/x-la-asf</t>
  </si>
  <si>
    <t>.ltx</t>
  </si>
  <si>
    <t>.lzh</t>
  </si>
  <si>
    <t>application/x-lzh</t>
  </si>
  <si>
    <t>.lzx</t>
  </si>
  <si>
    <t>application/lzx</t>
  </si>
  <si>
    <t>application/x-lzx</t>
  </si>
  <si>
    <t>.m</t>
  </si>
  <si>
    <t>text/x-m</t>
  </si>
  <si>
    <t>.m1v</t>
  </si>
  <si>
    <t>video/mpeg</t>
  </si>
  <si>
    <t>.m2a</t>
  </si>
  <si>
    <t>audio/mpeg</t>
  </si>
  <si>
    <t>.m2v</t>
  </si>
  <si>
    <t>.m3u</t>
  </si>
  <si>
    <t>audio/x-mpequrl</t>
  </si>
  <si>
    <t>.man</t>
  </si>
  <si>
    <t>application/x-troff-man</t>
  </si>
  <si>
    <t>.map</t>
  </si>
  <si>
    <t>application/x-navimap</t>
  </si>
  <si>
    <t>.mar</t>
  </si>
  <si>
    <t>.mbd</t>
  </si>
  <si>
    <t>application/mbedlet</t>
  </si>
  <si>
    <t>.mc$</t>
  </si>
  <si>
    <t>application/x-magic-cap-package-1.0</t>
  </si>
  <si>
    <t>.mcd</t>
  </si>
  <si>
    <t>application/mcad</t>
  </si>
  <si>
    <t>application/x-mathcad</t>
  </si>
  <si>
    <t>.mcf</t>
  </si>
  <si>
    <t>image/vasa</t>
  </si>
  <si>
    <t>text/mcf</t>
  </si>
  <si>
    <t>.mcp</t>
  </si>
  <si>
    <t>application/netmc</t>
  </si>
  <si>
    <t>.me</t>
  </si>
  <si>
    <t>application/x-troff-me</t>
  </si>
  <si>
    <t>.mht</t>
  </si>
  <si>
    <t>message/rfc822</t>
  </si>
  <si>
    <t>.mhtml</t>
  </si>
  <si>
    <t>.mid</t>
  </si>
  <si>
    <t>application/x-midi</t>
  </si>
  <si>
    <t>audio/x-mid</t>
  </si>
  <si>
    <t>audio/x-midi</t>
  </si>
  <si>
    <t>music/crescendo</t>
  </si>
  <si>
    <t>x-music/x-midi</t>
  </si>
  <si>
    <t>.midi</t>
  </si>
  <si>
    <t>.mif</t>
  </si>
  <si>
    <t>application/x-frame</t>
  </si>
  <si>
    <t>application/x-mif</t>
  </si>
  <si>
    <t>.mime</t>
  </si>
  <si>
    <t>www/mime</t>
  </si>
  <si>
    <t>.mjf</t>
  </si>
  <si>
    <t>audio/x-vnd.audioexplosion.mjuicemediafile</t>
  </si>
  <si>
    <t>.mjpg</t>
  </si>
  <si>
    <t>video/x-motion-jpeg</t>
  </si>
  <si>
    <t>.mm</t>
  </si>
  <si>
    <t>application/base64</t>
  </si>
  <si>
    <t>application/x-meme</t>
  </si>
  <si>
    <t>.mme</t>
  </si>
  <si>
    <t>.mod</t>
  </si>
  <si>
    <t>audio/mod</t>
  </si>
  <si>
    <t>audio/x-mod</t>
  </si>
  <si>
    <t>.moov</t>
  </si>
  <si>
    <t>video/quicktime</t>
  </si>
  <si>
    <t>.mov</t>
  </si>
  <si>
    <t>.movie</t>
  </si>
  <si>
    <t>video/x-sgi-movie</t>
  </si>
  <si>
    <t>.mp2</t>
  </si>
  <si>
    <t>audio/x-mpeg</t>
  </si>
  <si>
    <t>video/x-mpeg</t>
  </si>
  <si>
    <t>video/x-mpeq2a</t>
  </si>
  <si>
    <t>.mp3</t>
  </si>
  <si>
    <t>audio/mpeg3</t>
  </si>
  <si>
    <t>audio/x-mpeg-3</t>
  </si>
  <si>
    <t>.mpa</t>
  </si>
  <si>
    <t>.mpc</t>
  </si>
  <si>
    <t>application/x-project</t>
  </si>
  <si>
    <t>.mpe</t>
  </si>
  <si>
    <t>.mpeg</t>
  </si>
  <si>
    <t>.mpg</t>
  </si>
  <si>
    <t>.mpga</t>
  </si>
  <si>
    <t>.mpp</t>
  </si>
  <si>
    <t>application/vnd.ms-project</t>
  </si>
  <si>
    <t>.mpt</t>
  </si>
  <si>
    <t>.mpv</t>
  </si>
  <si>
    <t>.mpx</t>
  </si>
  <si>
    <t>.mrc</t>
  </si>
  <si>
    <t>application/marc</t>
  </si>
  <si>
    <t>.ms</t>
  </si>
  <si>
    <t>application/x-troff-ms</t>
  </si>
  <si>
    <t>.mv</t>
  </si>
  <si>
    <t>.my</t>
  </si>
  <si>
    <t>.mzz</t>
  </si>
  <si>
    <t>application/x-vnd.audioexplosion.mzz</t>
  </si>
  <si>
    <t>.nap</t>
  </si>
  <si>
    <t>image/naplps</t>
  </si>
  <si>
    <t>.naplps</t>
  </si>
  <si>
    <t>.nc</t>
  </si>
  <si>
    <t>.ncm</t>
  </si>
  <si>
    <t>application/vnd.nokia.configuration-message</t>
  </si>
  <si>
    <t>.nif</t>
  </si>
  <si>
    <t>image/x-niff</t>
  </si>
  <si>
    <t>.niff</t>
  </si>
  <si>
    <t>.nix</t>
  </si>
  <si>
    <t>application/x-mix-transfer</t>
  </si>
  <si>
    <t>.nsc</t>
  </si>
  <si>
    <t>application/x-conference</t>
  </si>
  <si>
    <t>.nvd</t>
  </si>
  <si>
    <t>application/x-navidoc</t>
  </si>
  <si>
    <t>.o</t>
  </si>
  <si>
    <t>.oda</t>
  </si>
  <si>
    <t>application/oda</t>
  </si>
  <si>
    <t>.omc</t>
  </si>
  <si>
    <t>application/x-omc</t>
  </si>
  <si>
    <t>.omcd</t>
  </si>
  <si>
    <t>application/x-omcdatamaker</t>
  </si>
  <si>
    <t>.omcr</t>
  </si>
  <si>
    <t>application/x-omcregerator</t>
  </si>
  <si>
    <t>.p</t>
  </si>
  <si>
    <t>text/x-pascal</t>
  </si>
  <si>
    <t>.p10</t>
  </si>
  <si>
    <t>application/pkcs10</t>
  </si>
  <si>
    <t>application/x-pkcs10</t>
  </si>
  <si>
    <t>.p12</t>
  </si>
  <si>
    <t>application/pkcs-12</t>
  </si>
  <si>
    <t>application/x-pkcs12</t>
  </si>
  <si>
    <t>.p7a</t>
  </si>
  <si>
    <t>application/x-pkcs7-signature</t>
  </si>
  <si>
    <t>.p7c</t>
  </si>
  <si>
    <t>application/pkcs7-mime</t>
  </si>
  <si>
    <t>application/x-pkcs7-mime</t>
  </si>
  <si>
    <t>.p7m</t>
  </si>
  <si>
    <t>.p7r</t>
  </si>
  <si>
    <t>application/x-pkcs7-certreqresp</t>
  </si>
  <si>
    <t>.p7s</t>
  </si>
  <si>
    <t>application/pkcs7-signature</t>
  </si>
  <si>
    <t>.part</t>
  </si>
  <si>
    <t>application/pro_eng</t>
  </si>
  <si>
    <t>.pas</t>
  </si>
  <si>
    <t>text/pascal</t>
  </si>
  <si>
    <t>.pbm</t>
  </si>
  <si>
    <t>image/x-portable-bitmap</t>
  </si>
  <si>
    <t>.pcl</t>
  </si>
  <si>
    <t>application/vnd.hp-pcl</t>
  </si>
  <si>
    <t>application/x-pcl</t>
  </si>
  <si>
    <t>.pct</t>
  </si>
  <si>
    <t>image/x-pict</t>
  </si>
  <si>
    <t>.pcx</t>
  </si>
  <si>
    <t>image/x-pcx</t>
  </si>
  <si>
    <t>.pdb</t>
  </si>
  <si>
    <t>chemical/x-pdb</t>
  </si>
  <si>
    <t>.pdf</t>
  </si>
  <si>
    <t>application/pdf</t>
  </si>
  <si>
    <t>.pfunk</t>
  </si>
  <si>
    <t>audio/make.my.funk</t>
  </si>
  <si>
    <t>.pgm</t>
  </si>
  <si>
    <t>image/x-portable-graymap</t>
  </si>
  <si>
    <t>image/x-portable-greymap</t>
  </si>
  <si>
    <t>.pic</t>
  </si>
  <si>
    <t>image/pict</t>
  </si>
  <si>
    <t>.pict</t>
  </si>
  <si>
    <t>.pkg</t>
  </si>
  <si>
    <t>application/x-newton-compatible-pkg</t>
  </si>
  <si>
    <t>.pko</t>
  </si>
  <si>
    <t>application/vnd.ms-pki.pko</t>
  </si>
  <si>
    <t>.pl</t>
  </si>
  <si>
    <t>text/x-script.perl</t>
  </si>
  <si>
    <t>.plx</t>
  </si>
  <si>
    <t>application/x-pixclscript</t>
  </si>
  <si>
    <t>.pm</t>
  </si>
  <si>
    <t>image/x-xpixmap</t>
  </si>
  <si>
    <t>text/x-script.perl-module</t>
  </si>
  <si>
    <t>.pm4</t>
  </si>
  <si>
    <t>application/x-pagemaker</t>
  </si>
  <si>
    <t>.pm5</t>
  </si>
  <si>
    <t>.png</t>
  </si>
  <si>
    <t>image/png</t>
  </si>
  <si>
    <t>.pnm</t>
  </si>
  <si>
    <t>application/x-portable-anymap</t>
  </si>
  <si>
    <t>image/x-portable-anymap</t>
  </si>
  <si>
    <t>.pot</t>
  </si>
  <si>
    <t>application/mspowerpoint</t>
  </si>
  <si>
    <t>application/vnd.ms-powerpoint</t>
  </si>
  <si>
    <t>.pov</t>
  </si>
  <si>
    <t>model/x-pov</t>
  </si>
  <si>
    <t>.ppa</t>
  </si>
  <si>
    <t>.ppm</t>
  </si>
  <si>
    <t>image/x-portable-pixmap</t>
  </si>
  <si>
    <t>.pps</t>
  </si>
  <si>
    <t>.ppt</t>
  </si>
  <si>
    <t>application/powerpoint</t>
  </si>
  <si>
    <t>application/x-mspowerpoint</t>
  </si>
  <si>
    <t>.ppz</t>
  </si>
  <si>
    <t>.pre</t>
  </si>
  <si>
    <t>application/x-freelance</t>
  </si>
  <si>
    <t>.prt</t>
  </si>
  <si>
    <t>.ps</t>
  </si>
  <si>
    <t>.psd</t>
  </si>
  <si>
    <t>.pvu</t>
  </si>
  <si>
    <t>paleovu/x-pv</t>
  </si>
  <si>
    <t>.pwz</t>
  </si>
  <si>
    <t>.py</t>
  </si>
  <si>
    <t>text/x-script.phyton</t>
  </si>
  <si>
    <t>.pyc</t>
  </si>
  <si>
    <t>applicaiton/x-bytecode.python</t>
  </si>
  <si>
    <t>.qcp</t>
  </si>
  <si>
    <t>audio/vnd.qcelp</t>
  </si>
  <si>
    <t>.qd3</t>
  </si>
  <si>
    <t>.qd3d</t>
  </si>
  <si>
    <t>.qif</t>
  </si>
  <si>
    <t>image/x-quicktime</t>
  </si>
  <si>
    <t>.qt</t>
  </si>
  <si>
    <t>.qtc</t>
  </si>
  <si>
    <t>video/x-qtc</t>
  </si>
  <si>
    <t>.qti</t>
  </si>
  <si>
    <t>.qtif</t>
  </si>
  <si>
    <t>.ra</t>
  </si>
  <si>
    <t>audio/x-pn-realaudio</t>
  </si>
  <si>
    <t>audio/x-pn-realaudio-plugin</t>
  </si>
  <si>
    <t>audio/x-realaudio</t>
  </si>
  <si>
    <t>.ram</t>
  </si>
  <si>
    <t>.ras</t>
  </si>
  <si>
    <t>application/x-cmu-raster</t>
  </si>
  <si>
    <t>image/cmu-raster</t>
  </si>
  <si>
    <t>image/x-cmu-raster</t>
  </si>
  <si>
    <t>.rast</t>
  </si>
  <si>
    <t>.rexx</t>
  </si>
  <si>
    <t>text/x-script.rexx</t>
  </si>
  <si>
    <t>.rf</t>
  </si>
  <si>
    <t>image/vnd.rn-realflash</t>
  </si>
  <si>
    <t>.rgb</t>
  </si>
  <si>
    <t>image/x-rgb</t>
  </si>
  <si>
    <t>.rm</t>
  </si>
  <si>
    <t>application/vnd.rn-realmedia</t>
  </si>
  <si>
    <t>.rmi</t>
  </si>
  <si>
    <t>audio/mid</t>
  </si>
  <si>
    <t>.rmm</t>
  </si>
  <si>
    <t>.rmp</t>
  </si>
  <si>
    <t>.rng</t>
  </si>
  <si>
    <t>application/ringing-tones</t>
  </si>
  <si>
    <t>application/vnd.nokia.ringing-tone</t>
  </si>
  <si>
    <t>.rnx</t>
  </si>
  <si>
    <t>application/vnd.rn-realplayer</t>
  </si>
  <si>
    <t>.roff</t>
  </si>
  <si>
    <t>application/x-troff</t>
  </si>
  <si>
    <t>.rp</t>
  </si>
  <si>
    <t>image/vnd.rn-realpix</t>
  </si>
  <si>
    <t>.rpm</t>
  </si>
  <si>
    <t>.rt</t>
  </si>
  <si>
    <t>text/richtext</t>
  </si>
  <si>
    <t>text/vnd.rn-realtext</t>
  </si>
  <si>
    <t>.rtf</t>
  </si>
  <si>
    <t>application/rtf</t>
  </si>
  <si>
    <t>application/x-rtf</t>
  </si>
  <si>
    <t>.rtx</t>
  </si>
  <si>
    <t>.rv</t>
  </si>
  <si>
    <t>video/vnd.rn-realvideo</t>
  </si>
  <si>
    <t>.s</t>
  </si>
  <si>
    <t>.s3m</t>
  </si>
  <si>
    <t>audio/s3m</t>
  </si>
  <si>
    <t>.saveme</t>
  </si>
  <si>
    <t>.sbk</t>
  </si>
  <si>
    <t>application/x-tbook</t>
  </si>
  <si>
    <t>.scm</t>
  </si>
  <si>
    <t>application/x-lotusscreencam</t>
  </si>
  <si>
    <t>text/x-script.guile</t>
  </si>
  <si>
    <t>text/x-script.scheme</t>
  </si>
  <si>
    <t>video/x-scm</t>
  </si>
  <si>
    <t>.sdml</t>
  </si>
  <si>
    <t>.sdp</t>
  </si>
  <si>
    <t>application/sdp</t>
  </si>
  <si>
    <t>application/x-sdp</t>
  </si>
  <si>
    <t>.sdr</t>
  </si>
  <si>
    <t>application/sounder</t>
  </si>
  <si>
    <t>.sea</t>
  </si>
  <si>
    <t>application/sea</t>
  </si>
  <si>
    <t>application/x-sea</t>
  </si>
  <si>
    <t>.set</t>
  </si>
  <si>
    <t>application/set</t>
  </si>
  <si>
    <t>.sgm</t>
  </si>
  <si>
    <t>text/sgml</t>
  </si>
  <si>
    <t>text/x-sgml</t>
  </si>
  <si>
    <t>.sgml</t>
  </si>
  <si>
    <t>.sh</t>
  </si>
  <si>
    <t>application/x-sh</t>
  </si>
  <si>
    <t>application/x-shar</t>
  </si>
  <si>
    <t>text/x-script.sh</t>
  </si>
  <si>
    <t>.shar</t>
  </si>
  <si>
    <t>.shtml</t>
  </si>
  <si>
    <t>text/x-server-parsed-html</t>
  </si>
  <si>
    <t>.sid</t>
  </si>
  <si>
    <t>audio/x-psid</t>
  </si>
  <si>
    <t>.sit</t>
  </si>
  <si>
    <t>application/x-sit</t>
  </si>
  <si>
    <t>application/x-stuffit</t>
  </si>
  <si>
    <t>.skd</t>
  </si>
  <si>
    <t>application/x-koan</t>
  </si>
  <si>
    <t>.skm</t>
  </si>
  <si>
    <t>.skp</t>
  </si>
  <si>
    <t>.skt</t>
  </si>
  <si>
    <t>.sl</t>
  </si>
  <si>
    <t>application/x-seelogo</t>
  </si>
  <si>
    <t>.smi</t>
  </si>
  <si>
    <t>application/smil</t>
  </si>
  <si>
    <t>.smil</t>
  </si>
  <si>
    <t>.snd</t>
  </si>
  <si>
    <t>audio/x-adpcm</t>
  </si>
  <si>
    <t>.sol</t>
  </si>
  <si>
    <t>application/solids</t>
  </si>
  <si>
    <t>.spc</t>
  </si>
  <si>
    <t>application/x-pkcs7-certificates</t>
  </si>
  <si>
    <t>text/x-speech</t>
  </si>
  <si>
    <t>.spl</t>
  </si>
  <si>
    <t>application/futuresplash</t>
  </si>
  <si>
    <t>.spr</t>
  </si>
  <si>
    <t>application/x-sprite</t>
  </si>
  <si>
    <t>.sprite</t>
  </si>
  <si>
    <t>.src</t>
  </si>
  <si>
    <t>application/x-wais-source</t>
  </si>
  <si>
    <t>.ssi</t>
  </si>
  <si>
    <t>.ssm</t>
  </si>
  <si>
    <t>application/streamingmedia</t>
  </si>
  <si>
    <t>.sst</t>
  </si>
  <si>
    <t>application/vnd.ms-pki.certstore</t>
  </si>
  <si>
    <t>.step</t>
  </si>
  <si>
    <t>application/step</t>
  </si>
  <si>
    <t>.stl</t>
  </si>
  <si>
    <t>application/sla</t>
  </si>
  <si>
    <t>application/vnd.ms-pki.stl</t>
  </si>
  <si>
    <t>application/x-navistyle</t>
  </si>
  <si>
    <t>.stp</t>
  </si>
  <si>
    <t>.sv4cpio</t>
  </si>
  <si>
    <t>application/x-sv4cpio</t>
  </si>
  <si>
    <t>.sv4crc</t>
  </si>
  <si>
    <t>application/x-sv4crc</t>
  </si>
  <si>
    <t>.svf</t>
  </si>
  <si>
    <t>.svr</t>
  </si>
  <si>
    <t>application/x-world</t>
  </si>
  <si>
    <t>x-world/x-svr</t>
  </si>
  <si>
    <t>.swf</t>
  </si>
  <si>
    <t>application/x-shockwave-flash</t>
  </si>
  <si>
    <t>.t</t>
  </si>
  <si>
    <t>.talk</t>
  </si>
  <si>
    <t>.tar</t>
  </si>
  <si>
    <t>application/x-tar</t>
  </si>
  <si>
    <t>.tbk</t>
  </si>
  <si>
    <t>application/toolbook</t>
  </si>
  <si>
    <t>.tcl</t>
  </si>
  <si>
    <t>application/x-tcl</t>
  </si>
  <si>
    <t>text/x-script.tcl</t>
  </si>
  <si>
    <t>.tcsh</t>
  </si>
  <si>
    <t>text/x-script.tcsh</t>
  </si>
  <si>
    <t>.tex</t>
  </si>
  <si>
    <t>application/x-tex</t>
  </si>
  <si>
    <t>.texi</t>
  </si>
  <si>
    <t>application/x-texinfo</t>
  </si>
  <si>
    <t>.texinfo</t>
  </si>
  <si>
    <t>.text</t>
  </si>
  <si>
    <t>application/plain</t>
  </si>
  <si>
    <t>.tgz</t>
  </si>
  <si>
    <t>application/gnutar</t>
  </si>
  <si>
    <t>.tif</t>
  </si>
  <si>
    <t>image/tiff</t>
  </si>
  <si>
    <t>image/x-tiff</t>
  </si>
  <si>
    <t>.tiff</t>
  </si>
  <si>
    <t>.tr</t>
  </si>
  <si>
    <t>.tsi</t>
  </si>
  <si>
    <t>audio/tsp-audio</t>
  </si>
  <si>
    <t>.tsp</t>
  </si>
  <si>
    <t>application/dsptype</t>
  </si>
  <si>
    <t>audio/tsplayer</t>
  </si>
  <si>
    <t>.tsv</t>
  </si>
  <si>
    <t>text/tab-separated-values</t>
  </si>
  <si>
    <t>.turbot</t>
  </si>
  <si>
    <t>.txt</t>
  </si>
  <si>
    <t>.uil</t>
  </si>
  <si>
    <t>text/x-uil</t>
  </si>
  <si>
    <t>.uni</t>
  </si>
  <si>
    <t>text/uri-list</t>
  </si>
  <si>
    <t>.unis</t>
  </si>
  <si>
    <t>.unv</t>
  </si>
  <si>
    <t>application/i-deas</t>
  </si>
  <si>
    <t>.uri</t>
  </si>
  <si>
    <t>.uris</t>
  </si>
  <si>
    <t>.ustar</t>
  </si>
  <si>
    <t>application/x-ustar</t>
  </si>
  <si>
    <t>multipart/x-ustar</t>
  </si>
  <si>
    <t>.uu</t>
  </si>
  <si>
    <t>text/x-uuencode</t>
  </si>
  <si>
    <t>.uue</t>
  </si>
  <si>
    <t>.vcd</t>
  </si>
  <si>
    <t>application/x-cdlink</t>
  </si>
  <si>
    <t>.vcs</t>
  </si>
  <si>
    <t>text/x-vcalendar</t>
  </si>
  <si>
    <t>.vda</t>
  </si>
  <si>
    <t>application/vda</t>
  </si>
  <si>
    <t>.vdo</t>
  </si>
  <si>
    <t>video/vdo</t>
  </si>
  <si>
    <t>.vew</t>
  </si>
  <si>
    <t>application/groupwise</t>
  </si>
  <si>
    <t>.viv</t>
  </si>
  <si>
    <t>video/vivo</t>
  </si>
  <si>
    <t>video/vnd.vivo</t>
  </si>
  <si>
    <t>.vivo</t>
  </si>
  <si>
    <t>.vmd</t>
  </si>
  <si>
    <t>application/vocaltec-media-desc</t>
  </si>
  <si>
    <t>.vmf</t>
  </si>
  <si>
    <t>application/vocaltec-media-file</t>
  </si>
  <si>
    <t>.voc</t>
  </si>
  <si>
    <t>audio/voc</t>
  </si>
  <si>
    <t>audio/x-voc</t>
  </si>
  <si>
    <t>.vos</t>
  </si>
  <si>
    <t>video/vosaic</t>
  </si>
  <si>
    <t>.vox</t>
  </si>
  <si>
    <t>audio/voxware</t>
  </si>
  <si>
    <t>.vqe</t>
  </si>
  <si>
    <t>audio/x-twinvq-plugin</t>
  </si>
  <si>
    <t>.vqf</t>
  </si>
  <si>
    <t>audio/x-twinvq</t>
  </si>
  <si>
    <t>.vql</t>
  </si>
  <si>
    <t>.vrml</t>
  </si>
  <si>
    <t>application/x-vrml</t>
  </si>
  <si>
    <t>model/vrml</t>
  </si>
  <si>
    <t>x-world/x-vrml</t>
  </si>
  <si>
    <t>.vrt</t>
  </si>
  <si>
    <t>x-world/x-vrt</t>
  </si>
  <si>
    <t>.vsd</t>
  </si>
  <si>
    <t>application/x-visio</t>
  </si>
  <si>
    <t>.vst</t>
  </si>
  <si>
    <t>.vsw</t>
  </si>
  <si>
    <t>.w60</t>
  </si>
  <si>
    <t>application/wordperfect6.0</t>
  </si>
  <si>
    <t>.w61</t>
  </si>
  <si>
    <t>application/wordperfect6.1</t>
  </si>
  <si>
    <t>.w6w</t>
  </si>
  <si>
    <t>.wav</t>
  </si>
  <si>
    <t>audio/wav</t>
  </si>
  <si>
    <t>audio/x-wav</t>
  </si>
  <si>
    <t>.wb1</t>
  </si>
  <si>
    <t>application/x-qpro</t>
  </si>
  <si>
    <t>.wbmp</t>
  </si>
  <si>
    <t>image/vnd.wap.wbmp</t>
  </si>
  <si>
    <t>.web</t>
  </si>
  <si>
    <t>application/vnd.xara</t>
  </si>
  <si>
    <t>.wiz</t>
  </si>
  <si>
    <t>.wk1</t>
  </si>
  <si>
    <t>application/x-123</t>
  </si>
  <si>
    <t>.wmf</t>
  </si>
  <si>
    <t>windows/metafile</t>
  </si>
  <si>
    <t>.wml</t>
  </si>
  <si>
    <t>text/vnd.wap.wml</t>
  </si>
  <si>
    <t>.wmlc</t>
  </si>
  <si>
    <t>application/vnd.wap.wmlc</t>
  </si>
  <si>
    <t>.wmls</t>
  </si>
  <si>
    <t>text/vnd.wap.wmlscript</t>
  </si>
  <si>
    <t>.wmlsc</t>
  </si>
  <si>
    <t>application/vnd.wap.wmlscriptc</t>
  </si>
  <si>
    <t>.word</t>
  </si>
  <si>
    <t>.wp</t>
  </si>
  <si>
    <t>application/wordperfect</t>
  </si>
  <si>
    <t>.wp5</t>
  </si>
  <si>
    <t>.wp6</t>
  </si>
  <si>
    <t>.wpd</t>
  </si>
  <si>
    <t>application/x-wpwin</t>
  </si>
  <si>
    <t>.wq1</t>
  </si>
  <si>
    <t>application/x-lotus</t>
  </si>
  <si>
    <t>.wri</t>
  </si>
  <si>
    <t>application/mswrite</t>
  </si>
  <si>
    <t>application/x-wri</t>
  </si>
  <si>
    <t>.wrl</t>
  </si>
  <si>
    <t>.wrz</t>
  </si>
  <si>
    <t>.wsc</t>
  </si>
  <si>
    <t>text/scriplet</t>
  </si>
  <si>
    <t>.wsrc</t>
  </si>
  <si>
    <t>.wtk</t>
  </si>
  <si>
    <t>application/x-wintalk</t>
  </si>
  <si>
    <t>.xbm</t>
  </si>
  <si>
    <t>image/x-xbitmap</t>
  </si>
  <si>
    <t>image/x-xbm</t>
  </si>
  <si>
    <t>image/xbm</t>
  </si>
  <si>
    <t>.xdr</t>
  </si>
  <si>
    <t>video/x-amt-demorun</t>
  </si>
  <si>
    <t>.xgz</t>
  </si>
  <si>
    <t>xgl/drawing</t>
  </si>
  <si>
    <t>.xif</t>
  </si>
  <si>
    <t>image/vnd.xiff</t>
  </si>
  <si>
    <t>.xl</t>
  </si>
  <si>
    <t>application/excel</t>
  </si>
  <si>
    <t>.xla</t>
  </si>
  <si>
    <t>application/x-excel</t>
  </si>
  <si>
    <t>application/x-msexcel</t>
  </si>
  <si>
    <t>.xlb</t>
  </si>
  <si>
    <t>application/vnd.ms-excel</t>
  </si>
  <si>
    <t>.xlc</t>
  </si>
  <si>
    <t>.xld</t>
  </si>
  <si>
    <t>.xlk</t>
  </si>
  <si>
    <t>.xll</t>
  </si>
  <si>
    <t>.xlm</t>
  </si>
  <si>
    <t>.xls</t>
  </si>
  <si>
    <t>.xlt</t>
  </si>
  <si>
    <t>.xlv</t>
  </si>
  <si>
    <t>.xlw</t>
  </si>
  <si>
    <t>.xm</t>
  </si>
  <si>
    <t>audio/xm</t>
  </si>
  <si>
    <t>.xml</t>
  </si>
  <si>
    <t>application/xml</t>
  </si>
  <si>
    <t>text/xml</t>
  </si>
  <si>
    <t>.xmz</t>
  </si>
  <si>
    <t>xgl/movie</t>
  </si>
  <si>
    <t>.xpix</t>
  </si>
  <si>
    <t>application/x-vnd.ls-xpix</t>
  </si>
  <si>
    <t>.xpm</t>
  </si>
  <si>
    <t>image/xpm</t>
  </si>
  <si>
    <t>.x-png</t>
  </si>
  <si>
    <t>.xsr</t>
  </si>
  <si>
    <t>video/x-amt-showrun</t>
  </si>
  <si>
    <t>.xwd</t>
  </si>
  <si>
    <t>image/x-xwd</t>
  </si>
  <si>
    <t>image/x-xwindowdump</t>
  </si>
  <si>
    <t>.xyz</t>
  </si>
  <si>
    <t>.z</t>
  </si>
  <si>
    <t>application/x-compress</t>
  </si>
  <si>
    <t>.zip</t>
  </si>
  <si>
    <t>application/x-zip-compressed</t>
  </si>
  <si>
    <t>application/zip</t>
  </si>
  <si>
    <t>multipart/x-zip</t>
  </si>
  <si>
    <t>.zoo</t>
  </si>
  <si>
    <t>.zsh</t>
  </si>
  <si>
    <t>text/x-script.zsh</t>
  </si>
  <si>
    <t>File Type</t>
  </si>
  <si>
    <t>Content Type</t>
  </si>
  <si>
    <t>.docx</t>
  </si>
  <si>
    <t>DfE Number:</t>
  </si>
  <si>
    <t>School Name:</t>
  </si>
  <si>
    <t>Terms of scheme</t>
  </si>
  <si>
    <t>Make a claim</t>
  </si>
  <si>
    <t>About the employee</t>
  </si>
  <si>
    <t>Name:</t>
  </si>
  <si>
    <t>Payscale:</t>
  </si>
  <si>
    <t>Spinal Point:</t>
  </si>
  <si>
    <t>Type of Illness:</t>
  </si>
  <si>
    <t>Are they part of the pension scheme:</t>
  </si>
  <si>
    <t>Pay</t>
  </si>
  <si>
    <t>Maternity</t>
  </si>
  <si>
    <t>M</t>
  </si>
  <si>
    <t>T</t>
  </si>
  <si>
    <t>W</t>
  </si>
  <si>
    <t>F</t>
  </si>
  <si>
    <t>S</t>
  </si>
  <si>
    <t>Do they qualify for statutory maternity pay (SMP)?:</t>
  </si>
  <si>
    <t>Do they qualify for contractual maternity pay (CMP)?:</t>
  </si>
  <si>
    <t>Will they return to work for at least a 13 week period:</t>
  </si>
  <si>
    <t>&lt;&lt; Back</t>
  </si>
  <si>
    <t>Next &gt;&gt;</t>
  </si>
  <si>
    <t>60% Complete</t>
  </si>
  <si>
    <t>Dates of the claim</t>
  </si>
  <si>
    <t>Has half pay commenced for this employee?</t>
  </si>
  <si>
    <t>Teacher Sickness</t>
  </si>
  <si>
    <t>Teaching Assistants</t>
  </si>
  <si>
    <t>Caretakers</t>
  </si>
  <si>
    <t>Nursery Nurse</t>
  </si>
  <si>
    <t>Other Support Staff</t>
  </si>
  <si>
    <t>Teacher Training Days</t>
  </si>
  <si>
    <t>Scheme Guidance</t>
  </si>
  <si>
    <t>CC</t>
  </si>
  <si>
    <t>Arbury Primary School</t>
  </si>
  <si>
    <t>Bassingbourn Primary School</t>
  </si>
  <si>
    <t>Bellbird Primary School</t>
  </si>
  <si>
    <t>Brampton Village Primary School</t>
  </si>
  <si>
    <t>Brunswick Nursery School</t>
  </si>
  <si>
    <t>Coates Primary School</t>
  </si>
  <si>
    <t>Colleges Nursery School</t>
  </si>
  <si>
    <t>Cottenham Primary School</t>
  </si>
  <si>
    <t>Elsworth Primary School</t>
  </si>
  <si>
    <t>Fawcett Primary School</t>
  </si>
  <si>
    <t>Foxton Primary School</t>
  </si>
  <si>
    <t>Friday Bridge Primary School</t>
  </si>
  <si>
    <t>Great Abington Primary School</t>
  </si>
  <si>
    <t>Grove Primary School</t>
  </si>
  <si>
    <t>Hauxton Primary School</t>
  </si>
  <si>
    <t>Hemingford Grey Primary School</t>
  </si>
  <si>
    <t>Houghton Primary School</t>
  </si>
  <si>
    <t>Huntingdon Nursery School</t>
  </si>
  <si>
    <t>Lionel Walden Primary School</t>
  </si>
  <si>
    <t>Mayfield Primary School</t>
  </si>
  <si>
    <t>Meldreth Primary School</t>
  </si>
  <si>
    <t>Monkfield Park Primary School</t>
  </si>
  <si>
    <t>Newnham Croft Primary School</t>
  </si>
  <si>
    <t>Newton Primary School</t>
  </si>
  <si>
    <t>Park Street Primary School</t>
  </si>
  <si>
    <t>Pendragon Primary School</t>
  </si>
  <si>
    <t>Petersfield Primary School</t>
  </si>
  <si>
    <t>Queen Edith Primary School</t>
  </si>
  <si>
    <t>Shirley Primary School</t>
  </si>
  <si>
    <t>Spaldwick Primary School</t>
  </si>
  <si>
    <t>Spinney Primary School</t>
  </si>
  <si>
    <t>Sutton Primary School</t>
  </si>
  <si>
    <t>Swavesey Primary School</t>
  </si>
  <si>
    <t>The Vine Inter-Church Primary School</t>
  </si>
  <si>
    <t>Waterbeach Primary School</t>
  </si>
  <si>
    <t>Wheatfields Primary School</t>
  </si>
  <si>
    <t>Wilburton Primary School</t>
  </si>
  <si>
    <t>Willingham Primary School</t>
  </si>
  <si>
    <t>School Name</t>
  </si>
  <si>
    <t>Schemes</t>
  </si>
  <si>
    <t>Link</t>
  </si>
  <si>
    <t>Full time equivalent (i.e. 5 days would be 1, 4 days 0.8 ...)</t>
  </si>
  <si>
    <t>Back and Neck Problems</t>
  </si>
  <si>
    <t>BN</t>
  </si>
  <si>
    <t>Other Musculo-Skeletal Problems</t>
  </si>
  <si>
    <t>MP</t>
  </si>
  <si>
    <t>Stress, Depression &amp; Mental Health</t>
  </si>
  <si>
    <t>SD</t>
  </si>
  <si>
    <t>Viral Infection</t>
  </si>
  <si>
    <t>VI</t>
  </si>
  <si>
    <t>Headache &amp; Migraines</t>
  </si>
  <si>
    <t>HM</t>
  </si>
  <si>
    <t>Operation, Post-operative Recovery &amp; other Hospital treatments</t>
  </si>
  <si>
    <t>OP</t>
  </si>
  <si>
    <t>Genito-Urinary</t>
  </si>
  <si>
    <t>GU</t>
  </si>
  <si>
    <t>Pregnancy Related</t>
  </si>
  <si>
    <t>PR</t>
  </si>
  <si>
    <t>Stomach, Liver, Kidney Disorder</t>
  </si>
  <si>
    <t>SL</t>
  </si>
  <si>
    <t>Heart, Blood Pressure, Circulation</t>
  </si>
  <si>
    <t>HB</t>
  </si>
  <si>
    <t>Chest, Respiratory</t>
  </si>
  <si>
    <t>CR</t>
  </si>
  <si>
    <t>Eye, Ear, Nose and Mouth/Dental</t>
  </si>
  <si>
    <t>EE</t>
  </si>
  <si>
    <t>Cold, Influenza etc.</t>
  </si>
  <si>
    <t>CF</t>
  </si>
  <si>
    <t>Other</t>
  </si>
  <si>
    <t>OT</t>
  </si>
  <si>
    <t>Sickness Description</t>
  </si>
  <si>
    <t>Sickness Code</t>
  </si>
  <si>
    <t>How will the maternity leave be covered</t>
  </si>
  <si>
    <t>Half pay commenced:</t>
  </si>
  <si>
    <t>Salary payments ceased:</t>
  </si>
  <si>
    <t>Have salary payments ceased for this employee?</t>
  </si>
  <si>
    <t>Using agency supply staff........................................................</t>
  </si>
  <si>
    <t>Using existing staff to cover the supply...................................</t>
  </si>
  <si>
    <t>Using existing staff to act up....................................................</t>
  </si>
  <si>
    <t>Please detail below how you will cover the maternity leave, you can select either one of the options below or any combination of them:</t>
  </si>
  <si>
    <t>Is it a pre-existing condition?</t>
  </si>
  <si>
    <t>Employee Name:</t>
  </si>
  <si>
    <t>Employee Reference:</t>
  </si>
  <si>
    <t>Employee FTE:</t>
  </si>
  <si>
    <t>Pre-existing clause:</t>
  </si>
  <si>
    <t>Details of phased returns:</t>
  </si>
  <si>
    <t>Working Days:</t>
  </si>
  <si>
    <t>Total Amount Claimed:</t>
  </si>
  <si>
    <t>Yes</t>
  </si>
  <si>
    <t>Total Number Days To Claim:</t>
  </si>
  <si>
    <t>Cost of teacher on maternity:</t>
  </si>
  <si>
    <t>Less budgeted cost of teacher:</t>
  </si>
  <si>
    <t>Less SMP reimbursements:</t>
  </si>
  <si>
    <t>School Holidays</t>
  </si>
  <si>
    <t>Easter Holiday</t>
  </si>
  <si>
    <t>Half Term</t>
  </si>
  <si>
    <t>Summer Holiday</t>
  </si>
  <si>
    <t>Christmas Holiday</t>
  </si>
  <si>
    <t>Days at half pay:</t>
  </si>
  <si>
    <t>Days at no pay:</t>
  </si>
  <si>
    <t>Teacher Inflation:</t>
  </si>
  <si>
    <t>2010/11</t>
  </si>
  <si>
    <t>PayScale</t>
  </si>
  <si>
    <t>Apr 10</t>
  </si>
  <si>
    <t>Sep 10</t>
  </si>
  <si>
    <t>UQ1</t>
  </si>
  <si>
    <t>UQ2</t>
  </si>
  <si>
    <t>UQ3</t>
  </si>
  <si>
    <t>UQ4</t>
  </si>
  <si>
    <t>UQ5</t>
  </si>
  <si>
    <t>UQ6</t>
  </si>
  <si>
    <t>MS1</t>
  </si>
  <si>
    <t>MS2</t>
  </si>
  <si>
    <t>MS3</t>
  </si>
  <si>
    <t>MS4</t>
  </si>
  <si>
    <t>MS5</t>
  </si>
  <si>
    <t>MS6</t>
  </si>
  <si>
    <t>U1</t>
  </si>
  <si>
    <t>U2</t>
  </si>
  <si>
    <t>U3</t>
  </si>
  <si>
    <t>ET</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</si>
  <si>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</si>
  <si>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</si>
  <si>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</si>
  <si>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</si>
  <si>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</si>
  <si>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</si>
  <si>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</si>
  <si>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</si>
  <si>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</si>
  <si>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</si>
  <si>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</si>
  <si>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</si>
  <si>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</si>
  <si>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</si>
  <si>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</si>
  <si>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</si>
  <si>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</si>
  <si>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</si>
  <si>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</si>
  <si>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</si>
  <si>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</si>
  <si>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</si>
  <si>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</si>
  <si>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</si>
  <si>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</si>
  <si>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</si>
  <si>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</si>
  <si>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</si>
  <si>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</si>
  <si>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</si>
  <si>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</si>
  <si>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</si>
  <si>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</si>
  <si>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</si>
  <si>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</si>
  <si>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</si>
  <si>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</si>
  <si>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</si>
  <si>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</si>
  <si>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</si>
  <si>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</si>
  <si>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</si>
  <si>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</si>
  <si>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TLR / Other Allowance (please enter annual amount):</t>
  </si>
  <si>
    <t>Cost of maternity cover:</t>
  </si>
  <si>
    <t>Rates</t>
  </si>
  <si>
    <t>Teaching Assistants (Spec)</t>
  </si>
  <si>
    <t>Excess Period (Days):</t>
  </si>
  <si>
    <t>Continuation of previous claim date:</t>
  </si>
  <si>
    <t>Days at full pay:</t>
  </si>
  <si>
    <t>100% Complete</t>
  </si>
  <si>
    <t>35% Complete</t>
  </si>
  <si>
    <t>70% Complete</t>
  </si>
  <si>
    <t>Full List Of Dates</t>
  </si>
  <si>
    <t>Bank Holidays</t>
  </si>
  <si>
    <t>1st Day of Absence:</t>
  </si>
  <si>
    <t>Last Day of Absence:</t>
  </si>
  <si>
    <t>Teacher</t>
  </si>
  <si>
    <t>Payroll Reference:</t>
  </si>
  <si>
    <t>Refer to guidance for more information</t>
  </si>
  <si>
    <t>2011/12</t>
  </si>
  <si>
    <t>Is this a continuation of a previous claim?</t>
  </si>
  <si>
    <t>1st day of this claim:</t>
  </si>
  <si>
    <t>Last day of this claim:</t>
  </si>
  <si>
    <t>If the teacher will be returning on a phased return, please provide details below:</t>
  </si>
  <si>
    <t>Current training days</t>
  </si>
  <si>
    <t>Scheme name</t>
  </si>
  <si>
    <t>Training day:</t>
  </si>
  <si>
    <t>No</t>
  </si>
  <si>
    <t>DFE Number:</t>
  </si>
  <si>
    <t>Cherry Hinton Primary School</t>
  </si>
  <si>
    <t>Queen Emma Primary School</t>
  </si>
  <si>
    <t>DFE</t>
  </si>
  <si>
    <t>Daily rate:</t>
  </si>
  <si>
    <t>Form Completed by:</t>
  </si>
  <si>
    <t>Select claim form</t>
  </si>
  <si>
    <t>Email address:</t>
  </si>
  <si>
    <t>Nothing?</t>
  </si>
  <si>
    <t>Day 11</t>
  </si>
  <si>
    <t>Day 1</t>
  </si>
  <si>
    <t>FTE Calculator - Year</t>
  </si>
  <si>
    <t>Employee Type</t>
  </si>
  <si>
    <t>1 FTE is…</t>
  </si>
  <si>
    <t>Weekly hours</t>
  </si>
  <si>
    <t>TA</t>
  </si>
  <si>
    <t>Weeks per year</t>
  </si>
  <si>
    <t>FTE</t>
  </si>
  <si>
    <t>Key</t>
  </si>
  <si>
    <t>User input</t>
  </si>
  <si>
    <t>Result</t>
  </si>
  <si>
    <t>FTE Calculator - Week</t>
  </si>
  <si>
    <t>x</t>
  </si>
  <si>
    <t>Note: This is the most recent claim date - this should only be in the previous financial year if this is the first claim of the year</t>
  </si>
  <si>
    <t>Claim for (first name and surname)</t>
  </si>
  <si>
    <t>Category</t>
  </si>
  <si>
    <t>Received by</t>
  </si>
  <si>
    <t>Received on</t>
  </si>
  <si>
    <t>Assessed by</t>
  </si>
  <si>
    <t>All evidence
 received</t>
  </si>
  <si>
    <t>Reason</t>
  </si>
  <si>
    <t>Continuous</t>
  </si>
  <si>
    <t>Previous Claim 
Date</t>
  </si>
  <si>
    <t>This claim 
STARTS</t>
  </si>
  <si>
    <t>This claim 
ENDS</t>
  </si>
  <si>
    <t>Phased Return 
STARTED</t>
  </si>
  <si>
    <t>Half Pay 
STARTED</t>
  </si>
  <si>
    <t>Matches SBT</t>
  </si>
  <si>
    <t>All days</t>
  </si>
  <si>
    <t>Days Excess</t>
  </si>
  <si>
    <t>Days 
Full Pay</t>
  </si>
  <si>
    <t>Days 
Half Pay</t>
  </si>
  <si>
    <t>Days
zero pay</t>
  </si>
  <si>
    <t>No claims of under 0.4FTE will be accepted for Other Support Staff</t>
  </si>
  <si>
    <t>You can use the 'FTE Calculator' sheet to help work out a member of staff's FTE</t>
  </si>
  <si>
    <t>Instructions</t>
  </si>
  <si>
    <t>use this to calculate a weekly FTE figure</t>
  </si>
  <si>
    <t>When claiming for phased-returns,</t>
  </si>
  <si>
    <t>In the blue cells, input the type of staff, their weekly hours and</t>
  </si>
  <si>
    <t>their contracted weeks-per-year. The FTE will appear in the yellow box below.</t>
  </si>
  <si>
    <t>For each type of staff, the hours and weeks that constitute 1 FTE</t>
  </si>
  <si>
    <t>are shown next to the blue boxes.</t>
  </si>
  <si>
    <t>Phased return calculation</t>
  </si>
  <si>
    <t>Weekly</t>
  </si>
  <si>
    <t>Weeks this stage</t>
  </si>
  <si>
    <t>Hours</t>
  </si>
  <si>
    <t>of phased return</t>
  </si>
  <si>
    <t>Stage 1</t>
  </si>
  <si>
    <t>Stage 2</t>
  </si>
  <si>
    <t>Stage 3</t>
  </si>
  <si>
    <t>Stage 4</t>
  </si>
  <si>
    <t>Stage 5</t>
  </si>
  <si>
    <t>Stage 6</t>
  </si>
  <si>
    <t>Stage 7</t>
  </si>
  <si>
    <t>Stage 8</t>
  </si>
  <si>
    <t>Stage 9</t>
  </si>
  <si>
    <t>Stage 10</t>
  </si>
  <si>
    <t>Average Weeks</t>
  </si>
  <si>
    <t>Total weeks in stage</t>
  </si>
  <si>
    <t>Enter in the blue boxes the weekly hours for each element of</t>
  </si>
  <si>
    <t>the phased return, and the number of weeks that these hours were worked.</t>
  </si>
  <si>
    <t>You should enter as many different combinations of weeks and hours that</t>
  </si>
  <si>
    <t>were worked over the phased return period.</t>
  </si>
  <si>
    <t>You should not take into account holidays or weekends.</t>
  </si>
  <si>
    <t>Average Hours per Week</t>
  </si>
  <si>
    <t>Ashbeach Primary School</t>
  </si>
  <si>
    <t>CLICK HERE FOR GUIDANCE</t>
  </si>
  <si>
    <t>Total weeks in period</t>
  </si>
  <si>
    <t>Weeks at this</t>
  </si>
  <si>
    <t>number of hours</t>
  </si>
  <si>
    <t>For Office use Only</t>
  </si>
  <si>
    <t>--- Not Continuous ---</t>
  </si>
  <si>
    <t>Is the claim continuous</t>
  </si>
  <si>
    <t>Has half pay commenced</t>
  </si>
  <si>
    <t>Have payments stopped?</t>
  </si>
  <si>
    <t>Half (macro)</t>
  </si>
  <si>
    <t>None (macro)</t>
  </si>
  <si>
    <t>Excess</t>
  </si>
  <si>
    <t>Default</t>
  </si>
  <si>
    <t>Type</t>
  </si>
  <si>
    <t>No. at half</t>
  </si>
  <si>
    <t>No. at full</t>
  </si>
  <si>
    <t>For this claim</t>
  </si>
  <si>
    <t>Claim days</t>
  </si>
  <si>
    <t>Full</t>
  </si>
  <si>
    <t>Half</t>
  </si>
  <si>
    <t>Total days less half-days and no days</t>
  </si>
  <si>
    <t>Macro puts this in</t>
  </si>
  <si>
    <t>Default excess for this type</t>
  </si>
  <si>
    <t>Number of excess days taken from full days</t>
  </si>
  <si>
    <t>Number of excess days taken from half days</t>
  </si>
  <si>
    <t>None</t>
  </si>
  <si>
    <t>Excess applicable to claim if less than ten days, or zero if continuous</t>
  </si>
  <si>
    <t>FTE to enter on claim form</t>
  </si>
  <si>
    <t>When claiming a phased return, the FTE that must be entered on</t>
  </si>
  <si>
    <t>the claim form is the amount of time that is not worked due to absence</t>
  </si>
  <si>
    <t>Example: normally working 4 days a week would be FTE 0.8</t>
  </si>
  <si>
    <t>If absence means only able to work 1 day a week, the working time FTE</t>
  </si>
  <si>
    <t xml:space="preserve">would be 0.2.   The amount you can claim is 0.6 for the 3 days that the staff </t>
  </si>
  <si>
    <t>member is not fit to work.</t>
  </si>
  <si>
    <t>The calculator will then give you a FTE figure for the whole period,</t>
  </si>
  <si>
    <t>which will then be used in the FTE calculation for claiming phased return.</t>
  </si>
  <si>
    <t>Normal working hours FTE</t>
  </si>
  <si>
    <t>Please enter the normal working hours FTE</t>
  </si>
  <si>
    <t>Please use the FTE on the bottom row in the phased return claim form</t>
  </si>
  <si>
    <t>Phased Return FTE</t>
  </si>
  <si>
    <t>Instructions for using the Claim Form Spreadsheet</t>
  </si>
  <si>
    <t>Last day of latest claim:</t>
  </si>
  <si>
    <t>Details of what constitues a continuation is contained within the guidance notes at the top of page 6.</t>
  </si>
  <si>
    <t>If the claim is a continuation of a previous claim then select "Yes" in cell H7. You should then select the last day of the previous claim on the calendar.</t>
  </si>
  <si>
    <t>Common Issues</t>
  </si>
  <si>
    <t>If you have problems accessing the spreadsheet then ensure you have clicked "enable macros" when opening. If this is not there then close down excel and reopen.</t>
  </si>
  <si>
    <t>For guidance on completing a phased return claim then please consult pages 6 &amp; 7 of the Absence scheme guidance.</t>
  </si>
  <si>
    <t>The main reasons for claim forms being returned is medical certificates not covering the full period claimed and FTE figures not matching the SBT so please check both prior to submission.</t>
  </si>
  <si>
    <t>Kings Hedges Primary School</t>
  </si>
  <si>
    <t/>
  </si>
  <si>
    <r>
      <rPr>
        <b/>
        <sz val="11"/>
        <color indexed="8"/>
        <rFont val="Calibri"/>
        <family val="2"/>
      </rPr>
      <t>2)</t>
    </r>
    <r>
      <rPr>
        <sz val="11"/>
        <color theme="1"/>
        <rFont val="Calibri"/>
        <family val="2"/>
      </rPr>
      <t xml:space="preserve"> Next, click the button that says "Click here if traning days are correct".</t>
    </r>
  </si>
  <si>
    <r>
      <rPr>
        <b/>
        <sz val="11"/>
        <color indexed="8"/>
        <rFont val="Calibri"/>
        <family val="2"/>
      </rPr>
      <t>3)</t>
    </r>
    <r>
      <rPr>
        <sz val="11"/>
        <color theme="1"/>
        <rFont val="Calibri"/>
        <family val="2"/>
      </rPr>
      <t xml:space="preserve"> Click "claim" against the type of claim you are making in cells G12 - G15. If you cannot select an option it means your school has not signed up to insure that category of staff.</t>
    </r>
  </si>
  <si>
    <r>
      <rPr>
        <b/>
        <sz val="11"/>
        <color indexed="8"/>
        <rFont val="Calibri"/>
        <family val="2"/>
      </rPr>
      <t>4)</t>
    </r>
    <r>
      <rPr>
        <sz val="11"/>
        <color theme="1"/>
        <rFont val="Calibri"/>
        <family val="2"/>
      </rPr>
      <t xml:space="preserve"> Now fill in the employee details including the type of illness. </t>
    </r>
  </si>
  <si>
    <r>
      <rPr>
        <b/>
        <sz val="11"/>
        <color indexed="8"/>
        <rFont val="Calibri"/>
        <family val="2"/>
      </rPr>
      <t>5)</t>
    </r>
    <r>
      <rPr>
        <sz val="11"/>
        <color theme="1"/>
        <rFont val="Calibri"/>
        <family val="2"/>
      </rPr>
      <t xml:space="preserve"> Now you must select the dates of the claim. </t>
    </r>
  </si>
  <si>
    <r>
      <rPr>
        <b/>
        <sz val="11"/>
        <color indexed="8"/>
        <rFont val="Calibri"/>
        <family val="2"/>
      </rPr>
      <t>6)</t>
    </r>
    <r>
      <rPr>
        <sz val="11"/>
        <color theme="1"/>
        <rFont val="Calibri"/>
        <family val="2"/>
      </rPr>
      <t xml:space="preserve"> Once you have clicked the correct dates for the absence click next.</t>
    </r>
  </si>
  <si>
    <t>(e.g. the employee increased their hours in the Autumn term).</t>
  </si>
  <si>
    <t xml:space="preserve">It is vital that you check your FTE figure against the SBT. If the figures are different then please provide an explaination in your email </t>
  </si>
  <si>
    <t>Please remember that for claims of longer than 5 working days you must have medical certificates covering at least from the 6th day of absence onwards.</t>
  </si>
  <si>
    <t>Abbots Ripton Primary School</t>
  </si>
  <si>
    <t>Alconbury Primary School</t>
  </si>
  <si>
    <t>Barrington Primary School</t>
  </si>
  <si>
    <t>Barton Primary School</t>
  </si>
  <si>
    <t>Beaupre Primary School</t>
  </si>
  <si>
    <t>Benwick Primary School</t>
  </si>
  <si>
    <t>Brington Primary School</t>
  </si>
  <si>
    <t>Bushmead Primary School</t>
  </si>
  <si>
    <t>Caldecote Primary School</t>
  </si>
  <si>
    <t>Cheveley Primary School</t>
  </si>
  <si>
    <t>Clarkson Infant School</t>
  </si>
  <si>
    <t>Duxford Primary School</t>
  </si>
  <si>
    <t>Eastfield Infant School</t>
  </si>
  <si>
    <t>Elton Primary School</t>
  </si>
  <si>
    <t>Eynesbury Primary School</t>
  </si>
  <si>
    <t>Folksworth Primary School</t>
  </si>
  <si>
    <t>Fowlmere Primary School</t>
  </si>
  <si>
    <t>Great Gidding Primary School</t>
  </si>
  <si>
    <t>Great Paxton Primary School</t>
  </si>
  <si>
    <t>Gt &amp; Lt Shelford Primary School</t>
  </si>
  <si>
    <t>Holywell Primary School</t>
  </si>
  <si>
    <t>Isleham Primary School</t>
  </si>
  <si>
    <t>Kinderley Primary School</t>
  </si>
  <si>
    <t>Kings Hedges Nursery School</t>
  </si>
  <si>
    <t>Little Paxton Primary School</t>
  </si>
  <si>
    <t>Littleport Primary School</t>
  </si>
  <si>
    <t>Manea Primary School</t>
  </si>
  <si>
    <t>Melbourn Primary School</t>
  </si>
  <si>
    <t>Over Primary School</t>
  </si>
  <si>
    <t>Rackham Primary School</t>
  </si>
  <si>
    <t>Ridgefield Primary School</t>
  </si>
  <si>
    <t>St Alban's Primary School</t>
  </si>
  <si>
    <t>St Anne's Primary School</t>
  </si>
  <si>
    <t>St Helen's Primary School</t>
  </si>
  <si>
    <t>St Paul's Primary School</t>
  </si>
  <si>
    <t>Steeple Morden Primary School</t>
  </si>
  <si>
    <t>Teversham Primary School</t>
  </si>
  <si>
    <t>Westfield Junior School</t>
  </si>
  <si>
    <t>William Westley Primary School</t>
  </si>
  <si>
    <t>Wyton Primary School</t>
  </si>
  <si>
    <t>Colville Primary School</t>
  </si>
  <si>
    <t>Coton Primary School</t>
  </si>
  <si>
    <t>Townley Primary School</t>
  </si>
  <si>
    <t>2018/19</t>
  </si>
  <si>
    <t>NB: Use 1st  April if the employee commenced half pay prior to the start of the financial year</t>
  </si>
  <si>
    <t>2019/20</t>
  </si>
  <si>
    <t>Teacher2</t>
  </si>
  <si>
    <t>2020/21</t>
  </si>
  <si>
    <r>
      <rPr>
        <b/>
        <sz val="11"/>
        <color indexed="8"/>
        <rFont val="Calibri"/>
        <family val="2"/>
      </rPr>
      <t>7)</t>
    </r>
    <r>
      <rPr>
        <sz val="11"/>
        <color theme="1"/>
        <rFont val="Calibri"/>
        <family val="2"/>
      </rPr>
      <t xml:space="preserve"> The claim form is now completed. Please email to Bank.Account@cambridgeshire.gov.uk in excel format (not scanned) along with the relevant medical certificates.</t>
    </r>
  </si>
  <si>
    <t>Alderman Payne Primary School</t>
  </si>
  <si>
    <t>Barnabas Oley Primary School</t>
  </si>
  <si>
    <t>Bewick Bridge Community Primary School</t>
  </si>
  <si>
    <t>Burrough Green Primary School</t>
  </si>
  <si>
    <t>Dry Drayton Primary School</t>
  </si>
  <si>
    <t>Ely St John's Primary School</t>
  </si>
  <si>
    <t>Fen Drayton Primary School</t>
  </si>
  <si>
    <t>Hardwick and Cambourne Primary School</t>
  </si>
  <si>
    <t>Harston &amp; Newton Primary School</t>
  </si>
  <si>
    <t>Homerton Children's Centre</t>
  </si>
  <si>
    <t>Huntingdon Primary</t>
  </si>
  <si>
    <t>Linton Infant School</t>
  </si>
  <si>
    <t>Morley Memorial Primary School</t>
  </si>
  <si>
    <t>Fenstanton and Hilton Primary School</t>
  </si>
  <si>
    <t>Orchard Park Community Primary School</t>
  </si>
  <si>
    <t>Pathfinder Primary School</t>
  </si>
  <si>
    <t>Priory Junior School, St Neots</t>
  </si>
  <si>
    <t>Priory Park Infant School</t>
  </si>
  <si>
    <t>Robert Arkenstall Primary School</t>
  </si>
  <si>
    <t>St Matthew's Primary School</t>
  </si>
  <si>
    <t>St Philip's Primary School</t>
  </si>
  <si>
    <t>Stretham Primary School</t>
  </si>
  <si>
    <t>The Fields Early Years Centre</t>
  </si>
  <si>
    <t>Thorndown Primary</t>
  </si>
  <si>
    <t>Trumpington Meadows Primary School</t>
  </si>
  <si>
    <t>Yaxley Infant School</t>
  </si>
  <si>
    <t>Covid-19</t>
  </si>
  <si>
    <t>CO</t>
  </si>
  <si>
    <t>Updated - BB 24/9/20</t>
  </si>
  <si>
    <t>3373</t>
  </si>
  <si>
    <t>3061</t>
  </si>
  <si>
    <t>2083</t>
  </si>
  <si>
    <t>2118</t>
  </si>
  <si>
    <t>2217</t>
  </si>
  <si>
    <t>3067</t>
  </si>
  <si>
    <t>3001</t>
  </si>
  <si>
    <t>3301</t>
  </si>
  <si>
    <t>2002</t>
  </si>
  <si>
    <t>2082</t>
  </si>
  <si>
    <t>3943</t>
  </si>
  <si>
    <t>2060</t>
  </si>
  <si>
    <t>2312</t>
  </si>
  <si>
    <t>3942</t>
  </si>
  <si>
    <t>3081</t>
  </si>
  <si>
    <t>1005</t>
  </si>
  <si>
    <t>3004</t>
  </si>
  <si>
    <t>2452</t>
  </si>
  <si>
    <t>2004</t>
  </si>
  <si>
    <t>3050</t>
  </si>
  <si>
    <t>3009</t>
  </si>
  <si>
    <t>2091</t>
  </si>
  <si>
    <t>2065</t>
  </si>
  <si>
    <t>1006</t>
  </si>
  <si>
    <t>2119</t>
  </si>
  <si>
    <t>3011</t>
  </si>
  <si>
    <t>2006</t>
  </si>
  <si>
    <t>3012</t>
  </si>
  <si>
    <t>3041</t>
  </si>
  <si>
    <t>2246</t>
  </si>
  <si>
    <t>3308</t>
  </si>
  <si>
    <t>3368</t>
  </si>
  <si>
    <t>2444</t>
  </si>
  <si>
    <t>3074</t>
  </si>
  <si>
    <t>2336</t>
  </si>
  <si>
    <t>2010</t>
  </si>
  <si>
    <t>3065</t>
  </si>
  <si>
    <t>2011</t>
  </si>
  <si>
    <t>2012</t>
  </si>
  <si>
    <t>2068</t>
  </si>
  <si>
    <t>2016</t>
  </si>
  <si>
    <t>3066</t>
  </si>
  <si>
    <t>3068</t>
  </si>
  <si>
    <t>2123</t>
  </si>
  <si>
    <t>3310</t>
  </si>
  <si>
    <t>2315</t>
  </si>
  <si>
    <t>2018</t>
  </si>
  <si>
    <t>2205</t>
  </si>
  <si>
    <t>2211</t>
  </si>
  <si>
    <t>3071</t>
  </si>
  <si>
    <t>1002</t>
  </si>
  <si>
    <t>2212</t>
  </si>
  <si>
    <t>1007</t>
  </si>
  <si>
    <t>3945</t>
  </si>
  <si>
    <t>3022</t>
  </si>
  <si>
    <t>2331</t>
  </si>
  <si>
    <t>1000</t>
  </si>
  <si>
    <t>2446</t>
  </si>
  <si>
    <t>3317</t>
  </si>
  <si>
    <t>2066</t>
  </si>
  <si>
    <t>2293</t>
  </si>
  <si>
    <t>2074</t>
  </si>
  <si>
    <t>2075</t>
  </si>
  <si>
    <t>2121</t>
  </si>
  <si>
    <t>2028</t>
  </si>
  <si>
    <t>2029</t>
  </si>
  <si>
    <t>2449</t>
  </si>
  <si>
    <t>2107</t>
  </si>
  <si>
    <t>2109</t>
  </si>
  <si>
    <t>2260</t>
  </si>
  <si>
    <t>2208</t>
  </si>
  <si>
    <t>3390</t>
  </si>
  <si>
    <t>2031</t>
  </si>
  <si>
    <t>3350</t>
  </si>
  <si>
    <t>3302</t>
  </si>
  <si>
    <t>2033</t>
  </si>
  <si>
    <t>3331</t>
  </si>
  <si>
    <t>2239</t>
  </si>
  <si>
    <t>2219</t>
  </si>
  <si>
    <t>2333</t>
  </si>
  <si>
    <t>3946</t>
  </si>
  <si>
    <t>3058</t>
  </si>
  <si>
    <t>2453</t>
  </si>
  <si>
    <t>2070</t>
  </si>
  <si>
    <t>2115</t>
  </si>
  <si>
    <t>2222</t>
  </si>
  <si>
    <t>2335</t>
  </si>
  <si>
    <t>3360</t>
  </si>
  <si>
    <t>3384</t>
  </si>
  <si>
    <t>5200</t>
  </si>
  <si>
    <t>2317</t>
  </si>
  <si>
    <t>3356</t>
  </si>
  <si>
    <t>3358</t>
  </si>
  <si>
    <t>3029</t>
  </si>
  <si>
    <t>2084</t>
  </si>
  <si>
    <t>3052</t>
  </si>
  <si>
    <t>2046</t>
  </si>
  <si>
    <t>3325</t>
  </si>
  <si>
    <t>1001</t>
  </si>
  <si>
    <t>3389</t>
  </si>
  <si>
    <t>2001</t>
  </si>
  <si>
    <t>2064</t>
  </si>
  <si>
    <t>2000</t>
  </si>
  <si>
    <t>2048</t>
  </si>
  <si>
    <t>2232</t>
  </si>
  <si>
    <t>3392</t>
  </si>
  <si>
    <t>3054</t>
  </si>
  <si>
    <t>3032</t>
  </si>
  <si>
    <t>2054</t>
  </si>
  <si>
    <t>2240</t>
  </si>
  <si>
    <t>2254</t>
  </si>
  <si>
    <t>`</t>
  </si>
  <si>
    <r>
      <t>Submission of completed forms</t>
    </r>
    <r>
      <rPr>
        <b/>
        <sz val="12"/>
        <color indexed="10"/>
        <rFont val="Calibri"/>
        <family val="2"/>
      </rPr>
      <t xml:space="preserve"> :
 - Attach in </t>
    </r>
    <r>
      <rPr>
        <b/>
        <u val="single"/>
        <sz val="12"/>
        <color indexed="10"/>
        <rFont val="Calibri"/>
        <family val="2"/>
      </rPr>
      <t xml:space="preserve">excel format </t>
    </r>
    <r>
      <rPr>
        <b/>
        <sz val="12"/>
        <color indexed="10"/>
        <rFont val="Calibri"/>
        <family val="2"/>
      </rPr>
      <t>and send to Bank.Account@cambridgeshire.gov.uk
 - Also attach scanned copies of doctor's certificates / occupation health reports
If you do not have the facility to scan the doctors certificate / occupational health report please fax to (01223) 729183 FAO: "Schools Bank account Team"
Funding will follow automatically through the funding statement.</t>
    </r>
  </si>
  <si>
    <t>Updated May 2021</t>
  </si>
  <si>
    <t>day 11</t>
  </si>
  <si>
    <t>2021/22</t>
  </si>
  <si>
    <t>April 21</t>
  </si>
  <si>
    <r>
      <rPr>
        <b/>
        <sz val="11"/>
        <color indexed="8"/>
        <rFont val="Calibri"/>
        <family val="2"/>
      </rPr>
      <t>1)</t>
    </r>
    <r>
      <rPr>
        <sz val="11"/>
        <color theme="1"/>
        <rFont val="Calibri"/>
        <family val="2"/>
      </rPr>
      <t xml:space="preserve"> On the "Welcome" tab, right click on cell D4 to select your school from the dropdown. This will open up a calendar where you should enter your school's training days.</t>
    </r>
  </si>
  <si>
    <t>2022/23</t>
  </si>
  <si>
    <t>Absence Claim Form - 2023/24</t>
  </si>
  <si>
    <t>April 23</t>
  </si>
  <si>
    <t>03 April 2023</t>
  </si>
  <si>
    <t>March 23</t>
  </si>
  <si>
    <t>1st claim of year for continuous claim?</t>
  </si>
  <si>
    <t>v2.0 - 12/05/23</t>
  </si>
  <si>
    <t>Updated May 2023</t>
  </si>
  <si>
    <t>Yes Other Support Staff Claim</t>
  </si>
  <si>
    <t>Teachers</t>
  </si>
  <si>
    <t>TAs</t>
  </si>
  <si>
    <t>Other Support</t>
  </si>
  <si>
    <t>21 April 2023</t>
  </si>
  <si>
    <t>2023/24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</si>
</sst>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dd\ mmmm\ yyyy"/>
    <numFmt numFmtId="166" formatCode="[$-809]dd\ mmmm\ yyyy;@"/>
    <numFmt numFmtId="167" formatCode="dd/mm/yyyy;@"/>
    <numFmt numFmtId="168" formatCode="[$-F800]dddd\,\ mmmm\ dd\,\ yyyy"/>
    <numFmt numFmtId="169" formatCode="mmm\-yyyy"/>
    <numFmt numFmtId="170" formatCode="&quot;Yes&quot;;&quot;Yes&quot;;&quot;No&quot;"/>
    <numFmt numFmtId="171" formatCode="&quot;True&quot;;&quot;True&quot;;&quot;False&quot;"/>
    <numFmt numFmtId="172" formatCode="&quot;On&quot;;&quot;On&quot;;&quot;Off&quot;"/>
    <numFmt numFmtId="173" formatCode="[$€-2]\ #,##0.00_);[Red]\([$€-2]\ #,##0.00\)"/>
    <numFmt numFmtId="174" formatCode="&quot;£&quot;#,##0"/>
    <numFmt numFmtId="175" formatCode="dd/mm/yy;@"/>
    <numFmt numFmtId="176" formatCode="[$-809]d\ mmmm\ yyyy;@"/>
  </numFmts>
  <fonts count="72">
    <font>
      <sz val="11"/>
      <color theme="1"/>
      <name val="Calibri"/>
      <family val="2"/>
    </font>
    <font>
      <sz val="11"/>
      <color indexed="8"/>
      <name val="Calibri"/>
      <family val="2"/>
    </font>
    <font>
      <sz val="11"/>
      <color indexed="9"/>
      <name val="Calibri"/>
      <family val="2"/>
    </font>
    <font>
      <b/>
      <sz val="11"/>
      <color indexed="56"/>
      <name val="Calibri"/>
      <family val="2"/>
    </font>
    <font>
      <b/>
      <sz val="11"/>
      <color indexed="8"/>
      <name val="Calibri"/>
      <family val="2"/>
    </font>
    <font>
      <sz val="24"/>
      <color indexed="8"/>
      <name val="Calibri"/>
      <family val="2"/>
    </font>
    <font>
      <b/>
      <u val="single"/>
      <sz val="11"/>
      <color indexed="8"/>
      <name val="Calibri"/>
      <family val="2"/>
    </font>
    <font>
      <b/>
      <u val="single"/>
      <sz val="11"/>
      <color indexed="56"/>
      <name val="Calibri"/>
      <family val="2"/>
    </font>
    <font>
      <sz val="11"/>
      <color indexed="23"/>
      <name val="Calibri"/>
      <family val="2"/>
    </font>
    <font>
      <sz val="14"/>
      <color indexed="8"/>
      <name val="Calibri"/>
      <family val="2"/>
    </font>
    <font>
      <sz val="9"/>
      <color indexed="8"/>
      <name val="Calibri"/>
      <family val="2"/>
    </font>
    <font>
      <b/>
      <sz val="14"/>
      <color indexed="8"/>
      <name val="Calibri"/>
      <family val="2"/>
    </font>
    <font>
      <sz val="11"/>
      <color indexed="56"/>
      <name val="Calibri"/>
      <family val="2"/>
    </font>
    <font>
      <sz val="8"/>
      <name val="Calibri"/>
      <family val="2"/>
    </font>
    <font>
      <sz val="16"/>
      <color indexed="8"/>
      <name val="Calibri"/>
      <family val="2"/>
    </font>
    <font>
      <sz val="11"/>
      <color indexed="20"/>
      <name val="Calibri"/>
      <family val="2"/>
    </font>
    <font>
      <sz val="11"/>
      <color indexed="62"/>
      <name val="Calibri"/>
      <family val="2"/>
    </font>
    <font>
      <sz val="11"/>
      <color indexed="10"/>
      <name val="Calibri"/>
      <family val="2"/>
    </font>
    <font>
      <b/>
      <sz val="11"/>
      <color indexed="48"/>
      <name val="Calibri"/>
      <family val="2"/>
    </font>
    <font>
      <u val="single"/>
      <sz val="11"/>
      <color indexed="22"/>
      <name val="Calibri"/>
      <family val="2"/>
    </font>
    <font>
      <b/>
      <sz val="11"/>
      <color indexed="12"/>
      <name val="Calibri"/>
      <family val="2"/>
    </font>
    <font>
      <sz val="11"/>
      <name val="Calibri"/>
      <family val="2"/>
    </font>
    <font>
      <sz val="12"/>
      <color indexed="8"/>
      <name val="Calibri"/>
      <family val="2"/>
    </font>
    <font>
      <b/>
      <sz val="11"/>
      <color indexed="62"/>
      <name val="Calibri"/>
      <family val="2"/>
    </font>
    <font>
      <b/>
      <sz val="11"/>
      <name val="Calibri"/>
      <family val="2"/>
    </font>
    <font>
      <sz val="12"/>
      <name val="calibri"/>
      <family val="2"/>
    </font>
    <font>
      <b/>
      <sz val="12"/>
      <color indexed="8"/>
      <name val="Calibri"/>
      <family val="2"/>
    </font>
    <font>
      <b/>
      <sz val="11"/>
      <color indexed="60"/>
      <name val="Calibri"/>
      <family val="2"/>
    </font>
    <font>
      <sz val="11"/>
      <color indexed="60"/>
      <name val="Calibri"/>
      <family val="2"/>
    </font>
    <font>
      <b/>
      <sz val="12"/>
      <color indexed="10"/>
      <name val="Calibri"/>
      <family val="2"/>
    </font>
    <font>
      <u val="single"/>
      <sz val="24"/>
      <color indexed="8"/>
      <name val="Calibri"/>
      <family val="2"/>
    </font>
    <font>
      <u val="single"/>
      <sz val="11"/>
      <color indexed="8"/>
      <name val="Calibri"/>
      <family val="2"/>
    </font>
    <font>
      <u val="single"/>
      <sz val="11"/>
      <color indexed="9"/>
      <name val="Calibri"/>
      <family val="2"/>
    </font>
    <font>
      <b/>
      <u val="single"/>
      <sz val="12"/>
      <color indexed="1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52"/>
      <name val="Calibri"/>
      <family val="2"/>
    </font>
    <font>
      <b/>
      <sz val="11"/>
      <color indexed="63"/>
      <name val="Calibri"/>
      <family val="2"/>
    </font>
    <font>
      <b/>
      <sz val="18"/>
      <color indexed="56"/>
      <name val="Cambria"/>
      <family val="2"/>
    </font>
    <font>
      <b/>
      <i/>
      <sz val="11"/>
      <color indexed="8"/>
      <name val="Calibri"/>
      <family val="2"/>
    </font>
    <font>
      <b/>
      <i/>
      <sz val="10"/>
      <color indexed="8"/>
      <name val="Arial"/>
      <family val="2"/>
    </font>
    <font>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sz val="11"/>
      <color rgb="FF1F497D"/>
      <name val="Calibri"/>
      <family val="2"/>
    </font>
    <font>
      <b/>
      <i/>
      <sz val="11"/>
      <color theme="1"/>
      <name val="Calibri"/>
      <family val="2"/>
    </font>
    <font>
      <b/>
      <i/>
      <sz val="10"/>
      <color theme="1"/>
      <name val="Arial"/>
      <family val="2"/>
    </font>
    <font>
      <sz val="10"/>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theme="4" tint="0.7999799847602844"/>
        <bgColor indexed="64"/>
      </patternFill>
    </fill>
    <fill>
      <patternFill patternType="solid">
        <fgColor rgb="FFFFFF00"/>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top style="medium"/>
      <bottom/>
    </border>
    <border>
      <left style="medium"/>
      <right/>
      <top/>
      <bottom style="medium"/>
    </border>
    <border>
      <left style="medium"/>
      <right style="medium"/>
      <top style="medium"/>
      <bottom style="medium"/>
    </border>
    <border>
      <left/>
      <right/>
      <top/>
      <bottom style="medium"/>
    </border>
    <border>
      <left/>
      <right style="medium"/>
      <top/>
      <bottom style="medium"/>
    </border>
    <border>
      <left>
        <color indexed="63"/>
      </left>
      <right>
        <color indexed="63"/>
      </right>
      <top>
        <color indexed="63"/>
      </top>
      <bottom style="medium">
        <color indexed="60"/>
      </bottom>
    </border>
    <border>
      <left style="thin">
        <color indexed="22"/>
      </left>
      <right style="thin">
        <color indexed="22"/>
      </right>
      <top style="thin">
        <color indexed="22"/>
      </top>
      <bottom style="thin">
        <color indexed="22"/>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1" fillId="31" borderId="7" applyNumberFormat="0" applyFont="0" applyAlignment="0" applyProtection="0"/>
    <xf numFmtId="0" fontId="63" fillId="26"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03">
    <xf numFmtId="0" fontId="0" fillId="0" borderId="0" xfId="0" applyFont="1" applyAlignment="1">
      <alignment/>
    </xf>
    <xf numFmtId="0" fontId="1" fillId="32" borderId="0" xfId="15" applyFont="1" applyFill="1">
      <alignment/>
      <protection/>
    </xf>
    <xf numFmtId="0" fontId="5" fillId="32" borderId="0" xfId="15" applyFont="1" applyFill="1">
      <alignment/>
      <protection/>
    </xf>
    <xf numFmtId="0" fontId="6" fillId="32" borderId="0" xfId="15" applyFont="1" applyFill="1">
      <alignment/>
      <protection/>
    </xf>
    <xf numFmtId="0" fontId="4" fillId="32" borderId="0" xfId="15" applyFont="1" applyFill="1" applyAlignment="1">
      <alignment horizontal="center"/>
      <protection/>
    </xf>
    <xf numFmtId="0" fontId="7" fillId="32" borderId="0" xfId="15" applyFont="1" applyFill="1" applyAlignment="1">
      <alignment horizontal="center"/>
      <protection/>
    </xf>
    <xf numFmtId="0" fontId="1" fillId="32" borderId="0" xfId="15" applyFont="1" applyFill="1" applyBorder="1">
      <alignment/>
      <protection/>
    </xf>
    <xf numFmtId="49" fontId="4" fillId="32" borderId="0" xfId="15" applyNumberFormat="1" applyFont="1" applyFill="1">
      <alignment/>
      <protection/>
    </xf>
    <xf numFmtId="0" fontId="1" fillId="32" borderId="0" xfId="15" applyFont="1" applyFill="1" applyBorder="1" applyAlignment="1">
      <alignment horizontal="center"/>
      <protection/>
    </xf>
    <xf numFmtId="0" fontId="1" fillId="2" borderId="10" xfId="15" applyFont="1" applyFill="1" applyBorder="1" applyAlignment="1">
      <alignment horizontal="center"/>
      <protection/>
    </xf>
    <xf numFmtId="0" fontId="8" fillId="2" borderId="10" xfId="15" applyFont="1" applyFill="1" applyBorder="1" applyAlignment="1">
      <alignment horizontal="center"/>
      <protection/>
    </xf>
    <xf numFmtId="0" fontId="8" fillId="32" borderId="0" xfId="15" applyFont="1" applyFill="1" applyBorder="1" applyAlignment="1">
      <alignment horizontal="center"/>
      <protection/>
    </xf>
    <xf numFmtId="0" fontId="8" fillId="4" borderId="10" xfId="15" applyFont="1" applyFill="1" applyBorder="1" applyAlignment="1">
      <alignment horizontal="center"/>
      <protection/>
    </xf>
    <xf numFmtId="0" fontId="1" fillId="4" borderId="10" xfId="15" applyFont="1" applyFill="1" applyBorder="1" applyAlignment="1">
      <alignment horizontal="center"/>
      <protection/>
    </xf>
    <xf numFmtId="0" fontId="1" fillId="33" borderId="10" xfId="15" applyFont="1" applyFill="1" applyBorder="1">
      <alignment/>
      <protection/>
    </xf>
    <xf numFmtId="0" fontId="1" fillId="32" borderId="11" xfId="15" applyFont="1" applyFill="1" applyBorder="1" applyAlignment="1">
      <alignment horizontal="centerContinuous"/>
      <protection/>
    </xf>
    <xf numFmtId="0" fontId="1" fillId="32" borderId="12" xfId="15" applyFont="1" applyFill="1" applyBorder="1" applyAlignment="1">
      <alignment horizontal="centerContinuous"/>
      <protection/>
    </xf>
    <xf numFmtId="0" fontId="1" fillId="34" borderId="13" xfId="15" applyFont="1" applyFill="1" applyBorder="1" applyAlignment="1">
      <alignment horizontal="centerContinuous"/>
      <protection/>
    </xf>
    <xf numFmtId="0" fontId="1" fillId="34" borderId="11" xfId="15" applyFont="1" applyFill="1" applyBorder="1" applyAlignment="1">
      <alignment horizontal="centerContinuous"/>
      <protection/>
    </xf>
    <xf numFmtId="0" fontId="1" fillId="32" borderId="0" xfId="15" applyFont="1" applyFill="1" applyBorder="1" applyAlignment="1">
      <alignment horizontal="centerContinuous"/>
      <protection/>
    </xf>
    <xf numFmtId="0" fontId="1" fillId="32" borderId="0" xfId="15" applyFont="1" applyFill="1" applyBorder="1" applyAlignment="1">
      <alignment/>
      <protection/>
    </xf>
    <xf numFmtId="0" fontId="1" fillId="32" borderId="11" xfId="15" applyFont="1" applyFill="1" applyBorder="1" applyAlignment="1">
      <alignment/>
      <protection/>
    </xf>
    <xf numFmtId="43" fontId="1" fillId="33" borderId="10" xfId="15" applyNumberFormat="1" applyFont="1" applyFill="1" applyBorder="1">
      <alignment/>
      <protection/>
    </xf>
    <xf numFmtId="0" fontId="9" fillId="32" borderId="0" xfId="15" applyFont="1" applyFill="1">
      <alignment/>
      <protection/>
    </xf>
    <xf numFmtId="0" fontId="4" fillId="32" borderId="0" xfId="15" applyFont="1" applyFill="1">
      <alignment/>
      <protection/>
    </xf>
    <xf numFmtId="0" fontId="1" fillId="32" borderId="0" xfId="15" applyFont="1" applyFill="1" applyAlignment="1">
      <alignment horizontal="center"/>
      <protection/>
    </xf>
    <xf numFmtId="0" fontId="7" fillId="32" borderId="14" xfId="15" applyFont="1" applyFill="1" applyBorder="1" applyAlignment="1">
      <alignment horizontal="center"/>
      <protection/>
    </xf>
    <xf numFmtId="0" fontId="10" fillId="32" borderId="0" xfId="15" applyFont="1" applyFill="1" applyAlignment="1">
      <alignment vertical="center"/>
      <protection/>
    </xf>
    <xf numFmtId="0" fontId="59" fillId="32" borderId="0" xfId="54" applyFill="1" applyAlignment="1" applyProtection="1">
      <alignment/>
      <protection/>
    </xf>
    <xf numFmtId="0" fontId="59" fillId="32" borderId="0" xfId="54" applyFill="1" applyAlignment="1" applyProtection="1">
      <alignment horizontal="right"/>
      <protection/>
    </xf>
    <xf numFmtId="0" fontId="11" fillId="32" borderId="0" xfId="15" applyFont="1" applyFill="1">
      <alignment/>
      <protection/>
    </xf>
    <xf numFmtId="0" fontId="1" fillId="32" borderId="0" xfId="15" applyFont="1" applyFill="1" applyAlignment="1">
      <alignment/>
      <protection/>
    </xf>
    <xf numFmtId="0" fontId="2" fillId="32" borderId="0" xfId="15" applyFont="1" applyFill="1">
      <alignment/>
      <protection/>
    </xf>
    <xf numFmtId="0" fontId="1" fillId="34" borderId="12" xfId="15" applyFont="1" applyFill="1" applyBorder="1" applyAlignment="1">
      <alignment horizontal="centerContinuous"/>
      <protection/>
    </xf>
    <xf numFmtId="0" fontId="2" fillId="34" borderId="13" xfId="15" applyFont="1" applyFill="1" applyBorder="1" applyAlignment="1">
      <alignment horizontal="centerContinuous"/>
      <protection/>
    </xf>
    <xf numFmtId="0" fontId="4" fillId="32" borderId="15" xfId="15" applyFont="1" applyFill="1" applyBorder="1">
      <alignment/>
      <protection/>
    </xf>
    <xf numFmtId="164" fontId="1" fillId="32" borderId="0" xfId="15" applyNumberFormat="1" applyFont="1" applyFill="1" applyAlignment="1">
      <alignment/>
      <protection/>
    </xf>
    <xf numFmtId="0" fontId="4" fillId="32" borderId="16" xfId="15" applyFont="1" applyFill="1" applyBorder="1">
      <alignment/>
      <protection/>
    </xf>
    <xf numFmtId="0" fontId="4" fillId="32" borderId="0" xfId="15" applyFont="1" applyFill="1" applyBorder="1">
      <alignment/>
      <protection/>
    </xf>
    <xf numFmtId="0" fontId="4" fillId="32" borderId="0" xfId="15" applyFont="1" applyFill="1" applyBorder="1" applyAlignment="1">
      <alignment/>
      <protection/>
    </xf>
    <xf numFmtId="0" fontId="1" fillId="32" borderId="10" xfId="15" applyFont="1" applyFill="1" applyBorder="1" applyProtection="1">
      <alignment/>
      <protection hidden="1"/>
    </xf>
    <xf numFmtId="43" fontId="1" fillId="33" borderId="10" xfId="15" applyNumberFormat="1" applyFont="1" applyFill="1" applyBorder="1" applyProtection="1">
      <alignment/>
      <protection locked="0"/>
    </xf>
    <xf numFmtId="0" fontId="1" fillId="33" borderId="10" xfId="15" applyFont="1" applyFill="1" applyBorder="1" applyAlignment="1" applyProtection="1">
      <alignment horizontal="center"/>
      <protection locked="0"/>
    </xf>
    <xf numFmtId="0" fontId="1" fillId="32" borderId="0" xfId="15" applyFont="1" applyFill="1" applyBorder="1" applyAlignment="1">
      <alignment vertical="top"/>
      <protection/>
    </xf>
    <xf numFmtId="0" fontId="14" fillId="32" borderId="0" xfId="15" applyFont="1" applyFill="1">
      <alignment/>
      <protection/>
    </xf>
    <xf numFmtId="0" fontId="14" fillId="32" borderId="0" xfId="15" applyFont="1" applyFill="1" applyAlignment="1">
      <alignment horizontal="right"/>
      <protection/>
    </xf>
    <xf numFmtId="0" fontId="4" fillId="32" borderId="0" xfId="15" applyFont="1" applyFill="1">
      <alignment/>
      <protection/>
    </xf>
    <xf numFmtId="0" fontId="4" fillId="32" borderId="0" xfId="15" applyFont="1" applyFill="1" applyAlignment="1">
      <alignment horizontal="right"/>
      <protection/>
    </xf>
    <xf numFmtId="0" fontId="1" fillId="32" borderId="0" xfId="15" applyFont="1" applyFill="1" applyAlignment="1">
      <alignment horizontal="right"/>
      <protection/>
    </xf>
    <xf numFmtId="0" fontId="15" fillId="32" borderId="0" xfId="15" applyFont="1" applyFill="1">
      <alignment/>
      <protection/>
    </xf>
    <xf numFmtId="0" fontId="15" fillId="32" borderId="0" xfId="15" applyFont="1" applyFill="1" applyAlignment="1">
      <alignment horizontal="center"/>
      <protection/>
    </xf>
    <xf numFmtId="15" fontId="15" fillId="32" borderId="0" xfId="15" applyNumberFormat="1" applyFont="1" applyFill="1">
      <alignment/>
      <protection/>
    </xf>
    <xf numFmtId="0" fontId="17" fillId="32" borderId="0" xfId="15" applyFont="1" applyFill="1">
      <alignment/>
      <protection/>
    </xf>
    <xf numFmtId="0" fontId="4" fillId="34" borderId="17" xfId="15" applyFont="1" applyFill="1" applyBorder="1" applyAlignment="1">
      <alignment horizontal="center" vertical="center" wrapText="1"/>
      <protection/>
    </xf>
    <xf numFmtId="0" fontId="19" fillId="32" borderId="0" xfId="54" applyFont="1" applyFill="1" applyAlignment="1" applyProtection="1">
      <alignment horizontal="right"/>
      <protection/>
    </xf>
    <xf numFmtId="0" fontId="1" fillId="0" borderId="0" xfId="15" applyFont="1" applyFill="1">
      <alignment/>
      <protection/>
    </xf>
    <xf numFmtId="14" fontId="1" fillId="0" borderId="0" xfId="15" applyNumberFormat="1" applyFont="1" applyFill="1">
      <alignment/>
      <protection/>
    </xf>
    <xf numFmtId="0" fontId="18" fillId="32" borderId="0" xfId="15" applyFont="1" applyFill="1" applyAlignment="1">
      <alignment horizontal="center" vertical="center" wrapText="1"/>
      <protection/>
    </xf>
    <xf numFmtId="0" fontId="1" fillId="32" borderId="0" xfId="15" applyFont="1" applyFill="1" applyBorder="1" applyAlignment="1">
      <alignment horizontal="center" vertical="center"/>
      <protection/>
    </xf>
    <xf numFmtId="0" fontId="16" fillId="32" borderId="0" xfId="15" applyFont="1" applyFill="1" applyAlignment="1">
      <alignment horizontal="center"/>
      <protection/>
    </xf>
    <xf numFmtId="0" fontId="16" fillId="32" borderId="0" xfId="15" applyFont="1" applyFill="1">
      <alignment/>
      <protection/>
    </xf>
    <xf numFmtId="0" fontId="23" fillId="32" borderId="0" xfId="15" applyFont="1" applyFill="1" applyAlignment="1">
      <alignment horizontal="center" vertical="center" wrapText="1"/>
      <protection/>
    </xf>
    <xf numFmtId="0" fontId="21" fillId="32" borderId="0" xfId="15" applyFont="1" applyFill="1">
      <alignment/>
      <protection/>
    </xf>
    <xf numFmtId="0" fontId="21" fillId="32" borderId="0" xfId="15" applyFont="1" applyFill="1" applyBorder="1" applyAlignment="1">
      <alignment horizontal="centerContinuous"/>
      <protection/>
    </xf>
    <xf numFmtId="0" fontId="24" fillId="32" borderId="0" xfId="15" applyFont="1" applyFill="1" applyAlignment="1">
      <alignment horizontal="center" vertical="center" wrapText="1"/>
      <protection/>
    </xf>
    <xf numFmtId="1" fontId="2" fillId="32" borderId="0" xfId="15" applyNumberFormat="1" applyFont="1" applyFill="1">
      <alignment/>
      <protection/>
    </xf>
    <xf numFmtId="0" fontId="2" fillId="32" borderId="0" xfId="15" applyFont="1" applyFill="1">
      <alignment/>
      <protection/>
    </xf>
    <xf numFmtId="164" fontId="1" fillId="32" borderId="0" xfId="15" applyNumberFormat="1" applyFont="1" applyFill="1" applyAlignment="1">
      <alignment horizontal="right"/>
      <protection/>
    </xf>
    <xf numFmtId="0" fontId="1" fillId="32" borderId="0" xfId="15" applyFont="1" applyFill="1">
      <alignment/>
      <protection/>
    </xf>
    <xf numFmtId="0" fontId="0" fillId="0" borderId="0" xfId="0" applyFill="1" applyAlignment="1">
      <alignment/>
    </xf>
    <xf numFmtId="0" fontId="26" fillId="0" borderId="18" xfId="0" applyFont="1" applyFill="1" applyBorder="1" applyAlignment="1">
      <alignment/>
    </xf>
    <xf numFmtId="0" fontId="22" fillId="0" borderId="19" xfId="0" applyFont="1" applyFill="1" applyBorder="1" applyAlignment="1">
      <alignment/>
    </xf>
    <xf numFmtId="0" fontId="22" fillId="0" borderId="20" xfId="0" applyFont="1" applyFill="1" applyBorder="1" applyAlignment="1">
      <alignment/>
    </xf>
    <xf numFmtId="0" fontId="22" fillId="0" borderId="21" xfId="0" applyFont="1" applyFill="1" applyBorder="1" applyAlignment="1">
      <alignment/>
    </xf>
    <xf numFmtId="0" fontId="22" fillId="0" borderId="0" xfId="0" applyFont="1" applyFill="1" applyBorder="1" applyAlignment="1">
      <alignment/>
    </xf>
    <xf numFmtId="0" fontId="22" fillId="0" borderId="22" xfId="0" applyFont="1" applyFill="1" applyBorder="1" applyAlignment="1">
      <alignment/>
    </xf>
    <xf numFmtId="0" fontId="22" fillId="0" borderId="0" xfId="0" applyFont="1" applyFill="1" applyBorder="1" applyAlignment="1">
      <alignment horizontal="center"/>
    </xf>
    <xf numFmtId="0" fontId="26" fillId="0" borderId="21" xfId="0" applyFont="1" applyFill="1" applyBorder="1" applyAlignment="1">
      <alignment/>
    </xf>
    <xf numFmtId="0" fontId="22" fillId="35" borderId="23" xfId="0" applyFont="1" applyFill="1" applyBorder="1" applyAlignment="1">
      <alignment horizontal="center"/>
    </xf>
    <xf numFmtId="0" fontId="22" fillId="0" borderId="24" xfId="0" applyFont="1" applyFill="1" applyBorder="1" applyAlignment="1">
      <alignment/>
    </xf>
    <xf numFmtId="0" fontId="22" fillId="33" borderId="25" xfId="0" applyFont="1" applyFill="1" applyBorder="1" applyAlignment="1">
      <alignment horizontal="center"/>
    </xf>
    <xf numFmtId="0" fontId="22" fillId="0" borderId="26" xfId="0" applyFont="1" applyFill="1" applyBorder="1" applyAlignment="1">
      <alignment/>
    </xf>
    <xf numFmtId="0" fontId="22" fillId="0" borderId="27" xfId="0" applyFont="1" applyFill="1" applyBorder="1" applyAlignment="1">
      <alignment/>
    </xf>
    <xf numFmtId="0" fontId="1" fillId="0" borderId="0" xfId="15" applyFont="1" applyFill="1">
      <alignment/>
      <protection/>
    </xf>
    <xf numFmtId="0" fontId="1" fillId="33" borderId="10" xfId="15" applyFont="1" applyFill="1" applyBorder="1" applyAlignment="1" applyProtection="1">
      <alignment horizontal="center"/>
      <protection locked="0"/>
    </xf>
    <xf numFmtId="0" fontId="27" fillId="32" borderId="0" xfId="15" applyFont="1" applyFill="1">
      <alignment/>
      <protection/>
    </xf>
    <xf numFmtId="0" fontId="17" fillId="32" borderId="0" xfId="15" applyFont="1" applyFill="1">
      <alignment/>
      <protection/>
    </xf>
    <xf numFmtId="0" fontId="28" fillId="32" borderId="0" xfId="15" applyFont="1" applyFill="1">
      <alignment/>
      <protection/>
    </xf>
    <xf numFmtId="0" fontId="28" fillId="32" borderId="0" xfId="15" applyFont="1" applyFill="1" applyBorder="1" applyAlignment="1">
      <alignment horizontal="centerContinuous"/>
      <protection/>
    </xf>
    <xf numFmtId="0" fontId="2" fillId="32" borderId="0" xfId="15" applyFont="1" applyFill="1">
      <alignment/>
      <protection/>
    </xf>
    <xf numFmtId="0" fontId="17" fillId="32" borderId="0" xfId="15" applyFont="1" applyFill="1" applyAlignment="1">
      <alignment/>
      <protection/>
    </xf>
    <xf numFmtId="0" fontId="4" fillId="0" borderId="0" xfId="0" applyFont="1" applyFill="1" applyAlignment="1">
      <alignment/>
    </xf>
    <xf numFmtId="0" fontId="22" fillId="0" borderId="21" xfId="0" applyFont="1" applyFill="1" applyBorder="1" applyAlignment="1">
      <alignment horizontal="center"/>
    </xf>
    <xf numFmtId="0" fontId="22" fillId="0" borderId="22" xfId="0" applyFont="1" applyFill="1" applyBorder="1" applyAlignment="1">
      <alignment horizontal="center"/>
    </xf>
    <xf numFmtId="0" fontId="26" fillId="0" borderId="0" xfId="0" applyFont="1" applyFill="1" applyBorder="1" applyAlignment="1">
      <alignment horizontal="center"/>
    </xf>
    <xf numFmtId="0" fontId="2" fillId="0" borderId="0" xfId="0" applyFont="1" applyFill="1" applyAlignment="1">
      <alignment/>
    </xf>
    <xf numFmtId="0" fontId="2" fillId="0" borderId="0" xfId="0" applyFont="1" applyAlignment="1">
      <alignment/>
    </xf>
    <xf numFmtId="0" fontId="29" fillId="0" borderId="22" xfId="0" applyFont="1" applyFill="1" applyBorder="1" applyAlignment="1">
      <alignment horizontal="center"/>
    </xf>
    <xf numFmtId="2" fontId="26" fillId="33" borderId="25" xfId="0" applyNumberFormat="1" applyFont="1" applyFill="1" applyBorder="1" applyAlignment="1" applyProtection="1">
      <alignment horizontal="center"/>
      <protection/>
    </xf>
    <xf numFmtId="2" fontId="26" fillId="33" borderId="0" xfId="0" applyNumberFormat="1" applyFont="1" applyFill="1" applyBorder="1" applyAlignment="1" applyProtection="1">
      <alignment horizontal="center"/>
      <protection/>
    </xf>
    <xf numFmtId="0" fontId="22" fillId="35" borderId="23" xfId="0" applyFont="1" applyFill="1" applyBorder="1" applyAlignment="1" applyProtection="1">
      <alignment horizontal="center"/>
      <protection locked="0"/>
    </xf>
    <xf numFmtId="0" fontId="22" fillId="35" borderId="25" xfId="0" applyFont="1" applyFill="1" applyBorder="1" applyAlignment="1" applyProtection="1">
      <alignment horizontal="center"/>
      <protection locked="0"/>
    </xf>
    <xf numFmtId="0" fontId="0" fillId="0" borderId="0" xfId="0" applyFont="1" applyFill="1" applyAlignment="1">
      <alignment/>
    </xf>
    <xf numFmtId="0" fontId="26" fillId="0" borderId="0" xfId="0" applyFont="1" applyFill="1" applyBorder="1" applyAlignment="1">
      <alignment/>
    </xf>
    <xf numFmtId="0" fontId="49" fillId="32" borderId="0" xfId="15" applyFont="1" applyFill="1">
      <alignment/>
      <protection/>
    </xf>
    <xf numFmtId="2" fontId="26" fillId="35" borderId="23" xfId="0" applyNumberFormat="1" applyFont="1" applyFill="1" applyBorder="1" applyAlignment="1" applyProtection="1">
      <alignment horizontal="center"/>
      <protection locked="0"/>
    </xf>
    <xf numFmtId="0" fontId="67" fillId="36" borderId="0" xfId="0" applyFont="1" applyFill="1" applyAlignment="1">
      <alignment/>
    </xf>
    <xf numFmtId="0" fontId="0" fillId="36" borderId="0" xfId="0" applyFill="1" applyAlignment="1">
      <alignment/>
    </xf>
    <xf numFmtId="14" fontId="1" fillId="0" borderId="0" xfId="15" applyNumberFormat="1" applyFont="1" applyFill="1">
      <alignment/>
      <protection/>
    </xf>
    <xf numFmtId="0" fontId="68" fillId="0" borderId="0" xfId="0" applyFont="1" applyAlignment="1">
      <alignment vertical="center"/>
    </xf>
    <xf numFmtId="0" fontId="22" fillId="35" borderId="23" xfId="0" applyFont="1" applyFill="1" applyBorder="1" applyAlignment="1" applyProtection="1">
      <alignment horizontal="center"/>
      <protection locked="0"/>
    </xf>
    <xf numFmtId="0" fontId="1" fillId="32" borderId="0" xfId="15" applyFont="1" applyFill="1" applyProtection="1">
      <alignment/>
      <protection locked="0"/>
    </xf>
    <xf numFmtId="0" fontId="59" fillId="32" borderId="0" xfId="54" applyFill="1" applyAlignment="1" applyProtection="1">
      <alignment/>
      <protection locked="0"/>
    </xf>
    <xf numFmtId="0" fontId="1" fillId="34" borderId="13" xfId="15" applyFont="1" applyFill="1" applyBorder="1" applyAlignment="1" applyProtection="1">
      <alignment horizontal="centerContinuous"/>
      <protection locked="0"/>
    </xf>
    <xf numFmtId="0" fontId="1" fillId="34" borderId="11" xfId="15" applyFont="1" applyFill="1" applyBorder="1" applyAlignment="1" applyProtection="1">
      <alignment horizontal="centerContinuous"/>
      <protection locked="0"/>
    </xf>
    <xf numFmtId="0" fontId="1" fillId="32" borderId="11" xfId="15" applyFont="1" applyFill="1" applyBorder="1" applyAlignment="1" applyProtection="1">
      <alignment horizontal="centerContinuous"/>
      <protection locked="0"/>
    </xf>
    <xf numFmtId="0" fontId="1" fillId="32" borderId="12" xfId="15" applyFont="1" applyFill="1" applyBorder="1" applyAlignment="1" applyProtection="1">
      <alignment horizontal="centerContinuous"/>
      <protection locked="0"/>
    </xf>
    <xf numFmtId="0" fontId="59" fillId="32" borderId="0" xfId="54" applyFill="1" applyAlignment="1" applyProtection="1">
      <alignment horizontal="right"/>
      <protection locked="0"/>
    </xf>
    <xf numFmtId="0" fontId="1" fillId="32" borderId="0" xfId="15" applyFont="1" applyFill="1" applyBorder="1" applyAlignment="1" applyProtection="1">
      <alignment horizontal="centerContinuous"/>
      <protection locked="0"/>
    </xf>
    <xf numFmtId="0" fontId="15" fillId="32" borderId="0" xfId="15" applyFont="1" applyFill="1" applyProtection="1">
      <alignment/>
      <protection locked="0"/>
    </xf>
    <xf numFmtId="0" fontId="1" fillId="32" borderId="0" xfId="15" applyFont="1" applyFill="1" applyProtection="1">
      <alignment/>
      <protection locked="0"/>
    </xf>
    <xf numFmtId="0" fontId="4" fillId="32" borderId="0" xfId="15" applyFont="1" applyFill="1" applyProtection="1">
      <alignment/>
      <protection locked="0"/>
    </xf>
    <xf numFmtId="0" fontId="6" fillId="32" borderId="0" xfId="15" applyFont="1" applyFill="1" applyProtection="1">
      <alignment/>
      <protection locked="0"/>
    </xf>
    <xf numFmtId="0" fontId="7" fillId="32" borderId="0" xfId="15" applyFont="1" applyFill="1" applyAlignment="1" applyProtection="1">
      <alignment horizontal="center"/>
      <protection locked="0"/>
    </xf>
    <xf numFmtId="0" fontId="4" fillId="32" borderId="0" xfId="15" applyFont="1" applyFill="1" applyAlignment="1" applyProtection="1">
      <alignment horizontal="center"/>
      <protection locked="0"/>
    </xf>
    <xf numFmtId="0" fontId="1" fillId="32" borderId="0" xfId="15" applyFont="1" applyFill="1" applyBorder="1" applyAlignment="1" applyProtection="1">
      <alignment horizontal="center"/>
      <protection locked="0"/>
    </xf>
    <xf numFmtId="0" fontId="8" fillId="32" borderId="0" xfId="15" applyFont="1" applyFill="1" applyBorder="1" applyAlignment="1" applyProtection="1">
      <alignment horizontal="center"/>
      <protection locked="0"/>
    </xf>
    <xf numFmtId="0" fontId="8" fillId="18" borderId="10" xfId="15" applyFont="1" applyFill="1" applyBorder="1" applyAlignment="1" applyProtection="1">
      <alignment horizontal="center"/>
      <protection locked="0"/>
    </xf>
    <xf numFmtId="0" fontId="1" fillId="18" borderId="10" xfId="15" applyFont="1" applyFill="1" applyBorder="1" applyAlignment="1" applyProtection="1">
      <alignment horizontal="center"/>
      <protection locked="0"/>
    </xf>
    <xf numFmtId="0" fontId="15" fillId="32" borderId="0" xfId="15" applyFont="1" applyFill="1" applyBorder="1" applyAlignment="1" applyProtection="1">
      <alignment horizontal="center"/>
      <protection locked="0"/>
    </xf>
    <xf numFmtId="0" fontId="9" fillId="32" borderId="0" xfId="15" applyFont="1" applyFill="1" applyAlignment="1" applyProtection="1">
      <alignment vertical="center"/>
      <protection locked="0"/>
    </xf>
    <xf numFmtId="0" fontId="1" fillId="32" borderId="0" xfId="15" applyFont="1" applyFill="1" applyAlignment="1" applyProtection="1">
      <alignment vertical="center"/>
      <protection locked="0"/>
    </xf>
    <xf numFmtId="0" fontId="8" fillId="2" borderId="10" xfId="15" applyFont="1" applyFill="1" applyBorder="1" applyAlignment="1" applyProtection="1">
      <alignment horizontal="center"/>
      <protection locked="0"/>
    </xf>
    <xf numFmtId="0" fontId="1" fillId="2" borderId="10" xfId="15" applyFont="1" applyFill="1" applyBorder="1" applyAlignment="1" applyProtection="1">
      <alignment horizontal="center"/>
      <protection locked="0"/>
    </xf>
    <xf numFmtId="0" fontId="1" fillId="32" borderId="0" xfId="15" applyFont="1" applyFill="1" applyBorder="1" applyProtection="1">
      <alignment/>
      <protection locked="0"/>
    </xf>
    <xf numFmtId="0" fontId="8" fillId="32" borderId="0" xfId="15" applyFont="1" applyFill="1" applyBorder="1" applyProtection="1">
      <alignment/>
      <protection locked="0"/>
    </xf>
    <xf numFmtId="0" fontId="15" fillId="32" borderId="0" xfId="15" applyFont="1" applyFill="1" applyBorder="1" applyProtection="1">
      <alignment/>
      <protection locked="0"/>
    </xf>
    <xf numFmtId="0" fontId="1" fillId="4" borderId="10" xfId="15" applyFont="1" applyFill="1" applyBorder="1" applyAlignment="1" applyProtection="1">
      <alignment horizontal="center"/>
      <protection locked="0"/>
    </xf>
    <xf numFmtId="0" fontId="8" fillId="4" borderId="10" xfId="15" applyFont="1" applyFill="1" applyBorder="1" applyAlignment="1" applyProtection="1">
      <alignment horizontal="center"/>
      <protection locked="0"/>
    </xf>
    <xf numFmtId="15" fontId="1" fillId="32" borderId="0" xfId="15" applyNumberFormat="1" applyFont="1" applyFill="1" applyProtection="1">
      <alignment/>
      <protection locked="0"/>
    </xf>
    <xf numFmtId="176" fontId="49" fillId="32" borderId="0" xfId="15" applyNumberFormat="1" applyFont="1" applyFill="1">
      <alignment/>
      <protection/>
    </xf>
    <xf numFmtId="0" fontId="49" fillId="0" borderId="0" xfId="15" applyFont="1" applyFill="1">
      <alignment/>
      <protection/>
    </xf>
    <xf numFmtId="2" fontId="49" fillId="0" borderId="0" xfId="15" applyNumberFormat="1" applyFont="1" applyFill="1">
      <alignment/>
      <protection/>
    </xf>
    <xf numFmtId="14" fontId="49" fillId="0" borderId="0" xfId="15" applyNumberFormat="1" applyFont="1" applyFill="1">
      <alignment/>
      <protection/>
    </xf>
    <xf numFmtId="0" fontId="66" fillId="32" borderId="0" xfId="15" applyFont="1" applyFill="1">
      <alignment/>
      <protection/>
    </xf>
    <xf numFmtId="0" fontId="66" fillId="32" borderId="0" xfId="15" applyFont="1" applyFill="1" applyAlignment="1">
      <alignment horizontal="center"/>
      <protection/>
    </xf>
    <xf numFmtId="0" fontId="30" fillId="32" borderId="0" xfId="15" applyFont="1" applyFill="1">
      <alignment/>
      <protection/>
    </xf>
    <xf numFmtId="0" fontId="31" fillId="32" borderId="0" xfId="15" applyFont="1" applyFill="1" applyAlignment="1">
      <alignment horizontal="center"/>
      <protection/>
    </xf>
    <xf numFmtId="0" fontId="32" fillId="32" borderId="0" xfId="15" applyFont="1" applyFill="1">
      <alignment/>
      <protection/>
    </xf>
    <xf numFmtId="0" fontId="31" fillId="32" borderId="0" xfId="15" applyFont="1" applyFill="1">
      <alignment/>
      <protection/>
    </xf>
    <xf numFmtId="0" fontId="22" fillId="32" borderId="0" xfId="15" applyFont="1" applyFill="1" applyProtection="1">
      <alignment/>
      <protection locked="0"/>
    </xf>
    <xf numFmtId="49" fontId="3" fillId="32" borderId="0" xfId="15" applyNumberFormat="1" applyFont="1" applyFill="1" applyAlignment="1" applyProtection="1">
      <alignment horizontal="center"/>
      <protection locked="0"/>
    </xf>
    <xf numFmtId="0" fontId="15" fillId="0" borderId="0" xfId="15" applyFont="1" applyFill="1">
      <alignment/>
      <protection/>
    </xf>
    <xf numFmtId="0" fontId="1" fillId="0" borderId="0" xfId="15" applyFont="1" applyFill="1" applyProtection="1">
      <alignment/>
      <protection locked="0"/>
    </xf>
    <xf numFmtId="0" fontId="1" fillId="32" borderId="28" xfId="15" applyFont="1" applyFill="1" applyBorder="1" applyAlignment="1" applyProtection="1">
      <alignment/>
      <protection locked="0"/>
    </xf>
    <xf numFmtId="0" fontId="1" fillId="32" borderId="28" xfId="15" applyFont="1" applyFill="1" applyBorder="1" applyAlignment="1" applyProtection="1">
      <alignment/>
      <protection locked="0"/>
    </xf>
    <xf numFmtId="0" fontId="69" fillId="0" borderId="0" xfId="15" applyFont="1" applyFill="1">
      <alignment/>
      <protection/>
    </xf>
    <xf numFmtId="49" fontId="0" fillId="32" borderId="0" xfId="15" applyNumberFormat="1" applyFont="1" applyFill="1">
      <alignment/>
      <protection/>
    </xf>
    <xf numFmtId="0" fontId="0" fillId="32" borderId="0" xfId="15" applyFont="1" applyFill="1">
      <alignment/>
      <protection/>
    </xf>
    <xf numFmtId="1" fontId="0" fillId="32" borderId="0" xfId="15" applyNumberFormat="1" applyFont="1" applyFill="1">
      <alignment/>
      <protection/>
    </xf>
    <xf numFmtId="0" fontId="0" fillId="0" borderId="0" xfId="0" applyFont="1" applyAlignment="1">
      <alignment/>
    </xf>
    <xf numFmtId="0" fontId="70" fillId="0" borderId="0" xfId="15" applyFont="1" applyFill="1">
      <alignment/>
      <protection/>
    </xf>
    <xf numFmtId="49" fontId="71" fillId="0" borderId="0" xfId="15" applyNumberFormat="1" applyFont="1">
      <alignment/>
      <protection/>
    </xf>
    <xf numFmtId="0" fontId="71" fillId="0" borderId="29" xfId="15" applyFont="1" applyFill="1" applyBorder="1" applyAlignment="1" quotePrefix="1">
      <alignment/>
      <protection/>
    </xf>
    <xf numFmtId="0" fontId="71" fillId="0" borderId="0" xfId="15" applyFont="1">
      <alignment/>
      <protection/>
    </xf>
    <xf numFmtId="0" fontId="0" fillId="0" borderId="0" xfId="0" applyFont="1" applyAlignment="1">
      <alignment/>
    </xf>
    <xf numFmtId="0" fontId="71" fillId="0" borderId="0" xfId="15" applyFont="1" applyFill="1">
      <alignment/>
      <protection/>
    </xf>
    <xf numFmtId="0" fontId="71" fillId="0" borderId="29" xfId="15" applyFont="1" applyFill="1" applyBorder="1" applyAlignment="1">
      <alignment/>
      <protection/>
    </xf>
    <xf numFmtId="49" fontId="0" fillId="0" borderId="0" xfId="0" applyNumberFormat="1" applyFont="1" applyAlignment="1" quotePrefix="1">
      <alignment/>
    </xf>
    <xf numFmtId="0" fontId="71" fillId="0" borderId="29" xfId="15" applyFont="1" applyFill="1" applyBorder="1" applyAlignment="1">
      <alignment wrapText="1"/>
      <protection/>
    </xf>
    <xf numFmtId="0" fontId="0" fillId="0" borderId="0" xfId="0" applyFont="1" applyAlignment="1" quotePrefix="1">
      <alignment/>
    </xf>
    <xf numFmtId="0" fontId="71" fillId="0" borderId="29" xfId="15" applyFont="1" applyFill="1" applyBorder="1">
      <alignment/>
      <protection/>
    </xf>
    <xf numFmtId="0" fontId="71" fillId="0" borderId="0" xfId="15" applyFont="1" applyFill="1" applyBorder="1" applyAlignment="1">
      <alignment wrapText="1"/>
      <protection/>
    </xf>
    <xf numFmtId="49" fontId="71" fillId="0" borderId="0" xfId="15" applyNumberFormat="1" applyFont="1" applyFill="1">
      <alignment/>
      <protection/>
    </xf>
    <xf numFmtId="0" fontId="0" fillId="0" borderId="0" xfId="0" applyFont="1" applyFill="1" applyAlignment="1">
      <alignment/>
    </xf>
    <xf numFmtId="17" fontId="0" fillId="0" borderId="0" xfId="15" applyNumberFormat="1" applyFont="1">
      <alignment/>
      <protection/>
    </xf>
    <xf numFmtId="0" fontId="21" fillId="0" borderId="0" xfId="15" applyFont="1" applyFill="1">
      <alignment/>
      <protection/>
    </xf>
    <xf numFmtId="0" fontId="21" fillId="0" borderId="18" xfId="15" applyFont="1" applyFill="1" applyBorder="1">
      <alignment/>
      <protection/>
    </xf>
    <xf numFmtId="0" fontId="21" fillId="0" borderId="19" xfId="15" applyFont="1" applyFill="1" applyBorder="1">
      <alignment/>
      <protection/>
    </xf>
    <xf numFmtId="0" fontId="21" fillId="0" borderId="20" xfId="15" applyFont="1" applyFill="1" applyBorder="1">
      <alignment/>
      <protection/>
    </xf>
    <xf numFmtId="2" fontId="21" fillId="0" borderId="0" xfId="15" applyNumberFormat="1" applyFont="1" applyFill="1">
      <alignment/>
      <protection/>
    </xf>
    <xf numFmtId="0" fontId="21" fillId="0" borderId="21" xfId="15" applyFont="1" applyFill="1" applyBorder="1">
      <alignment/>
      <protection/>
    </xf>
    <xf numFmtId="0" fontId="21" fillId="0" borderId="0" xfId="15" applyFont="1" applyFill="1" applyBorder="1">
      <alignment/>
      <protection/>
    </xf>
    <xf numFmtId="0" fontId="21" fillId="0" borderId="22" xfId="15" applyFont="1" applyFill="1" applyBorder="1">
      <alignment/>
      <protection/>
    </xf>
    <xf numFmtId="0" fontId="21" fillId="0" borderId="0" xfId="15" applyFont="1" applyFill="1" applyBorder="1" applyAlignment="1">
      <alignment horizontal="centerContinuous"/>
      <protection/>
    </xf>
    <xf numFmtId="0" fontId="21" fillId="0" borderId="24" xfId="15" applyFont="1" applyFill="1" applyBorder="1" applyAlignment="1">
      <alignment horizontal="centerContinuous"/>
      <protection/>
    </xf>
    <xf numFmtId="0" fontId="21" fillId="0" borderId="26" xfId="15" applyFont="1" applyFill="1" applyBorder="1" applyAlignment="1">
      <alignment horizontal="centerContinuous"/>
      <protection/>
    </xf>
    <xf numFmtId="0" fontId="21" fillId="0" borderId="27" xfId="15" applyFont="1" applyFill="1" applyBorder="1">
      <alignment/>
      <protection/>
    </xf>
    <xf numFmtId="0" fontId="1" fillId="32" borderId="0" xfId="15" applyFont="1" applyFill="1" applyBorder="1" applyAlignment="1" applyProtection="1">
      <alignment/>
      <protection locked="0"/>
    </xf>
    <xf numFmtId="0" fontId="1" fillId="32" borderId="0" xfId="15" applyFont="1" applyFill="1" applyBorder="1" applyAlignment="1" applyProtection="1">
      <alignment/>
      <protection locked="0"/>
    </xf>
    <xf numFmtId="0" fontId="0" fillId="37" borderId="0" xfId="0" applyFont="1" applyFill="1" applyAlignment="1">
      <alignment/>
    </xf>
    <xf numFmtId="0" fontId="0" fillId="37" borderId="0" xfId="0" applyNumberFormat="1" applyFont="1" applyFill="1" applyAlignment="1" quotePrefix="1">
      <alignment/>
    </xf>
    <xf numFmtId="0" fontId="0" fillId="37" borderId="0" xfId="0" applyNumberFormat="1" applyFont="1" applyFill="1" applyAlignment="1">
      <alignment/>
    </xf>
    <xf numFmtId="0" fontId="0" fillId="14" borderId="0" xfId="0" applyFont="1" applyFill="1" applyAlignment="1">
      <alignment/>
    </xf>
    <xf numFmtId="0" fontId="59" fillId="0" borderId="0" xfId="54" applyAlignment="1" applyProtection="1">
      <alignment/>
      <protection/>
    </xf>
    <xf numFmtId="0" fontId="1" fillId="34" borderId="30" xfId="15" applyFont="1" applyFill="1" applyBorder="1" applyAlignment="1">
      <alignment/>
      <protection/>
    </xf>
    <xf numFmtId="0" fontId="1" fillId="34" borderId="31" xfId="15" applyFont="1" applyFill="1" applyBorder="1" applyAlignment="1">
      <alignment/>
      <protection/>
    </xf>
    <xf numFmtId="49" fontId="4" fillId="32" borderId="0" xfId="15" applyNumberFormat="1" applyFont="1" applyFill="1" applyAlignment="1" applyProtection="1">
      <alignment horizontal="center"/>
      <protection locked="0"/>
    </xf>
    <xf numFmtId="0" fontId="1" fillId="32" borderId="32" xfId="15" applyFont="1" applyFill="1" applyBorder="1" applyAlignment="1" applyProtection="1">
      <alignment horizontal="center"/>
      <protection hidden="1"/>
    </xf>
    <xf numFmtId="0" fontId="1" fillId="32" borderId="33" xfId="15" applyFont="1" applyFill="1" applyBorder="1" applyAlignment="1" applyProtection="1">
      <alignment horizontal="center"/>
      <protection hidden="1"/>
    </xf>
    <xf numFmtId="49" fontId="3" fillId="4" borderId="13" xfId="15" applyNumberFormat="1" applyFont="1" applyFill="1" applyBorder="1" applyAlignment="1" applyProtection="1">
      <alignment horizontal="center" vertical="top"/>
      <protection locked="0"/>
    </xf>
    <xf numFmtId="0" fontId="12" fillId="38" borderId="11" xfId="15" applyFont="1" applyFill="1" applyBorder="1" applyAlignment="1" applyProtection="1">
      <alignment vertical="top"/>
      <protection locked="0"/>
    </xf>
    <xf numFmtId="0" fontId="12" fillId="38" borderId="12" xfId="15" applyFont="1" applyFill="1" applyBorder="1" applyAlignment="1" applyProtection="1">
      <alignment vertical="top"/>
      <protection locked="0"/>
    </xf>
    <xf numFmtId="0" fontId="1" fillId="34" borderId="30" xfId="15" applyFont="1" applyFill="1" applyBorder="1" applyAlignment="1" applyProtection="1">
      <alignment horizontal="center"/>
      <protection hidden="1"/>
    </xf>
    <xf numFmtId="0" fontId="1" fillId="34" borderId="31" xfId="15" applyFont="1" applyFill="1" applyBorder="1" applyAlignment="1" applyProtection="1">
      <alignment horizontal="center"/>
      <protection hidden="1"/>
    </xf>
    <xf numFmtId="0" fontId="7" fillId="34" borderId="30" xfId="15" applyFont="1" applyFill="1" applyBorder="1" applyAlignment="1" applyProtection="1">
      <alignment horizontal="center"/>
      <protection hidden="1"/>
    </xf>
    <xf numFmtId="0" fontId="1" fillId="34" borderId="31" xfId="15" applyFont="1" applyFill="1" applyBorder="1" applyAlignment="1" applyProtection="1">
      <alignment/>
      <protection hidden="1"/>
    </xf>
    <xf numFmtId="0" fontId="1" fillId="34" borderId="32" xfId="15" applyFont="1" applyFill="1" applyBorder="1" applyAlignment="1" applyProtection="1">
      <alignment horizontal="center"/>
      <protection hidden="1"/>
    </xf>
    <xf numFmtId="0" fontId="1" fillId="34" borderId="33" xfId="15" applyFont="1" applyFill="1" applyBorder="1" applyAlignment="1" applyProtection="1">
      <alignment horizontal="center"/>
      <protection hidden="1"/>
    </xf>
    <xf numFmtId="0" fontId="1" fillId="32" borderId="32" xfId="15" applyFont="1" applyFill="1" applyBorder="1" applyAlignment="1">
      <alignment/>
      <protection/>
    </xf>
    <xf numFmtId="0" fontId="1" fillId="32" borderId="33" xfId="15" applyFont="1" applyFill="1" applyBorder="1" applyAlignment="1">
      <alignment/>
      <protection/>
    </xf>
    <xf numFmtId="0" fontId="4" fillId="34" borderId="17" xfId="15" applyFont="1" applyFill="1" applyBorder="1" applyAlignment="1">
      <alignment vertical="center"/>
      <protection/>
    </xf>
    <xf numFmtId="0" fontId="1" fillId="32" borderId="14" xfId="15" applyFont="1" applyFill="1" applyBorder="1" applyAlignment="1">
      <alignment/>
      <protection/>
    </xf>
    <xf numFmtId="0" fontId="1" fillId="32" borderId="34" xfId="15" applyFont="1" applyFill="1" applyBorder="1" applyAlignment="1">
      <alignment/>
      <protection/>
    </xf>
    <xf numFmtId="0" fontId="1" fillId="34" borderId="32" xfId="15" applyFont="1" applyFill="1" applyBorder="1" applyAlignment="1">
      <alignment/>
      <protection/>
    </xf>
    <xf numFmtId="0" fontId="1" fillId="34" borderId="33" xfId="15" applyFont="1" applyFill="1" applyBorder="1" applyAlignment="1">
      <alignment/>
      <protection/>
    </xf>
    <xf numFmtId="0" fontId="1" fillId="33" borderId="13" xfId="15" applyFont="1" applyFill="1" applyBorder="1" applyAlignment="1" applyProtection="1">
      <alignment/>
      <protection locked="0"/>
    </xf>
    <xf numFmtId="0" fontId="1" fillId="33" borderId="11" xfId="15" applyFont="1" applyFill="1" applyBorder="1" applyAlignment="1" applyProtection="1">
      <alignment/>
      <protection locked="0"/>
    </xf>
    <xf numFmtId="0" fontId="1" fillId="33" borderId="12" xfId="15" applyFont="1" applyFill="1" applyBorder="1" applyAlignment="1" applyProtection="1">
      <alignment/>
      <protection locked="0"/>
    </xf>
    <xf numFmtId="0" fontId="7" fillId="32" borderId="32" xfId="15" applyFont="1" applyFill="1" applyBorder="1" applyAlignment="1">
      <alignment horizontal="center"/>
      <protection/>
    </xf>
    <xf numFmtId="0" fontId="1" fillId="0" borderId="33" xfId="15" applyFont="1" applyBorder="1" applyAlignment="1">
      <alignment/>
      <protection/>
    </xf>
    <xf numFmtId="0" fontId="4" fillId="34" borderId="17" xfId="15" applyFont="1" applyFill="1" applyBorder="1" applyAlignment="1">
      <alignment horizontal="center" vertical="center"/>
      <protection/>
    </xf>
    <xf numFmtId="0" fontId="1" fillId="34" borderId="17" xfId="15" applyFont="1" applyFill="1" applyBorder="1" applyAlignment="1">
      <alignment vertical="center"/>
      <protection/>
    </xf>
    <xf numFmtId="0" fontId="7" fillId="32" borderId="32" xfId="15" applyFont="1" applyFill="1" applyBorder="1" applyAlignment="1" applyProtection="1">
      <alignment horizontal="center"/>
      <protection hidden="1"/>
    </xf>
    <xf numFmtId="0" fontId="1" fillId="32" borderId="33" xfId="15" applyFont="1" applyFill="1" applyBorder="1" applyAlignment="1" applyProtection="1">
      <alignment/>
      <protection hidden="1"/>
    </xf>
    <xf numFmtId="0" fontId="7" fillId="34" borderId="32" xfId="15" applyFont="1" applyFill="1" applyBorder="1" applyAlignment="1" applyProtection="1">
      <alignment horizontal="center"/>
      <protection hidden="1"/>
    </xf>
    <xf numFmtId="0" fontId="1" fillId="34" borderId="33" xfId="15" applyFont="1" applyFill="1" applyBorder="1" applyAlignment="1" applyProtection="1">
      <alignment/>
      <protection hidden="1"/>
    </xf>
    <xf numFmtId="0" fontId="1" fillId="32" borderId="14" xfId="15" applyFont="1" applyFill="1" applyBorder="1" applyAlignment="1">
      <alignment horizontal="center"/>
      <protection/>
    </xf>
    <xf numFmtId="0" fontId="1" fillId="32" borderId="34" xfId="15" applyFont="1" applyFill="1" applyBorder="1" applyAlignment="1">
      <alignment horizontal="center"/>
      <protection/>
    </xf>
    <xf numFmtId="0" fontId="59" fillId="32" borderId="35" xfId="54" applyFill="1" applyBorder="1" applyAlignment="1" applyProtection="1">
      <alignment horizontal="center" vertical="center"/>
      <protection hidden="1"/>
    </xf>
    <xf numFmtId="0" fontId="27" fillId="32" borderId="0" xfId="54" applyFont="1" applyFill="1" applyAlignment="1" applyProtection="1">
      <alignment horizontal="center" vertical="top" wrapText="1"/>
      <protection/>
    </xf>
    <xf numFmtId="0" fontId="1" fillId="33" borderId="13" xfId="15" applyFont="1" applyFill="1" applyBorder="1" applyAlignment="1" applyProtection="1">
      <alignment/>
      <protection locked="0"/>
    </xf>
    <xf numFmtId="49" fontId="3" fillId="2" borderId="13" xfId="15" applyNumberFormat="1" applyFont="1" applyFill="1" applyBorder="1" applyAlignment="1">
      <alignment horizontal="center"/>
      <protection/>
    </xf>
    <xf numFmtId="49" fontId="3" fillId="32" borderId="11" xfId="15" applyNumberFormat="1" applyFont="1" applyFill="1" applyBorder="1" applyAlignment="1">
      <alignment horizontal="center"/>
      <protection/>
    </xf>
    <xf numFmtId="49" fontId="3" fillId="32" borderId="12" xfId="15" applyNumberFormat="1" applyFont="1" applyFill="1" applyBorder="1" applyAlignment="1">
      <alignment horizontal="center"/>
      <protection/>
    </xf>
    <xf numFmtId="49" fontId="3" fillId="4" borderId="13" xfId="15" applyNumberFormat="1" applyFont="1" applyFill="1" applyBorder="1" applyAlignment="1">
      <alignment horizontal="center"/>
      <protection/>
    </xf>
    <xf numFmtId="49" fontId="4" fillId="32" borderId="0" xfId="15" applyNumberFormat="1" applyFont="1" applyFill="1" applyAlignment="1">
      <alignment horizontal="center"/>
      <protection/>
    </xf>
    <xf numFmtId="49" fontId="1" fillId="33" borderId="13" xfId="15" applyNumberFormat="1" applyFont="1" applyFill="1" applyBorder="1" applyAlignment="1" applyProtection="1">
      <alignment/>
      <protection locked="0"/>
    </xf>
    <xf numFmtId="49" fontId="1" fillId="33" borderId="11" xfId="15" applyNumberFormat="1" applyFont="1" applyFill="1" applyBorder="1" applyAlignment="1" applyProtection="1">
      <alignment/>
      <protection locked="0"/>
    </xf>
    <xf numFmtId="49" fontId="1" fillId="33" borderId="12" xfId="15" applyNumberFormat="1" applyFont="1" applyFill="1" applyBorder="1" applyAlignment="1" applyProtection="1">
      <alignment/>
      <protection locked="0"/>
    </xf>
    <xf numFmtId="0" fontId="18" fillId="32" borderId="0" xfId="15" applyFont="1" applyFill="1" applyAlignment="1">
      <alignment horizontal="center" vertical="center" wrapText="1"/>
      <protection/>
    </xf>
    <xf numFmtId="0" fontId="1" fillId="33" borderId="36" xfId="15" applyFont="1" applyFill="1" applyBorder="1" applyAlignment="1" applyProtection="1">
      <alignment vertical="top"/>
      <protection locked="0"/>
    </xf>
    <xf numFmtId="0" fontId="1" fillId="33" borderId="37" xfId="15" applyFont="1" applyFill="1" applyBorder="1" applyAlignment="1" applyProtection="1">
      <alignment vertical="top"/>
      <protection locked="0"/>
    </xf>
    <xf numFmtId="0" fontId="1" fillId="33" borderId="38" xfId="15" applyFont="1" applyFill="1" applyBorder="1" applyAlignment="1" applyProtection="1">
      <alignment vertical="top"/>
      <protection locked="0"/>
    </xf>
    <xf numFmtId="0" fontId="1" fillId="33" borderId="30" xfId="15" applyFont="1" applyFill="1" applyBorder="1" applyAlignment="1" applyProtection="1">
      <alignment vertical="top"/>
      <protection locked="0"/>
    </xf>
    <xf numFmtId="0" fontId="1" fillId="33" borderId="39" xfId="15" applyFont="1" applyFill="1" applyBorder="1" applyAlignment="1" applyProtection="1">
      <alignment vertical="top"/>
      <protection locked="0"/>
    </xf>
    <xf numFmtId="0" fontId="1" fillId="33" borderId="31" xfId="15" applyFont="1" applyFill="1" applyBorder="1" applyAlignment="1" applyProtection="1">
      <alignment vertical="top"/>
      <protection locked="0"/>
    </xf>
    <xf numFmtId="0" fontId="16" fillId="32" borderId="0" xfId="15" applyFont="1" applyFill="1" applyAlignment="1">
      <alignment horizontal="center" wrapText="1"/>
      <protection/>
    </xf>
    <xf numFmtId="0" fontId="1" fillId="32" borderId="0" xfId="15" applyFont="1" applyFill="1" applyAlignment="1">
      <alignment vertical="top" wrapText="1"/>
      <protection/>
    </xf>
    <xf numFmtId="49" fontId="3" fillId="4" borderId="13" xfId="15" applyNumberFormat="1" applyFont="1" applyFill="1" applyBorder="1" applyAlignment="1" applyProtection="1">
      <alignment horizontal="center"/>
      <protection locked="0"/>
    </xf>
    <xf numFmtId="49" fontId="3" fillId="32" borderId="11" xfId="15" applyNumberFormat="1" applyFont="1" applyFill="1" applyBorder="1" applyAlignment="1" applyProtection="1">
      <alignment horizontal="center"/>
      <protection locked="0"/>
    </xf>
    <xf numFmtId="49" fontId="3" fillId="32" borderId="12" xfId="15" applyNumberFormat="1" applyFont="1" applyFill="1" applyBorder="1" applyAlignment="1" applyProtection="1">
      <alignment horizontal="center"/>
      <protection locked="0"/>
    </xf>
    <xf numFmtId="0" fontId="4" fillId="38" borderId="40" xfId="15" applyFont="1" applyFill="1" applyBorder="1" applyAlignment="1" applyProtection="1">
      <alignment horizontal="center"/>
      <protection locked="0"/>
    </xf>
    <xf numFmtId="0" fontId="4" fillId="38" borderId="41" xfId="15" applyFont="1" applyFill="1" applyBorder="1" applyAlignment="1" applyProtection="1">
      <alignment horizontal="center"/>
      <protection locked="0"/>
    </xf>
    <xf numFmtId="0" fontId="4" fillId="38" borderId="42" xfId="15" applyFont="1" applyFill="1" applyBorder="1" applyAlignment="1" applyProtection="1">
      <alignment horizontal="center"/>
      <protection locked="0"/>
    </xf>
    <xf numFmtId="49" fontId="3" fillId="18" borderId="13" xfId="15" applyNumberFormat="1" applyFont="1" applyFill="1" applyBorder="1" applyAlignment="1" applyProtection="1">
      <alignment horizontal="center"/>
      <protection locked="0"/>
    </xf>
    <xf numFmtId="49" fontId="3" fillId="18" borderId="11" xfId="15" applyNumberFormat="1" applyFont="1" applyFill="1" applyBorder="1" applyAlignment="1" applyProtection="1">
      <alignment horizontal="center"/>
      <protection locked="0"/>
    </xf>
    <xf numFmtId="49" fontId="3" fillId="18" borderId="12" xfId="15" applyNumberFormat="1" applyFont="1" applyFill="1" applyBorder="1" applyAlignment="1" applyProtection="1">
      <alignment horizontal="center"/>
      <protection locked="0"/>
    </xf>
    <xf numFmtId="49" fontId="3" fillId="2" borderId="13" xfId="15" applyNumberFormat="1" applyFont="1" applyFill="1" applyBorder="1" applyAlignment="1" applyProtection="1">
      <alignment horizontal="center"/>
      <protection locked="0"/>
    </xf>
    <xf numFmtId="0" fontId="33" fillId="32" borderId="36" xfId="15" applyFont="1" applyFill="1" applyBorder="1" applyAlignment="1">
      <alignment vertical="center" wrapText="1"/>
      <protection/>
    </xf>
    <xf numFmtId="0" fontId="29" fillId="32" borderId="37" xfId="15" applyFont="1" applyFill="1" applyBorder="1" applyAlignment="1">
      <alignment vertical="center" wrapText="1"/>
      <protection/>
    </xf>
    <xf numFmtId="0" fontId="29" fillId="32" borderId="38" xfId="15" applyFont="1" applyFill="1" applyBorder="1" applyAlignment="1">
      <alignment vertical="center" wrapText="1"/>
      <protection/>
    </xf>
    <xf numFmtId="0" fontId="29" fillId="32" borderId="32" xfId="15" applyFont="1" applyFill="1" applyBorder="1" applyAlignment="1">
      <alignment vertical="center" wrapText="1"/>
      <protection/>
    </xf>
    <xf numFmtId="0" fontId="29" fillId="32" borderId="0" xfId="15" applyFont="1" applyFill="1" applyBorder="1" applyAlignment="1">
      <alignment vertical="center" wrapText="1"/>
      <protection/>
    </xf>
    <xf numFmtId="0" fontId="29" fillId="32" borderId="33" xfId="15" applyFont="1" applyFill="1" applyBorder="1" applyAlignment="1">
      <alignment vertical="center" wrapText="1"/>
      <protection/>
    </xf>
    <xf numFmtId="0" fontId="29" fillId="32" borderId="30" xfId="15" applyFont="1" applyFill="1" applyBorder="1" applyAlignment="1">
      <alignment vertical="center" wrapText="1"/>
      <protection/>
    </xf>
    <xf numFmtId="0" fontId="29" fillId="32" borderId="39" xfId="15" applyFont="1" applyFill="1" applyBorder="1" applyAlignment="1">
      <alignment vertical="center" wrapText="1"/>
      <protection/>
    </xf>
    <xf numFmtId="0" fontId="29" fillId="32" borderId="31" xfId="15" applyFont="1" applyFill="1" applyBorder="1" applyAlignment="1">
      <alignment vertical="center" wrapText="1"/>
      <protection/>
    </xf>
    <xf numFmtId="0" fontId="1" fillId="32" borderId="43" xfId="15" applyFont="1" applyFill="1" applyBorder="1" applyAlignment="1">
      <alignment horizontal="center"/>
      <protection/>
    </xf>
    <xf numFmtId="0" fontId="1" fillId="32" borderId="44" xfId="15" applyFont="1" applyFill="1" applyBorder="1" applyAlignment="1">
      <alignment horizontal="center"/>
      <protection/>
    </xf>
    <xf numFmtId="0" fontId="1" fillId="32" borderId="45" xfId="15" applyFont="1" applyFill="1" applyBorder="1" applyAlignment="1">
      <alignment horizontal="center"/>
      <protection/>
    </xf>
    <xf numFmtId="0" fontId="25" fillId="32" borderId="43" xfId="15" applyFont="1" applyFill="1" applyBorder="1" applyAlignment="1">
      <alignment horizontal="center" vertical="center"/>
      <protection/>
    </xf>
    <xf numFmtId="0" fontId="25" fillId="32" borderId="44" xfId="15" applyFont="1" applyFill="1" applyBorder="1" applyAlignment="1">
      <alignment horizontal="center" vertical="center"/>
      <protection/>
    </xf>
    <xf numFmtId="0" fontId="25" fillId="32" borderId="45" xfId="15" applyFont="1" applyFill="1" applyBorder="1" applyAlignment="1">
      <alignment horizontal="center" vertical="center"/>
      <protection/>
    </xf>
    <xf numFmtId="0" fontId="22" fillId="32" borderId="43" xfId="15" applyFont="1" applyFill="1" applyBorder="1" applyAlignment="1">
      <alignment horizontal="center" vertical="center"/>
      <protection/>
    </xf>
    <xf numFmtId="0" fontId="22" fillId="32" borderId="44" xfId="15" applyFont="1" applyFill="1" applyBorder="1" applyAlignment="1">
      <alignment horizontal="center" vertical="center"/>
      <protection/>
    </xf>
    <xf numFmtId="0" fontId="22" fillId="32" borderId="45" xfId="15" applyFont="1" applyFill="1" applyBorder="1" applyAlignment="1">
      <alignment horizontal="center" vertical="center"/>
      <protection/>
    </xf>
    <xf numFmtId="164" fontId="1" fillId="32" borderId="0" xfId="15" applyNumberFormat="1" applyFont="1" applyFill="1" applyAlignment="1">
      <alignment/>
      <protection/>
    </xf>
    <xf numFmtId="164" fontId="4" fillId="32" borderId="15" xfId="15" applyNumberFormat="1" applyFont="1" applyFill="1" applyBorder="1" applyAlignment="1">
      <alignment/>
      <protection/>
    </xf>
    <xf numFmtId="2" fontId="1" fillId="32" borderId="0" xfId="15" applyNumberFormat="1" applyFont="1" applyFill="1" applyAlignment="1">
      <alignment horizontal="right"/>
      <protection/>
    </xf>
    <xf numFmtId="0" fontId="1" fillId="32" borderId="0" xfId="15" applyFont="1" applyFill="1" applyAlignment="1">
      <alignment/>
      <protection/>
    </xf>
    <xf numFmtId="0" fontId="4" fillId="32" borderId="16" xfId="15" applyFont="1" applyFill="1" applyBorder="1" applyAlignment="1">
      <alignment/>
      <protection/>
    </xf>
    <xf numFmtId="0" fontId="1" fillId="32" borderId="46" xfId="15" applyFont="1" applyFill="1" applyBorder="1" applyAlignment="1">
      <alignment/>
      <protection/>
    </xf>
    <xf numFmtId="0" fontId="1" fillId="32" borderId="0" xfId="15" applyFont="1" applyFill="1" applyAlignment="1">
      <alignment/>
      <protection/>
    </xf>
    <xf numFmtId="0" fontId="21" fillId="0" borderId="0" xfId="15" applyFont="1" applyFill="1" applyBorder="1" applyAlignment="1">
      <alignment horizontal="center"/>
      <protection/>
    </xf>
    <xf numFmtId="0" fontId="21" fillId="0" borderId="22" xfId="15" applyFont="1" applyFill="1" applyBorder="1" applyAlignment="1">
      <alignment horizontal="center"/>
      <protection/>
    </xf>
    <xf numFmtId="0" fontId="14" fillId="32" borderId="0" xfId="15" applyFont="1" applyFill="1" applyAlignment="1">
      <alignment horizontal="right"/>
      <protection/>
    </xf>
    <xf numFmtId="0" fontId="1" fillId="32" borderId="0" xfId="15" applyFont="1" applyFill="1" applyAlignment="1">
      <alignment horizontal="right"/>
      <protection/>
    </xf>
    <xf numFmtId="0" fontId="1" fillId="32" borderId="36" xfId="15" applyFont="1" applyFill="1" applyBorder="1" applyAlignment="1">
      <alignment vertical="top" wrapText="1"/>
      <protection/>
    </xf>
    <xf numFmtId="0" fontId="1" fillId="32" borderId="37" xfId="15" applyFont="1" applyFill="1" applyBorder="1" applyAlignment="1">
      <alignment vertical="top" wrapText="1"/>
      <protection/>
    </xf>
    <xf numFmtId="0" fontId="1" fillId="32" borderId="38" xfId="15" applyFont="1" applyFill="1" applyBorder="1" applyAlignment="1">
      <alignment vertical="top" wrapText="1"/>
      <protection/>
    </xf>
    <xf numFmtId="0" fontId="1" fillId="32" borderId="30" xfId="15" applyFont="1" applyFill="1" applyBorder="1" applyAlignment="1">
      <alignment vertical="top" wrapText="1"/>
      <protection/>
    </xf>
    <xf numFmtId="0" fontId="1" fillId="32" borderId="39" xfId="15" applyFont="1" applyFill="1" applyBorder="1" applyAlignment="1">
      <alignment vertical="top" wrapText="1"/>
      <protection/>
    </xf>
    <xf numFmtId="0" fontId="1" fillId="32" borderId="31" xfId="15" applyFont="1" applyFill="1" applyBorder="1" applyAlignment="1">
      <alignment vertical="top" wrapText="1"/>
      <protection/>
    </xf>
    <xf numFmtId="0" fontId="1" fillId="32" borderId="0" xfId="15" applyFont="1" applyFill="1" applyBorder="1" applyAlignment="1">
      <alignment horizontal="right"/>
      <protection/>
    </xf>
    <xf numFmtId="0" fontId="22" fillId="35" borderId="43" xfId="0" applyFont="1" applyFill="1" applyBorder="1" applyAlignment="1" applyProtection="1">
      <alignment horizontal="center"/>
      <protection locked="0"/>
    </xf>
    <xf numFmtId="0" fontId="22" fillId="35" borderId="45" xfId="0" applyFont="1" applyFill="1" applyBorder="1" applyAlignment="1" applyProtection="1">
      <alignment horizontal="center"/>
      <protection locked="0"/>
    </xf>
    <xf numFmtId="0" fontId="22" fillId="0" borderId="21" xfId="0" applyFont="1" applyFill="1" applyBorder="1" applyAlignment="1">
      <alignment horizontal="center"/>
    </xf>
    <xf numFmtId="0" fontId="22" fillId="0" borderId="22" xfId="0" applyFont="1" applyFill="1" applyBorder="1" applyAlignment="1">
      <alignment horizontal="center"/>
    </xf>
    <xf numFmtId="0" fontId="22" fillId="0" borderId="0" xfId="0" applyFont="1" applyFill="1" applyBorder="1" applyAlignment="1">
      <alignment horizontal="center"/>
    </xf>
    <xf numFmtId="0" fontId="26" fillId="33" borderId="43" xfId="0" applyFont="1" applyFill="1" applyBorder="1" applyAlignment="1">
      <alignment horizontal="center"/>
    </xf>
    <xf numFmtId="0" fontId="26" fillId="33" borderId="45" xfId="0" applyFont="1" applyFill="1" applyBorder="1" applyAlignment="1">
      <alignment horizontal="center"/>
    </xf>
    <xf numFmtId="0" fontId="22" fillId="35" borderId="43" xfId="0" applyFont="1" applyFill="1" applyBorder="1" applyAlignment="1" applyProtection="1">
      <alignment horizontal="center"/>
      <protection locked="0"/>
    </xf>
  </cellXfs>
  <cellStyles count="50">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1">
    <dxf>
      <font>
        <color rgb="FFFFFF99"/>
      </font>
    </dxf>
    <dxf>
      <font>
        <color rgb="FFFFFF99"/>
      </font>
    </dxf>
    <dxf>
      <font>
        <color theme="0"/>
      </font>
    </dxf>
    <dxf>
      <font>
        <color rgb="FFFFFF99"/>
      </font>
    </dxf>
    <dxf>
      <font>
        <color rgb="FFFFFF99"/>
      </font>
    </dxf>
    <dxf>
      <font>
        <u val="single"/>
        <color rgb="FFFF0000"/>
      </font>
    </dxf>
    <dxf>
      <font>
        <b val="0"/>
        <i val="0"/>
        <u val="none"/>
        <color theme="5" tint="-0.24993999302387238"/>
      </font>
    </dxf>
    <dxf>
      <font>
        <b val="0"/>
        <i val="0"/>
        <u val="none"/>
        <color theme="5" tint="-0.24993999302387238"/>
      </font>
      <border/>
    </dxf>
    <dxf>
      <font>
        <u val="single"/>
        <color rgb="FFFF0000"/>
      </font>
      <border/>
    </dxf>
    <dxf>
      <font>
        <color rgb="FFFFFF99"/>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342900</xdr:colOff>
      <xdr:row>19</xdr:row>
      <xdr:rowOff>190500</xdr:rowOff>
    </xdr:from>
    <xdr:to>
      <xdr:col>7</xdr:col>
      <xdr:colOff>609600</xdr:colOff>
      <xdr:row>21</xdr:row>
      <xdr:rowOff>257175</xdr:rowOff>
    </xdr:to>
    <xdr:pic macro="[0]!change_Date">
      <xdr:nvPicPr>
        <xdr:cNvPr id="1" name="Yr2Fwd"/>
        <xdr:cNvPicPr preferRelativeResize="1">
          <a:picLocks noChangeAspect="1"/>
        </xdr:cNvPicPr>
      </xdr:nvPicPr>
      <xdr:blipFill>
        <a:blip r:embed="rId1"/>
        <a:stretch>
          <a:fillRect/>
        </a:stretch>
      </xdr:blipFill>
      <xdr:spPr>
        <a:xfrm>
          <a:off x="4248150" y="2333625"/>
          <a:ext cx="266700" cy="276225"/>
        </a:xfrm>
        <a:prstGeom prst="rect">
          <a:avLst/>
        </a:prstGeom>
        <a:noFill/>
        <a:ln w="9525" cmpd="sng">
          <a:noFill/>
        </a:ln>
      </xdr:spPr>
    </xdr:pic>
    <xdr:clientData/>
  </xdr:twoCellAnchor>
  <xdr:twoCellAnchor editAs="oneCell">
    <xdr:from>
      <xdr:col>6</xdr:col>
      <xdr:colOff>419100</xdr:colOff>
      <xdr:row>19</xdr:row>
      <xdr:rowOff>190500</xdr:rowOff>
    </xdr:from>
    <xdr:to>
      <xdr:col>6</xdr:col>
      <xdr:colOff>609600</xdr:colOff>
      <xdr:row>22</xdr:row>
      <xdr:rowOff>9525</xdr:rowOff>
    </xdr:to>
    <xdr:pic macro="[0]!change_Date">
      <xdr:nvPicPr>
        <xdr:cNvPr id="2" name="Mn2Fwd"/>
        <xdr:cNvPicPr preferRelativeResize="1">
          <a:picLocks noChangeAspect="1"/>
        </xdr:cNvPicPr>
      </xdr:nvPicPr>
      <xdr:blipFill>
        <a:blip r:embed="rId2"/>
        <a:stretch>
          <a:fillRect/>
        </a:stretch>
      </xdr:blipFill>
      <xdr:spPr>
        <a:xfrm>
          <a:off x="3667125" y="2333625"/>
          <a:ext cx="190500" cy="352425"/>
        </a:xfrm>
        <a:prstGeom prst="rect">
          <a:avLst/>
        </a:prstGeom>
        <a:noFill/>
        <a:ln w="9525" cmpd="sng">
          <a:noFill/>
        </a:ln>
      </xdr:spPr>
    </xdr:pic>
    <xdr:clientData/>
  </xdr:twoCellAnchor>
  <xdr:twoCellAnchor editAs="oneCell">
    <xdr:from>
      <xdr:col>1</xdr:col>
      <xdr:colOff>304800</xdr:colOff>
      <xdr:row>19</xdr:row>
      <xdr:rowOff>190500</xdr:rowOff>
    </xdr:from>
    <xdr:to>
      <xdr:col>1</xdr:col>
      <xdr:colOff>609600</xdr:colOff>
      <xdr:row>21</xdr:row>
      <xdr:rowOff>200025</xdr:rowOff>
    </xdr:to>
    <xdr:pic macro="[0]!change_Date">
      <xdr:nvPicPr>
        <xdr:cNvPr id="3" name="Yr2Back"/>
        <xdr:cNvPicPr preferRelativeResize="1">
          <a:picLocks noChangeAspect="1"/>
        </xdr:cNvPicPr>
      </xdr:nvPicPr>
      <xdr:blipFill>
        <a:blip r:embed="rId3"/>
        <a:stretch>
          <a:fillRect/>
        </a:stretch>
      </xdr:blipFill>
      <xdr:spPr>
        <a:xfrm>
          <a:off x="504825" y="2333625"/>
          <a:ext cx="304800" cy="247650"/>
        </a:xfrm>
        <a:prstGeom prst="rect">
          <a:avLst/>
        </a:prstGeom>
        <a:noFill/>
        <a:ln w="9525" cmpd="sng">
          <a:noFill/>
        </a:ln>
      </xdr:spPr>
    </xdr:pic>
    <xdr:clientData/>
  </xdr:twoCellAnchor>
  <xdr:twoCellAnchor editAs="oneCell">
    <xdr:from>
      <xdr:col>2</xdr:col>
      <xdr:colOff>285750</xdr:colOff>
      <xdr:row>19</xdr:row>
      <xdr:rowOff>190500</xdr:rowOff>
    </xdr:from>
    <xdr:to>
      <xdr:col>2</xdr:col>
      <xdr:colOff>609600</xdr:colOff>
      <xdr:row>21</xdr:row>
      <xdr:rowOff>228600</xdr:rowOff>
    </xdr:to>
    <xdr:pic macro="[0]!change_Date">
      <xdr:nvPicPr>
        <xdr:cNvPr id="4" name="Mn2Back"/>
        <xdr:cNvPicPr preferRelativeResize="1">
          <a:picLocks noChangeAspect="1"/>
        </xdr:cNvPicPr>
      </xdr:nvPicPr>
      <xdr:blipFill>
        <a:blip r:embed="rId4"/>
        <a:stretch>
          <a:fillRect/>
        </a:stretch>
      </xdr:blipFill>
      <xdr:spPr>
        <a:xfrm>
          <a:off x="1095375" y="2333625"/>
          <a:ext cx="323850" cy="314325"/>
        </a:xfrm>
        <a:prstGeom prst="rect">
          <a:avLst/>
        </a:prstGeom>
        <a:noFill/>
        <a:ln w="9525" cmpd="sng">
          <a:noFill/>
        </a:ln>
      </xdr:spPr>
    </xdr:pic>
    <xdr:clientData/>
  </xdr:twoCellAnchor>
  <xdr:twoCellAnchor>
    <xdr:from>
      <xdr:col>0</xdr:col>
      <xdr:colOff>200025</xdr:colOff>
      <xdr:row>15</xdr:row>
      <xdr:rowOff>161925</xdr:rowOff>
    </xdr:from>
    <xdr:to>
      <xdr:col>11</xdr:col>
      <xdr:colOff>200025</xdr:colOff>
      <xdr:row>30</xdr:row>
      <xdr:rowOff>171450</xdr:rowOff>
    </xdr:to>
    <xdr:sp>
      <xdr:nvSpPr>
        <xdr:cNvPr id="5" name="rectClaim"/>
        <xdr:cNvSpPr>
          <a:spLocks/>
        </xdr:cNvSpPr>
      </xdr:nvSpPr>
      <xdr:spPr>
        <a:xfrm>
          <a:off x="200025" y="1609725"/>
          <a:ext cx="6515100" cy="28860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xdr:colOff>
      <xdr:row>11</xdr:row>
      <xdr:rowOff>114300</xdr:rowOff>
    </xdr:from>
    <xdr:to>
      <xdr:col>9</xdr:col>
      <xdr:colOff>971550</xdr:colOff>
      <xdr:row>13</xdr:row>
      <xdr:rowOff>85725</xdr:rowOff>
    </xdr:to>
    <xdr:sp>
      <xdr:nvSpPr>
        <xdr:cNvPr id="6" name="AutoShape 782"/>
        <xdr:cNvSpPr>
          <a:spLocks/>
        </xdr:cNvSpPr>
      </xdr:nvSpPr>
      <xdr:spPr>
        <a:xfrm>
          <a:off x="4686300" y="1447800"/>
          <a:ext cx="923925" cy="0"/>
        </a:xfrm>
        <a:prstGeom prst="leftArrow">
          <a:avLst>
            <a:gd name="adj" fmla="val -50000"/>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342900</xdr:colOff>
      <xdr:row>18</xdr:row>
      <xdr:rowOff>190500</xdr:rowOff>
    </xdr:from>
    <xdr:to>
      <xdr:col>7</xdr:col>
      <xdr:colOff>676275</xdr:colOff>
      <xdr:row>28</xdr:row>
      <xdr:rowOff>161925</xdr:rowOff>
    </xdr:to>
    <xdr:pic macro="[0]!change_Date">
      <xdr:nvPicPr>
        <xdr:cNvPr id="1" name="Yr1Fwd" hidden="1"/>
        <xdr:cNvPicPr preferRelativeResize="1">
          <a:picLocks noChangeAspect="1"/>
        </xdr:cNvPicPr>
      </xdr:nvPicPr>
      <xdr:blipFill>
        <a:blip r:embed="rId1"/>
        <a:stretch>
          <a:fillRect/>
        </a:stretch>
      </xdr:blipFill>
      <xdr:spPr>
        <a:xfrm>
          <a:off x="4705350" y="2933700"/>
          <a:ext cx="333375" cy="352425"/>
        </a:xfrm>
        <a:prstGeom prst="rect">
          <a:avLst/>
        </a:prstGeom>
        <a:noFill/>
        <a:ln w="9525" cmpd="sng">
          <a:noFill/>
        </a:ln>
      </xdr:spPr>
    </xdr:pic>
    <xdr:clientData/>
  </xdr:twoCellAnchor>
  <xdr:twoCellAnchor editAs="oneCell">
    <xdr:from>
      <xdr:col>6</xdr:col>
      <xdr:colOff>400050</xdr:colOff>
      <xdr:row>18</xdr:row>
      <xdr:rowOff>190500</xdr:rowOff>
    </xdr:from>
    <xdr:to>
      <xdr:col>6</xdr:col>
      <xdr:colOff>647700</xdr:colOff>
      <xdr:row>29</xdr:row>
      <xdr:rowOff>0</xdr:rowOff>
    </xdr:to>
    <xdr:pic macro="[0]!change_Date">
      <xdr:nvPicPr>
        <xdr:cNvPr id="2" name="Mn1Fwd" hidden="1"/>
        <xdr:cNvPicPr preferRelativeResize="1">
          <a:picLocks noChangeAspect="1"/>
        </xdr:cNvPicPr>
      </xdr:nvPicPr>
      <xdr:blipFill>
        <a:blip r:embed="rId2"/>
        <a:stretch>
          <a:fillRect/>
        </a:stretch>
      </xdr:blipFill>
      <xdr:spPr>
        <a:xfrm>
          <a:off x="4114800" y="2933700"/>
          <a:ext cx="247650" cy="381000"/>
        </a:xfrm>
        <a:prstGeom prst="rect">
          <a:avLst/>
        </a:prstGeom>
        <a:noFill/>
        <a:ln w="9525" cmpd="sng">
          <a:noFill/>
        </a:ln>
      </xdr:spPr>
    </xdr:pic>
    <xdr:clientData/>
  </xdr:twoCellAnchor>
  <xdr:twoCellAnchor editAs="oneCell">
    <xdr:from>
      <xdr:col>1</xdr:col>
      <xdr:colOff>295275</xdr:colOff>
      <xdr:row>18</xdr:row>
      <xdr:rowOff>190500</xdr:rowOff>
    </xdr:from>
    <xdr:to>
      <xdr:col>1</xdr:col>
      <xdr:colOff>838200</xdr:colOff>
      <xdr:row>28</xdr:row>
      <xdr:rowOff>171450</xdr:rowOff>
    </xdr:to>
    <xdr:pic macro="[0]!change_Date">
      <xdr:nvPicPr>
        <xdr:cNvPr id="3" name="Yr1Back" hidden="1"/>
        <xdr:cNvPicPr preferRelativeResize="1">
          <a:picLocks noChangeAspect="1"/>
        </xdr:cNvPicPr>
      </xdr:nvPicPr>
      <xdr:blipFill>
        <a:blip r:embed="rId3"/>
        <a:stretch>
          <a:fillRect/>
        </a:stretch>
      </xdr:blipFill>
      <xdr:spPr>
        <a:xfrm>
          <a:off x="476250" y="2933700"/>
          <a:ext cx="542925" cy="361950"/>
        </a:xfrm>
        <a:prstGeom prst="rect">
          <a:avLst/>
        </a:prstGeom>
        <a:noFill/>
        <a:ln w="9525" cmpd="sng">
          <a:noFill/>
        </a:ln>
      </xdr:spPr>
    </xdr:pic>
    <xdr:clientData/>
  </xdr:twoCellAnchor>
  <xdr:twoCellAnchor editAs="oneCell">
    <xdr:from>
      <xdr:col>2</xdr:col>
      <xdr:colOff>285750</xdr:colOff>
      <xdr:row>18</xdr:row>
      <xdr:rowOff>190500</xdr:rowOff>
    </xdr:from>
    <xdr:to>
      <xdr:col>2</xdr:col>
      <xdr:colOff>752475</xdr:colOff>
      <xdr:row>29</xdr:row>
      <xdr:rowOff>0</xdr:rowOff>
    </xdr:to>
    <xdr:pic macro="[0]!change_Date">
      <xdr:nvPicPr>
        <xdr:cNvPr id="4" name="Mn1Back" hidden="1"/>
        <xdr:cNvPicPr preferRelativeResize="1">
          <a:picLocks noChangeAspect="1"/>
        </xdr:cNvPicPr>
      </xdr:nvPicPr>
      <xdr:blipFill>
        <a:blip r:embed="rId4"/>
        <a:stretch>
          <a:fillRect/>
        </a:stretch>
      </xdr:blipFill>
      <xdr:spPr>
        <a:xfrm>
          <a:off x="1304925" y="2933700"/>
          <a:ext cx="466725" cy="381000"/>
        </a:xfrm>
        <a:prstGeom prst="rect">
          <a:avLst/>
        </a:prstGeom>
        <a:noFill/>
        <a:ln w="9525" cmpd="sng">
          <a:noFill/>
        </a:ln>
      </xdr:spPr>
    </xdr:pic>
    <xdr:clientData/>
  </xdr:twoCellAnchor>
  <xdr:twoCellAnchor editAs="oneCell">
    <xdr:from>
      <xdr:col>7</xdr:col>
      <xdr:colOff>390525</xdr:colOff>
      <xdr:row>31</xdr:row>
      <xdr:rowOff>190500</xdr:rowOff>
    </xdr:from>
    <xdr:to>
      <xdr:col>7</xdr:col>
      <xdr:colOff>676275</xdr:colOff>
      <xdr:row>57</xdr:row>
      <xdr:rowOff>171450</xdr:rowOff>
    </xdr:to>
    <xdr:pic macro="[0]!change_Date">
      <xdr:nvPicPr>
        <xdr:cNvPr id="5" name="Yr2Fwd" hidden="1"/>
        <xdr:cNvPicPr preferRelativeResize="1">
          <a:picLocks noChangeAspect="1"/>
        </xdr:cNvPicPr>
      </xdr:nvPicPr>
      <xdr:blipFill>
        <a:blip r:embed="rId1"/>
        <a:stretch>
          <a:fillRect/>
        </a:stretch>
      </xdr:blipFill>
      <xdr:spPr>
        <a:xfrm>
          <a:off x="4752975" y="3314700"/>
          <a:ext cx="285750" cy="361950"/>
        </a:xfrm>
        <a:prstGeom prst="rect">
          <a:avLst/>
        </a:prstGeom>
        <a:noFill/>
        <a:ln w="9525" cmpd="sng">
          <a:noFill/>
        </a:ln>
      </xdr:spPr>
    </xdr:pic>
    <xdr:clientData/>
  </xdr:twoCellAnchor>
  <xdr:twoCellAnchor editAs="oneCell">
    <xdr:from>
      <xdr:col>6</xdr:col>
      <xdr:colOff>447675</xdr:colOff>
      <xdr:row>31</xdr:row>
      <xdr:rowOff>190500</xdr:rowOff>
    </xdr:from>
    <xdr:to>
      <xdr:col>6</xdr:col>
      <xdr:colOff>647700</xdr:colOff>
      <xdr:row>58</xdr:row>
      <xdr:rowOff>0</xdr:rowOff>
    </xdr:to>
    <xdr:pic macro="[0]!change_Date">
      <xdr:nvPicPr>
        <xdr:cNvPr id="6" name="Mn2Fwd" hidden="1"/>
        <xdr:cNvPicPr preferRelativeResize="1">
          <a:picLocks noChangeAspect="1"/>
        </xdr:cNvPicPr>
      </xdr:nvPicPr>
      <xdr:blipFill>
        <a:blip r:embed="rId2"/>
        <a:stretch>
          <a:fillRect/>
        </a:stretch>
      </xdr:blipFill>
      <xdr:spPr>
        <a:xfrm>
          <a:off x="4162425" y="3314700"/>
          <a:ext cx="200025" cy="381000"/>
        </a:xfrm>
        <a:prstGeom prst="rect">
          <a:avLst/>
        </a:prstGeom>
        <a:noFill/>
        <a:ln w="9525" cmpd="sng">
          <a:noFill/>
        </a:ln>
      </xdr:spPr>
    </xdr:pic>
    <xdr:clientData/>
  </xdr:twoCellAnchor>
  <xdr:twoCellAnchor editAs="oneCell">
    <xdr:from>
      <xdr:col>1</xdr:col>
      <xdr:colOff>342900</xdr:colOff>
      <xdr:row>31</xdr:row>
      <xdr:rowOff>190500</xdr:rowOff>
    </xdr:from>
    <xdr:to>
      <xdr:col>1</xdr:col>
      <xdr:colOff>838200</xdr:colOff>
      <xdr:row>57</xdr:row>
      <xdr:rowOff>171450</xdr:rowOff>
    </xdr:to>
    <xdr:pic macro="[0]!change_Date">
      <xdr:nvPicPr>
        <xdr:cNvPr id="7" name="Yr2Back" hidden="1"/>
        <xdr:cNvPicPr preferRelativeResize="1">
          <a:picLocks noChangeAspect="1"/>
        </xdr:cNvPicPr>
      </xdr:nvPicPr>
      <xdr:blipFill>
        <a:blip r:embed="rId3"/>
        <a:stretch>
          <a:fillRect/>
        </a:stretch>
      </xdr:blipFill>
      <xdr:spPr>
        <a:xfrm>
          <a:off x="523875" y="3314700"/>
          <a:ext cx="495300" cy="361950"/>
        </a:xfrm>
        <a:prstGeom prst="rect">
          <a:avLst/>
        </a:prstGeom>
        <a:noFill/>
        <a:ln w="9525" cmpd="sng">
          <a:noFill/>
        </a:ln>
      </xdr:spPr>
    </xdr:pic>
    <xdr:clientData/>
  </xdr:twoCellAnchor>
  <xdr:twoCellAnchor editAs="oneCell">
    <xdr:from>
      <xdr:col>2</xdr:col>
      <xdr:colOff>333375</xdr:colOff>
      <xdr:row>31</xdr:row>
      <xdr:rowOff>190500</xdr:rowOff>
    </xdr:from>
    <xdr:to>
      <xdr:col>2</xdr:col>
      <xdr:colOff>752475</xdr:colOff>
      <xdr:row>58</xdr:row>
      <xdr:rowOff>0</xdr:rowOff>
    </xdr:to>
    <xdr:pic macro="[0]!change_Date">
      <xdr:nvPicPr>
        <xdr:cNvPr id="8" name="Mn2Back" hidden="1"/>
        <xdr:cNvPicPr preferRelativeResize="1">
          <a:picLocks noChangeAspect="1"/>
        </xdr:cNvPicPr>
      </xdr:nvPicPr>
      <xdr:blipFill>
        <a:blip r:embed="rId4"/>
        <a:stretch>
          <a:fillRect/>
        </a:stretch>
      </xdr:blipFill>
      <xdr:spPr>
        <a:xfrm>
          <a:off x="1352550" y="3314700"/>
          <a:ext cx="4191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33</xdr:row>
      <xdr:rowOff>190500</xdr:rowOff>
    </xdr:from>
    <xdr:to>
      <xdr:col>7</xdr:col>
      <xdr:colOff>790575</xdr:colOff>
      <xdr:row>35</xdr:row>
      <xdr:rowOff>200025</xdr:rowOff>
    </xdr:to>
    <xdr:pic macro="[0]!change_Date">
      <xdr:nvPicPr>
        <xdr:cNvPr id="1" name="Yr2Fwd"/>
        <xdr:cNvPicPr preferRelativeResize="1">
          <a:picLocks noChangeAspect="1"/>
        </xdr:cNvPicPr>
      </xdr:nvPicPr>
      <xdr:blipFill>
        <a:blip r:embed="rId1"/>
        <a:stretch>
          <a:fillRect/>
        </a:stretch>
      </xdr:blipFill>
      <xdr:spPr>
        <a:xfrm>
          <a:off x="5457825" y="3705225"/>
          <a:ext cx="333375" cy="247650"/>
        </a:xfrm>
        <a:prstGeom prst="rect">
          <a:avLst/>
        </a:prstGeom>
        <a:noFill/>
        <a:ln w="9525" cmpd="sng">
          <a:noFill/>
        </a:ln>
      </xdr:spPr>
    </xdr:pic>
    <xdr:clientData/>
  </xdr:twoCellAnchor>
  <xdr:twoCellAnchor editAs="oneCell">
    <xdr:from>
      <xdr:col>6</xdr:col>
      <xdr:colOff>457200</xdr:colOff>
      <xdr:row>33</xdr:row>
      <xdr:rowOff>190500</xdr:rowOff>
    </xdr:from>
    <xdr:to>
      <xdr:col>6</xdr:col>
      <xdr:colOff>790575</xdr:colOff>
      <xdr:row>36</xdr:row>
      <xdr:rowOff>47625</xdr:rowOff>
    </xdr:to>
    <xdr:pic macro="[0]!change_Date">
      <xdr:nvPicPr>
        <xdr:cNvPr id="2" name="Mn2Fwd"/>
        <xdr:cNvPicPr preferRelativeResize="1">
          <a:picLocks noChangeAspect="1"/>
        </xdr:cNvPicPr>
      </xdr:nvPicPr>
      <xdr:blipFill>
        <a:blip r:embed="rId2"/>
        <a:stretch>
          <a:fillRect/>
        </a:stretch>
      </xdr:blipFill>
      <xdr:spPr>
        <a:xfrm>
          <a:off x="4667250" y="3705225"/>
          <a:ext cx="333375" cy="361950"/>
        </a:xfrm>
        <a:prstGeom prst="rect">
          <a:avLst/>
        </a:prstGeom>
        <a:noFill/>
        <a:ln w="9525" cmpd="sng">
          <a:noFill/>
        </a:ln>
      </xdr:spPr>
    </xdr:pic>
    <xdr:clientData/>
  </xdr:twoCellAnchor>
  <xdr:twoCellAnchor editAs="oneCell">
    <xdr:from>
      <xdr:col>1</xdr:col>
      <xdr:colOff>390525</xdr:colOff>
      <xdr:row>33</xdr:row>
      <xdr:rowOff>190500</xdr:rowOff>
    </xdr:from>
    <xdr:to>
      <xdr:col>1</xdr:col>
      <xdr:colOff>685800</xdr:colOff>
      <xdr:row>35</xdr:row>
      <xdr:rowOff>200025</xdr:rowOff>
    </xdr:to>
    <xdr:pic macro="[0]!change_Date">
      <xdr:nvPicPr>
        <xdr:cNvPr id="3" name="Yr2Back"/>
        <xdr:cNvPicPr preferRelativeResize="1">
          <a:picLocks noChangeAspect="1"/>
        </xdr:cNvPicPr>
      </xdr:nvPicPr>
      <xdr:blipFill>
        <a:blip r:embed="rId3"/>
        <a:stretch>
          <a:fillRect/>
        </a:stretch>
      </xdr:blipFill>
      <xdr:spPr>
        <a:xfrm>
          <a:off x="752475" y="3705225"/>
          <a:ext cx="295275" cy="247650"/>
        </a:xfrm>
        <a:prstGeom prst="rect">
          <a:avLst/>
        </a:prstGeom>
        <a:noFill/>
        <a:ln w="9525" cmpd="sng">
          <a:noFill/>
        </a:ln>
      </xdr:spPr>
    </xdr:pic>
    <xdr:clientData/>
  </xdr:twoCellAnchor>
  <xdr:twoCellAnchor editAs="oneCell">
    <xdr:from>
      <xdr:col>2</xdr:col>
      <xdr:colOff>390525</xdr:colOff>
      <xdr:row>33</xdr:row>
      <xdr:rowOff>190500</xdr:rowOff>
    </xdr:from>
    <xdr:to>
      <xdr:col>2</xdr:col>
      <xdr:colOff>790575</xdr:colOff>
      <xdr:row>35</xdr:row>
      <xdr:rowOff>228600</xdr:rowOff>
    </xdr:to>
    <xdr:pic macro="[0]!change_Date">
      <xdr:nvPicPr>
        <xdr:cNvPr id="4" name="Mn2Back"/>
        <xdr:cNvPicPr preferRelativeResize="1">
          <a:picLocks noChangeAspect="1"/>
        </xdr:cNvPicPr>
      </xdr:nvPicPr>
      <xdr:blipFill>
        <a:blip r:embed="rId4"/>
        <a:stretch>
          <a:fillRect/>
        </a:stretch>
      </xdr:blipFill>
      <xdr:spPr>
        <a:xfrm>
          <a:off x="1438275" y="3705225"/>
          <a:ext cx="400050" cy="314325"/>
        </a:xfrm>
        <a:prstGeom prst="rect">
          <a:avLst/>
        </a:prstGeom>
        <a:noFill/>
        <a:ln w="9525" cmpd="sng">
          <a:noFill/>
        </a:ln>
      </xdr:spPr>
    </xdr:pic>
    <xdr:clientData/>
  </xdr:twoCellAnchor>
  <xdr:twoCellAnchor editAs="oneCell">
    <xdr:from>
      <xdr:col>7</xdr:col>
      <xdr:colOff>457200</xdr:colOff>
      <xdr:row>22</xdr:row>
      <xdr:rowOff>161925</xdr:rowOff>
    </xdr:from>
    <xdr:to>
      <xdr:col>7</xdr:col>
      <xdr:colOff>790575</xdr:colOff>
      <xdr:row>24</xdr:row>
      <xdr:rowOff>171450</xdr:rowOff>
    </xdr:to>
    <xdr:pic macro="[0]!change_Date">
      <xdr:nvPicPr>
        <xdr:cNvPr id="5" name="Yr1Fwd"/>
        <xdr:cNvPicPr preferRelativeResize="1">
          <a:picLocks noChangeAspect="1"/>
        </xdr:cNvPicPr>
      </xdr:nvPicPr>
      <xdr:blipFill>
        <a:blip r:embed="rId1"/>
        <a:stretch>
          <a:fillRect/>
        </a:stretch>
      </xdr:blipFill>
      <xdr:spPr>
        <a:xfrm>
          <a:off x="5457825" y="1714500"/>
          <a:ext cx="333375" cy="247650"/>
        </a:xfrm>
        <a:prstGeom prst="rect">
          <a:avLst/>
        </a:prstGeom>
        <a:noFill/>
        <a:ln w="9525" cmpd="sng">
          <a:noFill/>
        </a:ln>
      </xdr:spPr>
    </xdr:pic>
    <xdr:clientData/>
  </xdr:twoCellAnchor>
  <xdr:twoCellAnchor editAs="oneCell">
    <xdr:from>
      <xdr:col>6</xdr:col>
      <xdr:colOff>476250</xdr:colOff>
      <xdr:row>22</xdr:row>
      <xdr:rowOff>161925</xdr:rowOff>
    </xdr:from>
    <xdr:to>
      <xdr:col>6</xdr:col>
      <xdr:colOff>790575</xdr:colOff>
      <xdr:row>25</xdr:row>
      <xdr:rowOff>57150</xdr:rowOff>
    </xdr:to>
    <xdr:pic macro="[0]!change_Date">
      <xdr:nvPicPr>
        <xdr:cNvPr id="6" name="Mn1Fwd"/>
        <xdr:cNvPicPr preferRelativeResize="1">
          <a:picLocks noChangeAspect="1"/>
        </xdr:cNvPicPr>
      </xdr:nvPicPr>
      <xdr:blipFill>
        <a:blip r:embed="rId2"/>
        <a:stretch>
          <a:fillRect/>
        </a:stretch>
      </xdr:blipFill>
      <xdr:spPr>
        <a:xfrm>
          <a:off x="4686300" y="1714500"/>
          <a:ext cx="314325" cy="352425"/>
        </a:xfrm>
        <a:prstGeom prst="rect">
          <a:avLst/>
        </a:prstGeom>
        <a:noFill/>
        <a:ln w="9525" cmpd="sng">
          <a:noFill/>
        </a:ln>
      </xdr:spPr>
    </xdr:pic>
    <xdr:clientData/>
  </xdr:twoCellAnchor>
  <xdr:twoCellAnchor editAs="oneCell">
    <xdr:from>
      <xdr:col>1</xdr:col>
      <xdr:colOff>390525</xdr:colOff>
      <xdr:row>22</xdr:row>
      <xdr:rowOff>161925</xdr:rowOff>
    </xdr:from>
    <xdr:to>
      <xdr:col>1</xdr:col>
      <xdr:colOff>685800</xdr:colOff>
      <xdr:row>24</xdr:row>
      <xdr:rowOff>47625</xdr:rowOff>
    </xdr:to>
    <xdr:pic macro="[0]!change_Date">
      <xdr:nvPicPr>
        <xdr:cNvPr id="7" name="Yr1Back"/>
        <xdr:cNvPicPr preferRelativeResize="1">
          <a:picLocks noChangeAspect="1"/>
        </xdr:cNvPicPr>
      </xdr:nvPicPr>
      <xdr:blipFill>
        <a:blip r:embed="rId3"/>
        <a:stretch>
          <a:fillRect/>
        </a:stretch>
      </xdr:blipFill>
      <xdr:spPr>
        <a:xfrm>
          <a:off x="752475" y="1714500"/>
          <a:ext cx="295275" cy="190500"/>
        </a:xfrm>
        <a:prstGeom prst="rect">
          <a:avLst/>
        </a:prstGeom>
        <a:noFill/>
        <a:ln w="9525" cmpd="sng">
          <a:noFill/>
        </a:ln>
      </xdr:spPr>
    </xdr:pic>
    <xdr:clientData/>
  </xdr:twoCellAnchor>
  <xdr:twoCellAnchor editAs="oneCell">
    <xdr:from>
      <xdr:col>2</xdr:col>
      <xdr:colOff>371475</xdr:colOff>
      <xdr:row>22</xdr:row>
      <xdr:rowOff>161925</xdr:rowOff>
    </xdr:from>
    <xdr:to>
      <xdr:col>2</xdr:col>
      <xdr:colOff>790575</xdr:colOff>
      <xdr:row>24</xdr:row>
      <xdr:rowOff>57150</xdr:rowOff>
    </xdr:to>
    <xdr:pic macro="[0]!change_Date">
      <xdr:nvPicPr>
        <xdr:cNvPr id="8" name="Mn1Back"/>
        <xdr:cNvPicPr preferRelativeResize="1">
          <a:picLocks noChangeAspect="1"/>
        </xdr:cNvPicPr>
      </xdr:nvPicPr>
      <xdr:blipFill>
        <a:blip r:embed="rId4"/>
        <a:stretch>
          <a:fillRect/>
        </a:stretch>
      </xdr:blipFill>
      <xdr:spPr>
        <a:xfrm>
          <a:off x="1419225" y="1714500"/>
          <a:ext cx="419100" cy="247650"/>
        </a:xfrm>
        <a:prstGeom prst="rect">
          <a:avLst/>
        </a:prstGeom>
        <a:noFill/>
        <a:ln w="9525" cmpd="sng">
          <a:noFill/>
        </a:ln>
      </xdr:spPr>
    </xdr:pic>
    <xdr:clientData/>
  </xdr:twoCellAnchor>
  <xdr:twoCellAnchor editAs="oneCell">
    <xdr:from>
      <xdr:col>7</xdr:col>
      <xdr:colOff>457200</xdr:colOff>
      <xdr:row>11</xdr:row>
      <xdr:rowOff>161925</xdr:rowOff>
    </xdr:from>
    <xdr:to>
      <xdr:col>7</xdr:col>
      <xdr:colOff>790575</xdr:colOff>
      <xdr:row>21</xdr:row>
      <xdr:rowOff>0</xdr:rowOff>
    </xdr:to>
    <xdr:pic macro="[0]!change_Date">
      <xdr:nvPicPr>
        <xdr:cNvPr id="9" name="Yr3Fwd" hidden="1"/>
        <xdr:cNvPicPr preferRelativeResize="1">
          <a:picLocks noChangeAspect="1"/>
        </xdr:cNvPicPr>
      </xdr:nvPicPr>
      <xdr:blipFill>
        <a:blip r:embed="rId1"/>
        <a:stretch>
          <a:fillRect/>
        </a:stretch>
      </xdr:blipFill>
      <xdr:spPr>
        <a:xfrm>
          <a:off x="5457825" y="1085850"/>
          <a:ext cx="333375" cy="276225"/>
        </a:xfrm>
        <a:prstGeom prst="rect">
          <a:avLst/>
        </a:prstGeom>
        <a:noFill/>
        <a:ln w="9525" cmpd="sng">
          <a:noFill/>
        </a:ln>
      </xdr:spPr>
    </xdr:pic>
    <xdr:clientData/>
  </xdr:twoCellAnchor>
  <xdr:twoCellAnchor editAs="oneCell">
    <xdr:from>
      <xdr:col>6</xdr:col>
      <xdr:colOff>476250</xdr:colOff>
      <xdr:row>11</xdr:row>
      <xdr:rowOff>161925</xdr:rowOff>
    </xdr:from>
    <xdr:to>
      <xdr:col>6</xdr:col>
      <xdr:colOff>790575</xdr:colOff>
      <xdr:row>21</xdr:row>
      <xdr:rowOff>57150</xdr:rowOff>
    </xdr:to>
    <xdr:pic macro="[0]!change_Date">
      <xdr:nvPicPr>
        <xdr:cNvPr id="10" name="Mn3Fwd" hidden="1"/>
        <xdr:cNvPicPr preferRelativeResize="1">
          <a:picLocks noChangeAspect="1"/>
        </xdr:cNvPicPr>
      </xdr:nvPicPr>
      <xdr:blipFill>
        <a:blip r:embed="rId2"/>
        <a:stretch>
          <a:fillRect/>
        </a:stretch>
      </xdr:blipFill>
      <xdr:spPr>
        <a:xfrm>
          <a:off x="4686300" y="1085850"/>
          <a:ext cx="314325" cy="333375"/>
        </a:xfrm>
        <a:prstGeom prst="rect">
          <a:avLst/>
        </a:prstGeom>
        <a:noFill/>
        <a:ln w="9525" cmpd="sng">
          <a:noFill/>
        </a:ln>
      </xdr:spPr>
    </xdr:pic>
    <xdr:clientData/>
  </xdr:twoCellAnchor>
  <xdr:twoCellAnchor editAs="oneCell">
    <xdr:from>
      <xdr:col>1</xdr:col>
      <xdr:colOff>390525</xdr:colOff>
      <xdr:row>11</xdr:row>
      <xdr:rowOff>161925</xdr:rowOff>
    </xdr:from>
    <xdr:to>
      <xdr:col>1</xdr:col>
      <xdr:colOff>685800</xdr:colOff>
      <xdr:row>21</xdr:row>
      <xdr:rowOff>0</xdr:rowOff>
    </xdr:to>
    <xdr:pic macro="[0]!change_Date">
      <xdr:nvPicPr>
        <xdr:cNvPr id="11" name="Yr3Back" hidden="1"/>
        <xdr:cNvPicPr preferRelativeResize="1">
          <a:picLocks noChangeAspect="1"/>
        </xdr:cNvPicPr>
      </xdr:nvPicPr>
      <xdr:blipFill>
        <a:blip r:embed="rId3"/>
        <a:stretch>
          <a:fillRect/>
        </a:stretch>
      </xdr:blipFill>
      <xdr:spPr>
        <a:xfrm>
          <a:off x="752475" y="1085850"/>
          <a:ext cx="295275" cy="276225"/>
        </a:xfrm>
        <a:prstGeom prst="rect">
          <a:avLst/>
        </a:prstGeom>
        <a:noFill/>
        <a:ln w="9525" cmpd="sng">
          <a:noFill/>
        </a:ln>
      </xdr:spPr>
    </xdr:pic>
    <xdr:clientData/>
  </xdr:twoCellAnchor>
  <xdr:twoCellAnchor editAs="oneCell">
    <xdr:from>
      <xdr:col>2</xdr:col>
      <xdr:colOff>371475</xdr:colOff>
      <xdr:row>11</xdr:row>
      <xdr:rowOff>142875</xdr:rowOff>
    </xdr:from>
    <xdr:to>
      <xdr:col>2</xdr:col>
      <xdr:colOff>790575</xdr:colOff>
      <xdr:row>21</xdr:row>
      <xdr:rowOff>57150</xdr:rowOff>
    </xdr:to>
    <xdr:pic macro="[0]!change_Date">
      <xdr:nvPicPr>
        <xdr:cNvPr id="12" name="Mn3Back" hidden="1"/>
        <xdr:cNvPicPr preferRelativeResize="1">
          <a:picLocks noChangeAspect="1"/>
        </xdr:cNvPicPr>
      </xdr:nvPicPr>
      <xdr:blipFill>
        <a:blip r:embed="rId4"/>
        <a:stretch>
          <a:fillRect/>
        </a:stretch>
      </xdr:blipFill>
      <xdr:spPr>
        <a:xfrm>
          <a:off x="1419225" y="1085850"/>
          <a:ext cx="41910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1</xdr:row>
      <xdr:rowOff>0</xdr:rowOff>
    </xdr:from>
    <xdr:to>
      <xdr:col>13</xdr:col>
      <xdr:colOff>180975</xdr:colOff>
      <xdr:row>3</xdr:row>
      <xdr:rowOff>171450</xdr:rowOff>
    </xdr:to>
    <xdr:sp macro="[0]!Process_Claim">
      <xdr:nvSpPr>
        <xdr:cNvPr id="1" name="TextBox 1"/>
        <xdr:cNvSpPr txBox="1">
          <a:spLocks noChangeArrowheads="1"/>
        </xdr:cNvSpPr>
      </xdr:nvSpPr>
      <xdr:spPr>
        <a:xfrm>
          <a:off x="7972425" y="190500"/>
          <a:ext cx="1228725" cy="619125"/>
        </a:xfrm>
        <a:prstGeom prst="rect">
          <a:avLst/>
        </a:prstGeom>
        <a:solidFill>
          <a:srgbClr val="B7DEE8"/>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Process
</a:t>
          </a:r>
          <a:r>
            <a:rPr lang="en-US" cap="none" sz="1600" b="0" i="0" u="none" baseline="0">
              <a:solidFill>
                <a:srgbClr val="000000"/>
              </a:solidFill>
              <a:latin typeface="Calibri"/>
              <a:ea typeface="Calibri"/>
              <a:cs typeface="Calibri"/>
            </a:rPr>
            <a:t>Claim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26</xdr:row>
      <xdr:rowOff>200025</xdr:rowOff>
    </xdr:from>
    <xdr:to>
      <xdr:col>4</xdr:col>
      <xdr:colOff>0</xdr:colOff>
      <xdr:row>48</xdr:row>
      <xdr:rowOff>0</xdr:rowOff>
    </xdr:to>
    <xdr:pic macro="[0]!change_Date">
      <xdr:nvPicPr>
        <xdr:cNvPr id="1" name="Yr1Back"/>
        <xdr:cNvPicPr preferRelativeResize="1">
          <a:picLocks noChangeAspect="1"/>
        </xdr:cNvPicPr>
      </xdr:nvPicPr>
      <xdr:blipFill>
        <a:blip r:embed="rId1"/>
        <a:stretch>
          <a:fillRect/>
        </a:stretch>
      </xdr:blipFill>
      <xdr:spPr>
        <a:xfrm>
          <a:off x="3333750" y="3057525"/>
          <a:ext cx="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26</xdr:row>
      <xdr:rowOff>200025</xdr:rowOff>
    </xdr:from>
    <xdr:to>
      <xdr:col>4</xdr:col>
      <xdr:colOff>0</xdr:colOff>
      <xdr:row>28</xdr:row>
      <xdr:rowOff>57150</xdr:rowOff>
    </xdr:to>
    <xdr:pic macro="[0]!change_Date">
      <xdr:nvPicPr>
        <xdr:cNvPr id="1" name="Yr1Back"/>
        <xdr:cNvPicPr preferRelativeResize="1">
          <a:picLocks noChangeAspect="1"/>
        </xdr:cNvPicPr>
      </xdr:nvPicPr>
      <xdr:blipFill>
        <a:blip r:embed="rId1"/>
        <a:stretch>
          <a:fillRect/>
        </a:stretch>
      </xdr:blipFill>
      <xdr:spPr>
        <a:xfrm>
          <a:off x="3724275" y="619125"/>
          <a:ext cx="0"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bsence%20scheme%20raw%20data%2023-2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ow r="3">
          <cell r="BD3" t="str">
            <v>3373</v>
          </cell>
          <cell r="BE3" t="str">
            <v>Day 11</v>
          </cell>
          <cell r="BF3" t="str">
            <v>Day 11</v>
          </cell>
          <cell r="BG3" t="str">
            <v/>
          </cell>
          <cell r="BH3" t="str">
            <v>Day 11</v>
          </cell>
        </row>
        <row r="4">
          <cell r="BD4" t="str">
            <v>3061</v>
          </cell>
          <cell r="BE4" t="str">
            <v>Day 11</v>
          </cell>
          <cell r="BF4" t="str">
            <v>Day 11</v>
          </cell>
          <cell r="BG4" t="str">
            <v>Day 1</v>
          </cell>
          <cell r="BH4" t="str">
            <v>Day 11</v>
          </cell>
        </row>
        <row r="5">
          <cell r="BD5" t="str">
            <v>2083</v>
          </cell>
          <cell r="BE5" t="str">
            <v>Day 11</v>
          </cell>
          <cell r="BF5" t="str">
            <v>Day 11</v>
          </cell>
          <cell r="BG5" t="str">
            <v>Day 11</v>
          </cell>
          <cell r="BH5" t="str">
            <v>Day 11</v>
          </cell>
        </row>
        <row r="6">
          <cell r="BD6" t="str">
            <v>2118</v>
          </cell>
          <cell r="BE6" t="str">
            <v>Day 11</v>
          </cell>
          <cell r="BF6" t="str">
            <v>Day 11</v>
          </cell>
          <cell r="BG6" t="str">
            <v/>
          </cell>
          <cell r="BH6" t="str">
            <v>Day 11</v>
          </cell>
        </row>
        <row r="7">
          <cell r="BD7" t="str">
            <v>2217</v>
          </cell>
          <cell r="BE7" t="str">
            <v>Day 11</v>
          </cell>
          <cell r="BF7" t="str">
            <v/>
          </cell>
          <cell r="BG7" t="str">
            <v/>
          </cell>
          <cell r="BH7" t="str">
            <v>Day 11</v>
          </cell>
        </row>
        <row r="8">
          <cell r="BD8" t="str">
            <v>3067</v>
          </cell>
          <cell r="BE8" t="str">
            <v>Day 11</v>
          </cell>
          <cell r="BF8" t="str">
            <v>Day 11</v>
          </cell>
          <cell r="BG8" t="str">
            <v>Day 1</v>
          </cell>
          <cell r="BH8" t="str">
            <v>Day 11</v>
          </cell>
        </row>
        <row r="9">
          <cell r="BD9" t="str">
            <v>3001</v>
          </cell>
          <cell r="BE9" t="str">
            <v>Day 11</v>
          </cell>
          <cell r="BF9" t="str">
            <v/>
          </cell>
          <cell r="BG9" t="str">
            <v/>
          </cell>
          <cell r="BH9" t="str">
            <v/>
          </cell>
        </row>
        <row r="10">
          <cell r="BD10" t="str">
            <v>3301</v>
          </cell>
          <cell r="BE10" t="str">
            <v>Day 11</v>
          </cell>
          <cell r="BF10" t="str">
            <v/>
          </cell>
          <cell r="BG10" t="str">
            <v>Day 11</v>
          </cell>
          <cell r="BH10" t="str">
            <v>Day 11</v>
          </cell>
        </row>
        <row r="11">
          <cell r="BD11" t="str">
            <v>2002</v>
          </cell>
          <cell r="BE11" t="str">
            <v>Day 11</v>
          </cell>
          <cell r="BF11" t="str">
            <v/>
          </cell>
          <cell r="BG11" t="str">
            <v>Day 11</v>
          </cell>
          <cell r="BH11" t="str">
            <v/>
          </cell>
        </row>
        <row r="12">
          <cell r="BD12" t="str">
            <v>2082</v>
          </cell>
          <cell r="BE12" t="str">
            <v>Day 11</v>
          </cell>
          <cell r="BF12" t="str">
            <v>Day 11</v>
          </cell>
          <cell r="BG12" t="str">
            <v>Day 1</v>
          </cell>
          <cell r="BH12" t="str">
            <v>Day 11</v>
          </cell>
        </row>
        <row r="13">
          <cell r="BD13" t="str">
            <v>3943</v>
          </cell>
          <cell r="BE13" t="str">
            <v>Day 11</v>
          </cell>
          <cell r="BF13" t="str">
            <v>Day 11</v>
          </cell>
          <cell r="BG13" t="str">
            <v>Day 11</v>
          </cell>
          <cell r="BH13" t="str">
            <v>Day 11</v>
          </cell>
        </row>
        <row r="14">
          <cell r="BD14" t="str">
            <v>2060</v>
          </cell>
          <cell r="BE14" t="str">
            <v>Day 11</v>
          </cell>
          <cell r="BF14" t="str">
            <v/>
          </cell>
          <cell r="BG14" t="str">
            <v>Day 1</v>
          </cell>
          <cell r="BH14" t="str">
            <v/>
          </cell>
        </row>
        <row r="15">
          <cell r="BD15" t="str">
            <v>2312</v>
          </cell>
          <cell r="BE15" t="str">
            <v/>
          </cell>
          <cell r="BF15" t="str">
            <v/>
          </cell>
          <cell r="BG15" t="str">
            <v/>
          </cell>
          <cell r="BH15" t="str">
            <v/>
          </cell>
        </row>
        <row r="16">
          <cell r="BD16" t="str">
            <v>3942</v>
          </cell>
          <cell r="BE16" t="str">
            <v>Day 11</v>
          </cell>
          <cell r="BF16" t="str">
            <v/>
          </cell>
          <cell r="BG16" t="str">
            <v>Day 11</v>
          </cell>
          <cell r="BH16" t="str">
            <v/>
          </cell>
        </row>
        <row r="17">
          <cell r="BD17" t="str">
            <v>3081</v>
          </cell>
          <cell r="BE17" t="str">
            <v>Day 11</v>
          </cell>
          <cell r="BF17" t="str">
            <v>Day 11</v>
          </cell>
          <cell r="BG17" t="str">
            <v>Day 11</v>
          </cell>
          <cell r="BH17" t="str">
            <v>Day 11</v>
          </cell>
        </row>
        <row r="18">
          <cell r="BD18" t="str">
            <v>1005</v>
          </cell>
          <cell r="BE18" t="str">
            <v>Day 11</v>
          </cell>
          <cell r="BF18" t="str">
            <v/>
          </cell>
          <cell r="BG18" t="str">
            <v/>
          </cell>
          <cell r="BH18" t="str">
            <v/>
          </cell>
        </row>
        <row r="19">
          <cell r="BD19" t="str">
            <v>3004</v>
          </cell>
          <cell r="BE19" t="str">
            <v>Day 11</v>
          </cell>
          <cell r="BF19" t="str">
            <v>Day 11</v>
          </cell>
          <cell r="BG19" t="str">
            <v/>
          </cell>
          <cell r="BH19" t="str">
            <v>Day 11</v>
          </cell>
        </row>
        <row r="20">
          <cell r="BD20" t="str">
            <v>2452</v>
          </cell>
          <cell r="BE20" t="str">
            <v>Day 11</v>
          </cell>
          <cell r="BF20" t="str">
            <v/>
          </cell>
          <cell r="BG20" t="str">
            <v>Day 1</v>
          </cell>
          <cell r="BH20" t="str">
            <v/>
          </cell>
        </row>
        <row r="21">
          <cell r="BD21" t="str">
            <v>2004</v>
          </cell>
          <cell r="BE21" t="str">
            <v>Day 11</v>
          </cell>
          <cell r="BF21" t="str">
            <v/>
          </cell>
          <cell r="BG21" t="str">
            <v/>
          </cell>
          <cell r="BH21" t="str">
            <v>Day 11</v>
          </cell>
        </row>
        <row r="22">
          <cell r="BD22" t="str">
            <v>3050</v>
          </cell>
          <cell r="BE22" t="str">
            <v>Day 11</v>
          </cell>
          <cell r="BF22" t="str">
            <v/>
          </cell>
          <cell r="BG22" t="str">
            <v>Day 1</v>
          </cell>
          <cell r="BH22" t="str">
            <v>Day 11</v>
          </cell>
        </row>
        <row r="23">
          <cell r="BD23" t="str">
            <v>3009</v>
          </cell>
          <cell r="BE23" t="str">
            <v>Day 11</v>
          </cell>
          <cell r="BF23" t="str">
            <v>Day 11</v>
          </cell>
          <cell r="BG23" t="str">
            <v/>
          </cell>
          <cell r="BH23" t="str">
            <v>Day 11</v>
          </cell>
        </row>
        <row r="24">
          <cell r="BD24" t="str">
            <v>2091</v>
          </cell>
          <cell r="BE24" t="str">
            <v>Day 11</v>
          </cell>
          <cell r="BF24" t="str">
            <v>Day 11</v>
          </cell>
          <cell r="BG24" t="str">
            <v>Day 1</v>
          </cell>
          <cell r="BH24" t="str">
            <v>Day 11</v>
          </cell>
        </row>
        <row r="25">
          <cell r="BD25" t="str">
            <v>2065</v>
          </cell>
          <cell r="BE25" t="str">
            <v/>
          </cell>
          <cell r="BF25" t="str">
            <v/>
          </cell>
          <cell r="BG25" t="str">
            <v/>
          </cell>
          <cell r="BH25" t="str">
            <v/>
          </cell>
        </row>
        <row r="26">
          <cell r="BD26" t="str">
            <v>1006</v>
          </cell>
          <cell r="BE26" t="str">
            <v>Day 11</v>
          </cell>
          <cell r="BF26" t="str">
            <v/>
          </cell>
          <cell r="BG26" t="str">
            <v/>
          </cell>
          <cell r="BH26" t="str">
            <v/>
          </cell>
        </row>
        <row r="27">
          <cell r="BD27" t="str">
            <v>2119</v>
          </cell>
          <cell r="BE27" t="str">
            <v>Day 11</v>
          </cell>
          <cell r="BF27" t="str">
            <v/>
          </cell>
          <cell r="BG27" t="str">
            <v>Day 1</v>
          </cell>
          <cell r="BH27" t="str">
            <v>Day 11</v>
          </cell>
        </row>
        <row r="28">
          <cell r="BD28" t="str">
            <v>3011</v>
          </cell>
          <cell r="BE28" t="str">
            <v>Day 11</v>
          </cell>
          <cell r="BF28" t="str">
            <v>Day 11</v>
          </cell>
          <cell r="BG28" t="str">
            <v/>
          </cell>
          <cell r="BH28" t="str">
            <v>Day 11</v>
          </cell>
        </row>
        <row r="29">
          <cell r="BD29" t="str">
            <v>2006</v>
          </cell>
          <cell r="BE29" t="str">
            <v>Day 11</v>
          </cell>
          <cell r="BF29" t="str">
            <v>Day 11</v>
          </cell>
          <cell r="BG29" t="str">
            <v>Day 1</v>
          </cell>
          <cell r="BH29" t="str">
            <v>Day 11</v>
          </cell>
        </row>
        <row r="30">
          <cell r="BD30" t="str">
            <v>3012</v>
          </cell>
          <cell r="BE30" t="str">
            <v>Day 11</v>
          </cell>
          <cell r="BF30" t="str">
            <v>Day 11</v>
          </cell>
          <cell r="BG30" t="str">
            <v/>
          </cell>
          <cell r="BH30" t="str">
            <v>Day 11</v>
          </cell>
        </row>
        <row r="31">
          <cell r="BD31" t="str">
            <v>3041</v>
          </cell>
          <cell r="BE31" t="str">
            <v>Day 11</v>
          </cell>
          <cell r="BF31" t="str">
            <v/>
          </cell>
          <cell r="BG31" t="str">
            <v>Day 11</v>
          </cell>
          <cell r="BH31" t="str">
            <v/>
          </cell>
        </row>
        <row r="32">
          <cell r="BD32" t="str">
            <v>2246</v>
          </cell>
          <cell r="BE32" t="str">
            <v>Day 11</v>
          </cell>
          <cell r="BF32" t="str">
            <v/>
          </cell>
          <cell r="BG32" t="str">
            <v/>
          </cell>
          <cell r="BH32" t="str">
            <v/>
          </cell>
        </row>
        <row r="33">
          <cell r="BD33" t="str">
            <v>3308</v>
          </cell>
          <cell r="BE33" t="str">
            <v>Day 11</v>
          </cell>
          <cell r="BF33" t="str">
            <v/>
          </cell>
          <cell r="BG33" t="str">
            <v/>
          </cell>
          <cell r="BH33" t="str">
            <v>Day 11</v>
          </cell>
        </row>
        <row r="34">
          <cell r="BD34" t="str">
            <v>3368</v>
          </cell>
          <cell r="BE34" t="str">
            <v>Day 11</v>
          </cell>
          <cell r="BF34" t="str">
            <v/>
          </cell>
          <cell r="BG34" t="str">
            <v/>
          </cell>
          <cell r="BH34" t="str">
            <v/>
          </cell>
        </row>
        <row r="35">
          <cell r="BD35" t="str">
            <v>2444</v>
          </cell>
          <cell r="BE35" t="str">
            <v>Day 11</v>
          </cell>
          <cell r="BF35" t="str">
            <v/>
          </cell>
          <cell r="BG35" t="str">
            <v>Day 11</v>
          </cell>
          <cell r="BH35" t="str">
            <v>Day 11</v>
          </cell>
        </row>
        <row r="36">
          <cell r="BD36" t="str">
            <v>3074</v>
          </cell>
          <cell r="BE36" t="str">
            <v>Day 11</v>
          </cell>
          <cell r="BF36" t="str">
            <v/>
          </cell>
          <cell r="BG36" t="str">
            <v>Day 11</v>
          </cell>
          <cell r="BH36" t="str">
            <v/>
          </cell>
        </row>
        <row r="37">
          <cell r="BD37" t="str">
            <v>2336</v>
          </cell>
          <cell r="BE37" t="str">
            <v>Day 11</v>
          </cell>
          <cell r="BF37" t="str">
            <v>Day 11</v>
          </cell>
          <cell r="BG37" t="str">
            <v>Day 1</v>
          </cell>
          <cell r="BH37" t="str">
            <v>Day 11</v>
          </cell>
        </row>
        <row r="38">
          <cell r="BD38" t="str">
            <v>2010</v>
          </cell>
          <cell r="BE38" t="str">
            <v>Day 11</v>
          </cell>
          <cell r="BF38" t="str">
            <v/>
          </cell>
          <cell r="BG38" t="str">
            <v/>
          </cell>
          <cell r="BH38" t="str">
            <v/>
          </cell>
        </row>
        <row r="39">
          <cell r="BD39" t="str">
            <v>3065</v>
          </cell>
          <cell r="BE39" t="str">
            <v>Day 11</v>
          </cell>
          <cell r="BF39" t="str">
            <v/>
          </cell>
          <cell r="BG39" t="str">
            <v/>
          </cell>
          <cell r="BH39" t="str">
            <v/>
          </cell>
        </row>
        <row r="40">
          <cell r="BD40" t="str">
            <v>2011</v>
          </cell>
          <cell r="BE40" t="str">
            <v>Day 11</v>
          </cell>
          <cell r="BF40" t="str">
            <v/>
          </cell>
          <cell r="BG40" t="str">
            <v/>
          </cell>
          <cell r="BH40" t="str">
            <v/>
          </cell>
        </row>
        <row r="41">
          <cell r="BD41" t="str">
            <v>2012</v>
          </cell>
          <cell r="BE41" t="str">
            <v>Day 11</v>
          </cell>
          <cell r="BF41" t="str">
            <v/>
          </cell>
          <cell r="BG41" t="str">
            <v/>
          </cell>
          <cell r="BH41" t="str">
            <v>Day 11</v>
          </cell>
        </row>
        <row r="42">
          <cell r="BD42" t="str">
            <v>2068</v>
          </cell>
          <cell r="BE42" t="str">
            <v>Day 11</v>
          </cell>
          <cell r="BF42" t="str">
            <v>Day 11</v>
          </cell>
          <cell r="BG42" t="str">
            <v>Day 11</v>
          </cell>
          <cell r="BH42" t="str">
            <v>Day 11</v>
          </cell>
        </row>
        <row r="43">
          <cell r="BD43" t="str">
            <v>2016</v>
          </cell>
          <cell r="BE43" t="str">
            <v>Day 11</v>
          </cell>
          <cell r="BF43" t="str">
            <v>Day 11</v>
          </cell>
          <cell r="BG43" t="str">
            <v/>
          </cell>
          <cell r="BH43" t="str">
            <v>Day 11</v>
          </cell>
        </row>
        <row r="44">
          <cell r="BD44" t="str">
            <v>3066</v>
          </cell>
          <cell r="BE44" t="str">
            <v/>
          </cell>
          <cell r="BF44" t="str">
            <v/>
          </cell>
          <cell r="BG44" t="str">
            <v/>
          </cell>
          <cell r="BH44" t="str">
            <v/>
          </cell>
        </row>
        <row r="45">
          <cell r="BD45" t="str">
            <v>3068</v>
          </cell>
          <cell r="BE45" t="str">
            <v>Day 11</v>
          </cell>
          <cell r="BF45" t="str">
            <v>Day 11</v>
          </cell>
          <cell r="BG45" t="str">
            <v>Day 11</v>
          </cell>
          <cell r="BH45" t="str">
            <v/>
          </cell>
        </row>
        <row r="46">
          <cell r="BD46" t="str">
            <v>2123</v>
          </cell>
          <cell r="BE46" t="str">
            <v>Day 11</v>
          </cell>
          <cell r="BF46" t="str">
            <v>Day 11</v>
          </cell>
          <cell r="BG46" t="str">
            <v>Day 11</v>
          </cell>
          <cell r="BH46" t="str">
            <v>Day 11</v>
          </cell>
        </row>
        <row r="47">
          <cell r="BD47" t="str">
            <v>3310</v>
          </cell>
          <cell r="BE47" t="str">
            <v>Day 11</v>
          </cell>
          <cell r="BF47" t="str">
            <v/>
          </cell>
          <cell r="BG47" t="str">
            <v>Day 1</v>
          </cell>
          <cell r="BH47" t="str">
            <v/>
          </cell>
        </row>
        <row r="48">
          <cell r="BD48" t="str">
            <v>2315</v>
          </cell>
          <cell r="BE48" t="str">
            <v>Day 11</v>
          </cell>
          <cell r="BF48" t="str">
            <v/>
          </cell>
          <cell r="BG48" t="str">
            <v>Day 11</v>
          </cell>
          <cell r="BH48" t="str">
            <v/>
          </cell>
        </row>
        <row r="49">
          <cell r="BD49" t="str">
            <v>2018</v>
          </cell>
          <cell r="BE49" t="str">
            <v>Day 11</v>
          </cell>
          <cell r="BF49" t="str">
            <v>Day 11</v>
          </cell>
          <cell r="BG49" t="str">
            <v>Day 11</v>
          </cell>
          <cell r="BH49" t="str">
            <v>Day 11</v>
          </cell>
        </row>
        <row r="50">
          <cell r="BD50" t="str">
            <v>2205</v>
          </cell>
          <cell r="BE50" t="str">
            <v/>
          </cell>
          <cell r="BF50" t="str">
            <v/>
          </cell>
          <cell r="BG50" t="str">
            <v/>
          </cell>
          <cell r="BH50" t="str">
            <v/>
          </cell>
        </row>
        <row r="51">
          <cell r="BD51" t="str">
            <v>2211</v>
          </cell>
          <cell r="BE51" t="str">
            <v>Day 11</v>
          </cell>
          <cell r="BF51" t="str">
            <v>Day 11</v>
          </cell>
          <cell r="BG51" t="str">
            <v>Day 1</v>
          </cell>
          <cell r="BH51" t="str">
            <v>Day 11</v>
          </cell>
        </row>
        <row r="52">
          <cell r="BD52" t="str">
            <v>3071</v>
          </cell>
          <cell r="BE52" t="str">
            <v>Day 11</v>
          </cell>
          <cell r="BF52" t="str">
            <v/>
          </cell>
          <cell r="BG52" t="str">
            <v/>
          </cell>
          <cell r="BH52" t="str">
            <v/>
          </cell>
        </row>
        <row r="53">
          <cell r="BD53" t="str">
            <v>1002</v>
          </cell>
          <cell r="BE53" t="str">
            <v/>
          </cell>
          <cell r="BF53" t="str">
            <v/>
          </cell>
          <cell r="BG53" t="str">
            <v/>
          </cell>
          <cell r="BH53" t="str">
            <v/>
          </cell>
        </row>
        <row r="54">
          <cell r="BD54" t="str">
            <v>2212</v>
          </cell>
          <cell r="BE54" t="str">
            <v/>
          </cell>
          <cell r="BF54" t="str">
            <v/>
          </cell>
          <cell r="BG54" t="str">
            <v/>
          </cell>
          <cell r="BH54" t="str">
            <v/>
          </cell>
        </row>
        <row r="55">
          <cell r="BD55" t="str">
            <v>1007</v>
          </cell>
          <cell r="BE55" t="str">
            <v>Day 11</v>
          </cell>
          <cell r="BF55" t="str">
            <v/>
          </cell>
          <cell r="BG55" t="str">
            <v/>
          </cell>
          <cell r="BH55" t="str">
            <v/>
          </cell>
        </row>
        <row r="56">
          <cell r="BD56" t="str">
            <v>3945</v>
          </cell>
          <cell r="BE56" t="str">
            <v>Day 11</v>
          </cell>
          <cell r="BF56" t="str">
            <v/>
          </cell>
          <cell r="BG56" t="str">
            <v>Day 1</v>
          </cell>
          <cell r="BH56" t="str">
            <v/>
          </cell>
        </row>
        <row r="57">
          <cell r="BD57" t="str">
            <v>3022</v>
          </cell>
          <cell r="BE57" t="str">
            <v>Day 11</v>
          </cell>
          <cell r="BF57" t="str">
            <v/>
          </cell>
          <cell r="BG57" t="str">
            <v/>
          </cell>
          <cell r="BH57" t="str">
            <v/>
          </cell>
        </row>
        <row r="58">
          <cell r="BD58" t="str">
            <v>2331</v>
          </cell>
          <cell r="BE58" t="str">
            <v>Day 11</v>
          </cell>
          <cell r="BF58" t="str">
            <v>Day 11</v>
          </cell>
          <cell r="BG58" t="str">
            <v/>
          </cell>
          <cell r="BH58" t="str">
            <v>Day 11</v>
          </cell>
        </row>
        <row r="59">
          <cell r="BD59" t="str">
            <v>1000</v>
          </cell>
          <cell r="BE59" t="str">
            <v>Day 11</v>
          </cell>
          <cell r="BF59" t="str">
            <v/>
          </cell>
          <cell r="BG59" t="str">
            <v/>
          </cell>
          <cell r="BH59" t="str">
            <v/>
          </cell>
        </row>
        <row r="60">
          <cell r="BD60" t="str">
            <v>2446</v>
          </cell>
          <cell r="BE60" t="str">
            <v>Day 11</v>
          </cell>
          <cell r="BF60" t="str">
            <v/>
          </cell>
          <cell r="BG60" t="str">
            <v>Day 11</v>
          </cell>
          <cell r="BH60" t="str">
            <v/>
          </cell>
        </row>
        <row r="61">
          <cell r="BD61" t="str">
            <v>3317</v>
          </cell>
          <cell r="BE61" t="str">
            <v>Day 11</v>
          </cell>
          <cell r="BF61" t="str">
            <v/>
          </cell>
          <cell r="BG61" t="str">
            <v>Day 11</v>
          </cell>
          <cell r="BH61" t="str">
            <v/>
          </cell>
        </row>
        <row r="62">
          <cell r="BD62" t="str">
            <v>2066</v>
          </cell>
          <cell r="BE62" t="str">
            <v>Day 11</v>
          </cell>
          <cell r="BF62" t="str">
            <v>Day 11</v>
          </cell>
          <cell r="BG62" t="str">
            <v>Day 1</v>
          </cell>
          <cell r="BH62" t="str">
            <v>Day 11</v>
          </cell>
        </row>
        <row r="63">
          <cell r="BD63" t="str">
            <v>2293</v>
          </cell>
          <cell r="BE63" t="str">
            <v>Day 11</v>
          </cell>
          <cell r="BF63" t="str">
            <v/>
          </cell>
          <cell r="BG63" t="str">
            <v>Day 1</v>
          </cell>
          <cell r="BH63" t="str">
            <v/>
          </cell>
        </row>
        <row r="64">
          <cell r="BD64" t="str">
            <v>2074</v>
          </cell>
          <cell r="BE64" t="str">
            <v>Day 11</v>
          </cell>
          <cell r="BF64" t="str">
            <v/>
          </cell>
          <cell r="BG64" t="str">
            <v>Day 1</v>
          </cell>
          <cell r="BH64" t="str">
            <v/>
          </cell>
        </row>
        <row r="65">
          <cell r="BD65" t="str">
            <v>2075</v>
          </cell>
          <cell r="BE65" t="str">
            <v>Day 11</v>
          </cell>
          <cell r="BF65" t="str">
            <v/>
          </cell>
          <cell r="BG65" t="str">
            <v>Day 1</v>
          </cell>
          <cell r="BH65" t="str">
            <v>Day 11</v>
          </cell>
        </row>
        <row r="66">
          <cell r="BD66" t="str">
            <v>2121</v>
          </cell>
          <cell r="BE66" t="str">
            <v>Day 11</v>
          </cell>
          <cell r="BF66" t="str">
            <v>Day 11</v>
          </cell>
          <cell r="BG66" t="str">
            <v>Day 1</v>
          </cell>
          <cell r="BH66" t="str">
            <v>Day 11</v>
          </cell>
        </row>
        <row r="67">
          <cell r="BD67" t="str">
            <v>2028</v>
          </cell>
          <cell r="BE67" t="str">
            <v>Day 11</v>
          </cell>
          <cell r="BF67" t="str">
            <v/>
          </cell>
          <cell r="BG67" t="str">
            <v>Day 11</v>
          </cell>
          <cell r="BH67" t="str">
            <v/>
          </cell>
        </row>
        <row r="68">
          <cell r="BD68" t="str">
            <v>2029</v>
          </cell>
          <cell r="BE68" t="str">
            <v>Day 11</v>
          </cell>
          <cell r="BF68" t="str">
            <v/>
          </cell>
          <cell r="BG68" t="str">
            <v>Day 1</v>
          </cell>
          <cell r="BH68" t="str">
            <v>Day 11</v>
          </cell>
        </row>
        <row r="69">
          <cell r="BD69" t="str">
            <v>2059</v>
          </cell>
          <cell r="BE69" t="str">
            <v/>
          </cell>
          <cell r="BF69" t="str">
            <v/>
          </cell>
          <cell r="BG69" t="str">
            <v/>
          </cell>
          <cell r="BH69" t="str">
            <v/>
          </cell>
        </row>
        <row r="70">
          <cell r="BD70" t="str">
            <v>2449</v>
          </cell>
          <cell r="BE70" t="str">
            <v>Day 11</v>
          </cell>
          <cell r="BF70" t="str">
            <v/>
          </cell>
          <cell r="BG70" t="str">
            <v/>
          </cell>
          <cell r="BH70" t="str">
            <v/>
          </cell>
        </row>
        <row r="71">
          <cell r="BD71" t="str">
            <v>2107</v>
          </cell>
          <cell r="BE71" t="str">
            <v/>
          </cell>
          <cell r="BF71" t="str">
            <v/>
          </cell>
          <cell r="BG71" t="str">
            <v/>
          </cell>
          <cell r="BH71" t="str">
            <v/>
          </cell>
        </row>
        <row r="72">
          <cell r="BD72" t="str">
            <v>2109</v>
          </cell>
          <cell r="BE72" t="str">
            <v>Day 11</v>
          </cell>
          <cell r="BF72" t="str">
            <v/>
          </cell>
          <cell r="BG72" t="str">
            <v>Day 11</v>
          </cell>
          <cell r="BH72" t="str">
            <v>Day 11</v>
          </cell>
        </row>
        <row r="73">
          <cell r="BD73" t="str">
            <v>2260</v>
          </cell>
          <cell r="BE73" t="str">
            <v>Day 11</v>
          </cell>
          <cell r="BF73" t="str">
            <v/>
          </cell>
          <cell r="BG73" t="str">
            <v/>
          </cell>
          <cell r="BH73" t="str">
            <v/>
          </cell>
        </row>
        <row r="74">
          <cell r="BD74" t="str">
            <v>2208</v>
          </cell>
          <cell r="BE74" t="str">
            <v>Day 11</v>
          </cell>
          <cell r="BF74" t="str">
            <v/>
          </cell>
          <cell r="BG74" t="str">
            <v/>
          </cell>
          <cell r="BH74" t="str">
            <v/>
          </cell>
        </row>
        <row r="75">
          <cell r="BD75" t="str">
            <v>3390</v>
          </cell>
          <cell r="BE75" t="str">
            <v>Day 11</v>
          </cell>
          <cell r="BF75" t="str">
            <v>Day 11</v>
          </cell>
          <cell r="BG75" t="str">
            <v>Day 11</v>
          </cell>
          <cell r="BH75" t="str">
            <v>Day 11</v>
          </cell>
        </row>
        <row r="76">
          <cell r="BD76" t="str">
            <v>2031</v>
          </cell>
          <cell r="BE76" t="str">
            <v>Day 11</v>
          </cell>
          <cell r="BF76" t="str">
            <v/>
          </cell>
          <cell r="BG76" t="str">
            <v>Day 1</v>
          </cell>
          <cell r="BH76" t="str">
            <v>Day 11</v>
          </cell>
        </row>
        <row r="77">
          <cell r="BD77" t="str">
            <v>3350</v>
          </cell>
          <cell r="BE77" t="str">
            <v>Day 11</v>
          </cell>
          <cell r="BF77" t="str">
            <v/>
          </cell>
          <cell r="BG77" t="str">
            <v/>
          </cell>
          <cell r="BH77" t="str">
            <v/>
          </cell>
        </row>
        <row r="78">
          <cell r="BD78" t="str">
            <v>3302</v>
          </cell>
          <cell r="BE78" t="str">
            <v/>
          </cell>
          <cell r="BF78" t="str">
            <v/>
          </cell>
          <cell r="BG78" t="str">
            <v/>
          </cell>
          <cell r="BH78" t="str">
            <v/>
          </cell>
        </row>
        <row r="79">
          <cell r="BD79" t="str">
            <v>2033</v>
          </cell>
          <cell r="BE79" t="str">
            <v>Day 11</v>
          </cell>
          <cell r="BF79" t="str">
            <v/>
          </cell>
          <cell r="BG79" t="str">
            <v>Day 1</v>
          </cell>
          <cell r="BH79" t="str">
            <v>Day 11</v>
          </cell>
        </row>
        <row r="80">
          <cell r="BD80" t="str">
            <v>3331</v>
          </cell>
          <cell r="BE80" t="str">
            <v>Day 11</v>
          </cell>
          <cell r="BF80" t="str">
            <v>Day 11</v>
          </cell>
          <cell r="BG80" t="str">
            <v/>
          </cell>
          <cell r="BH80" t="str">
            <v>Day 11</v>
          </cell>
        </row>
        <row r="81">
          <cell r="BD81" t="str">
            <v>2239</v>
          </cell>
          <cell r="BE81" t="str">
            <v/>
          </cell>
          <cell r="BF81" t="str">
            <v/>
          </cell>
          <cell r="BG81" t="str">
            <v/>
          </cell>
          <cell r="BH81" t="str">
            <v/>
          </cell>
        </row>
        <row r="82">
          <cell r="BD82" t="str">
            <v>2219</v>
          </cell>
          <cell r="BE82" t="str">
            <v>Day 11</v>
          </cell>
          <cell r="BF82" t="str">
            <v/>
          </cell>
          <cell r="BG82" t="str">
            <v>Day 11</v>
          </cell>
          <cell r="BH82" t="str">
            <v/>
          </cell>
        </row>
        <row r="83">
          <cell r="BD83" t="str">
            <v>2333</v>
          </cell>
          <cell r="BE83" t="str">
            <v>Day 11</v>
          </cell>
          <cell r="BF83" t="str">
            <v>Day 11</v>
          </cell>
          <cell r="BG83" t="str">
            <v>Day 1</v>
          </cell>
          <cell r="BH83" t="str">
            <v>Day 11</v>
          </cell>
        </row>
        <row r="84">
          <cell r="BD84" t="str">
            <v>3946</v>
          </cell>
          <cell r="BE84" t="str">
            <v>Day 11</v>
          </cell>
          <cell r="BF84" t="str">
            <v>Day 11</v>
          </cell>
          <cell r="BG84" t="str">
            <v>Day 1</v>
          </cell>
          <cell r="BH84" t="str">
            <v>Day 11</v>
          </cell>
        </row>
        <row r="85">
          <cell r="BD85" t="str">
            <v>3058</v>
          </cell>
          <cell r="BE85" t="str">
            <v>Day 11</v>
          </cell>
          <cell r="BF85" t="str">
            <v/>
          </cell>
          <cell r="BG85" t="str">
            <v>Day 1</v>
          </cell>
          <cell r="BH85" t="str">
            <v/>
          </cell>
        </row>
        <row r="86">
          <cell r="BD86" t="str">
            <v>2453</v>
          </cell>
          <cell r="BE86" t="str">
            <v>Day 11</v>
          </cell>
          <cell r="BF86" t="str">
            <v>Day 11</v>
          </cell>
          <cell r="BG86" t="str">
            <v/>
          </cell>
          <cell r="BH86" t="str">
            <v>Day 11</v>
          </cell>
        </row>
        <row r="87">
          <cell r="BD87" t="str">
            <v>2070</v>
          </cell>
          <cell r="BE87" t="str">
            <v>Day 11</v>
          </cell>
          <cell r="BF87" t="str">
            <v>Day 11</v>
          </cell>
          <cell r="BG87" t="str">
            <v>Day 1</v>
          </cell>
          <cell r="BH87" t="str">
            <v>Day 11</v>
          </cell>
        </row>
        <row r="88">
          <cell r="BD88" t="str">
            <v>2115</v>
          </cell>
          <cell r="BE88" t="str">
            <v/>
          </cell>
          <cell r="BF88" t="str">
            <v/>
          </cell>
          <cell r="BG88" t="str">
            <v/>
          </cell>
          <cell r="BH88" t="str">
            <v/>
          </cell>
        </row>
        <row r="89">
          <cell r="BD89" t="str">
            <v>2222</v>
          </cell>
          <cell r="BE89" t="str">
            <v/>
          </cell>
          <cell r="BF89" t="str">
            <v/>
          </cell>
          <cell r="BG89" t="str">
            <v/>
          </cell>
          <cell r="BH89" t="str">
            <v/>
          </cell>
        </row>
        <row r="90">
          <cell r="BD90" t="str">
            <v>2335</v>
          </cell>
          <cell r="BE90" t="str">
            <v>Day 11</v>
          </cell>
          <cell r="BF90" t="str">
            <v>Day 11</v>
          </cell>
          <cell r="BG90" t="str">
            <v/>
          </cell>
          <cell r="BH90" t="str">
            <v>Day 11</v>
          </cell>
        </row>
        <row r="91">
          <cell r="BD91" t="str">
            <v>2329</v>
          </cell>
          <cell r="BE91" t="str">
            <v>Day 11</v>
          </cell>
          <cell r="BF91" t="str">
            <v/>
          </cell>
          <cell r="BG91" t="str">
            <v>Day 1</v>
          </cell>
          <cell r="BH91" t="str">
            <v/>
          </cell>
        </row>
        <row r="92">
          <cell r="BD92" t="str">
            <v>3360</v>
          </cell>
          <cell r="BE92" t="str">
            <v/>
          </cell>
          <cell r="BF92" t="str">
            <v/>
          </cell>
          <cell r="BG92" t="str">
            <v/>
          </cell>
          <cell r="BH92" t="str">
            <v/>
          </cell>
        </row>
        <row r="93">
          <cell r="BD93" t="str">
            <v>3384</v>
          </cell>
          <cell r="BE93" t="str">
            <v/>
          </cell>
          <cell r="BF93" t="str">
            <v/>
          </cell>
          <cell r="BG93" t="str">
            <v/>
          </cell>
          <cell r="BH93" t="str">
            <v/>
          </cell>
        </row>
        <row r="94">
          <cell r="BD94" t="str">
            <v>5200</v>
          </cell>
          <cell r="BE94" t="str">
            <v>Day 11</v>
          </cell>
          <cell r="BF94" t="str">
            <v/>
          </cell>
          <cell r="BG94" t="str">
            <v/>
          </cell>
          <cell r="BH94" t="str">
            <v/>
          </cell>
        </row>
        <row r="95">
          <cell r="BD95" t="str">
            <v>2317</v>
          </cell>
          <cell r="BE95" t="str">
            <v>Day 11</v>
          </cell>
          <cell r="BF95" t="str">
            <v>Day 11</v>
          </cell>
          <cell r="BG95" t="str">
            <v>Day 1</v>
          </cell>
          <cell r="BH95" t="str">
            <v>Day 11</v>
          </cell>
        </row>
        <row r="96">
          <cell r="BD96" t="str">
            <v>3356</v>
          </cell>
          <cell r="BE96" t="str">
            <v>Day 11</v>
          </cell>
          <cell r="BF96" t="str">
            <v/>
          </cell>
          <cell r="BG96" t="str">
            <v/>
          </cell>
          <cell r="BH96" t="str">
            <v/>
          </cell>
        </row>
        <row r="97">
          <cell r="BD97" t="str">
            <v>3358</v>
          </cell>
          <cell r="BE97" t="str">
            <v>Day 11</v>
          </cell>
          <cell r="BF97" t="str">
            <v/>
          </cell>
          <cell r="BG97" t="str">
            <v/>
          </cell>
          <cell r="BH97" t="str">
            <v/>
          </cell>
        </row>
        <row r="98">
          <cell r="BD98" t="str">
            <v>3029</v>
          </cell>
          <cell r="BE98" t="str">
            <v>Day 11</v>
          </cell>
          <cell r="BF98" t="str">
            <v/>
          </cell>
          <cell r="BG98" t="str">
            <v/>
          </cell>
          <cell r="BH98" t="str">
            <v/>
          </cell>
        </row>
        <row r="99">
          <cell r="BD99" t="str">
            <v>2084</v>
          </cell>
          <cell r="BE99" t="str">
            <v>Day 11</v>
          </cell>
          <cell r="BF99" t="str">
            <v/>
          </cell>
          <cell r="BG99" t="str">
            <v>Day 11</v>
          </cell>
          <cell r="BH99" t="str">
            <v>Day 11</v>
          </cell>
        </row>
        <row r="100">
          <cell r="BD100" t="str">
            <v>3052</v>
          </cell>
          <cell r="BE100" t="str">
            <v>Day 11</v>
          </cell>
          <cell r="BF100" t="str">
            <v/>
          </cell>
          <cell r="BG100" t="str">
            <v>Day 1</v>
          </cell>
          <cell r="BH100" t="str">
            <v/>
          </cell>
        </row>
        <row r="101">
          <cell r="BD101" t="str">
            <v>2046</v>
          </cell>
          <cell r="BE101" t="str">
            <v>Day 11</v>
          </cell>
          <cell r="BF101" t="str">
            <v>Day 11</v>
          </cell>
          <cell r="BG101" t="str">
            <v>Day 11</v>
          </cell>
          <cell r="BH101" t="str">
            <v>Day 11</v>
          </cell>
        </row>
        <row r="102">
          <cell r="BD102" t="str">
            <v>3325</v>
          </cell>
          <cell r="BE102" t="str">
            <v>Day 11</v>
          </cell>
          <cell r="BF102" t="str">
            <v/>
          </cell>
          <cell r="BG102" t="str">
            <v/>
          </cell>
          <cell r="BH102" t="str">
            <v/>
          </cell>
        </row>
        <row r="103">
          <cell r="BD103" t="str">
            <v>1001</v>
          </cell>
          <cell r="BE103" t="str">
            <v>Day 11</v>
          </cell>
          <cell r="BF103" t="str">
            <v/>
          </cell>
          <cell r="BG103" t="str">
            <v/>
          </cell>
          <cell r="BH103" t="str">
            <v/>
          </cell>
        </row>
        <row r="104">
          <cell r="BD104" t="str">
            <v>3389</v>
          </cell>
          <cell r="BE104" t="str">
            <v/>
          </cell>
          <cell r="BF104" t="str">
            <v/>
          </cell>
          <cell r="BG104" t="str">
            <v/>
          </cell>
          <cell r="BH104" t="str">
            <v/>
          </cell>
        </row>
        <row r="105">
          <cell r="BD105" t="str">
            <v>2001</v>
          </cell>
          <cell r="BE105" t="str">
            <v>Day 11</v>
          </cell>
          <cell r="BF105" t="str">
            <v/>
          </cell>
          <cell r="BG105" t="str">
            <v>Day 1</v>
          </cell>
          <cell r="BH105" t="str">
            <v>Day 11</v>
          </cell>
        </row>
        <row r="106">
          <cell r="BD106" t="str">
            <v>2064</v>
          </cell>
          <cell r="BE106" t="str">
            <v>Day 11</v>
          </cell>
          <cell r="BF106" t="str">
            <v>Day 11</v>
          </cell>
          <cell r="BG106" t="str">
            <v/>
          </cell>
          <cell r="BH106" t="str">
            <v>Day 11</v>
          </cell>
        </row>
        <row r="107">
          <cell r="BD107" t="str">
            <v>2000</v>
          </cell>
          <cell r="BE107" t="str">
            <v>Day 11</v>
          </cell>
          <cell r="BF107" t="str">
            <v>Day 11</v>
          </cell>
          <cell r="BG107" t="str">
            <v>Day 1</v>
          </cell>
          <cell r="BH107" t="str">
            <v/>
          </cell>
        </row>
        <row r="108">
          <cell r="BD108" t="str">
            <v>2048</v>
          </cell>
          <cell r="BE108" t="str">
            <v>Day 11</v>
          </cell>
          <cell r="BF108" t="str">
            <v/>
          </cell>
          <cell r="BG108" t="str">
            <v>Day 1</v>
          </cell>
          <cell r="BH108" t="str">
            <v>Day 11</v>
          </cell>
        </row>
        <row r="109">
          <cell r="BD109" t="str">
            <v>2232</v>
          </cell>
          <cell r="BE109" t="str">
            <v>Day 11</v>
          </cell>
          <cell r="BF109" t="str">
            <v>Day 11</v>
          </cell>
          <cell r="BG109" t="str">
            <v>Day 1</v>
          </cell>
          <cell r="BH109" t="str">
            <v>Day 11</v>
          </cell>
        </row>
        <row r="110">
          <cell r="BD110" t="str">
            <v>3392</v>
          </cell>
          <cell r="BE110" t="str">
            <v>Day 11</v>
          </cell>
          <cell r="BF110" t="str">
            <v/>
          </cell>
          <cell r="BG110" t="str">
            <v/>
          </cell>
          <cell r="BH110" t="str">
            <v/>
          </cell>
        </row>
        <row r="111">
          <cell r="BD111" t="str">
            <v>3054</v>
          </cell>
          <cell r="BE111" t="str">
            <v>Day 11</v>
          </cell>
          <cell r="BF111" t="str">
            <v>Day 11</v>
          </cell>
          <cell r="BG111" t="str">
            <v/>
          </cell>
          <cell r="BH111" t="str">
            <v>Day 11</v>
          </cell>
        </row>
        <row r="112">
          <cell r="BD112" t="str">
            <v>3032</v>
          </cell>
          <cell r="BE112" t="str">
            <v>Day 11</v>
          </cell>
          <cell r="BF112" t="str">
            <v/>
          </cell>
          <cell r="BG112" t="str">
            <v>Day 1</v>
          </cell>
          <cell r="BH112" t="str">
            <v>Day 11</v>
          </cell>
        </row>
        <row r="113">
          <cell r="BD113" t="str">
            <v>2054</v>
          </cell>
          <cell r="BE113" t="str">
            <v>Day 11</v>
          </cell>
          <cell r="BF113" t="str">
            <v>Day 11</v>
          </cell>
          <cell r="BG113" t="str">
            <v>Day 1</v>
          </cell>
          <cell r="BH113" t="str">
            <v>Day 11</v>
          </cell>
        </row>
        <row r="114">
          <cell r="BD114" t="str">
            <v>2240</v>
          </cell>
          <cell r="BE114" t="str">
            <v/>
          </cell>
          <cell r="BF114" t="str">
            <v/>
          </cell>
          <cell r="BG114" t="str">
            <v/>
          </cell>
          <cell r="BH114" t="str">
            <v/>
          </cell>
        </row>
        <row r="115">
          <cell r="BD115" t="str">
            <v>2254</v>
          </cell>
          <cell r="BE115" t="str">
            <v>Day 11</v>
          </cell>
          <cell r="BF115" t="str">
            <v/>
          </cell>
          <cell r="BG115" t="str">
            <v>Day 11</v>
          </cell>
          <cell r="BH115" t="str">
            <v>Day 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learntogether.org.uk/Resources/Documents/2014-15%20School%20Absence%20Scheme%20Guidance.pdf" TargetMode="External" /><Relationship Id="rId2" Type="http://schemas.openxmlformats.org/officeDocument/2006/relationships/hyperlink" Target="http://preview.learntogether.cambscc.contensis.cloud/services-to-schools/schools-finance/absence-schemes-and-contingencies" TargetMode="External" /><Relationship Id="rId3" Type="http://schemas.openxmlformats.org/officeDocument/2006/relationships/hyperlink" Target="https://www.cambslearntogether.co.uk/services-to-schools/schools-finance/absence-schemes-and-contingencies"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3"/>
  <dimension ref="A1:A26"/>
  <sheetViews>
    <sheetView zoomScalePageLayoutView="0" workbookViewId="0" topLeftCell="A1">
      <selection activeCell="J5" sqref="J5"/>
    </sheetView>
  </sheetViews>
  <sheetFormatPr defaultColWidth="9.140625" defaultRowHeight="15"/>
  <cols>
    <col min="1" max="16384" width="9.140625" style="107" customWidth="1"/>
  </cols>
  <sheetData>
    <row r="1" ht="15">
      <c r="A1" s="106" t="s">
        <v>1204</v>
      </c>
    </row>
    <row r="3" ht="15">
      <c r="A3" s="107" t="s">
        <v>1417</v>
      </c>
    </row>
    <row r="5" ht="15">
      <c r="A5" s="107" t="s">
        <v>1214</v>
      </c>
    </row>
    <row r="7" ht="15">
      <c r="A7" s="107" t="s">
        <v>1215</v>
      </c>
    </row>
    <row r="9" ht="15">
      <c r="A9" s="107" t="s">
        <v>1216</v>
      </c>
    </row>
    <row r="10" ht="15">
      <c r="A10" s="107" t="s">
        <v>1220</v>
      </c>
    </row>
    <row r="11" ht="15">
      <c r="A11" s="107" t="s">
        <v>1219</v>
      </c>
    </row>
    <row r="13" ht="15">
      <c r="A13" s="107" t="s">
        <v>1217</v>
      </c>
    </row>
    <row r="14" ht="15">
      <c r="A14" s="107" t="s">
        <v>1221</v>
      </c>
    </row>
    <row r="15" ht="15">
      <c r="A15" s="107" t="s">
        <v>1207</v>
      </c>
    </row>
    <row r="16" ht="15">
      <c r="A16" s="107" t="s">
        <v>1206</v>
      </c>
    </row>
    <row r="18" ht="15">
      <c r="A18" s="107" t="s">
        <v>1218</v>
      </c>
    </row>
    <row r="20" ht="15">
      <c r="A20" s="107" t="s">
        <v>1270</v>
      </c>
    </row>
    <row r="23" ht="15">
      <c r="A23" s="106" t="s">
        <v>1208</v>
      </c>
    </row>
    <row r="24" ht="15">
      <c r="A24" s="107" t="s">
        <v>1209</v>
      </c>
    </row>
    <row r="25" ht="15">
      <c r="A25" s="107" t="s">
        <v>1210</v>
      </c>
    </row>
    <row r="26" ht="15">
      <c r="A26" s="107" t="s">
        <v>1211</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
    <tabColor rgb="FFFFFF00"/>
  </sheetPr>
  <dimension ref="B1:F203"/>
  <sheetViews>
    <sheetView zoomScalePageLayoutView="0" workbookViewId="0" topLeftCell="B1">
      <selection activeCell="B4" sqref="B4"/>
    </sheetView>
  </sheetViews>
  <sheetFormatPr defaultColWidth="9.140625" defaultRowHeight="15"/>
  <cols>
    <col min="1" max="1" width="3.140625" style="158" customWidth="1"/>
    <col min="2" max="2" width="41.7109375" style="158" bestFit="1" customWidth="1"/>
    <col min="3" max="3" width="11.28125" style="157" bestFit="1" customWidth="1"/>
    <col min="4" max="4" width="9.140625" style="158" customWidth="1"/>
    <col min="5" max="5" width="59.57421875" style="158" bestFit="1" customWidth="1"/>
    <col min="6" max="16384" width="9.140625" style="158" customWidth="1"/>
  </cols>
  <sheetData>
    <row r="1" ht="15">
      <c r="B1" s="156" t="s">
        <v>1299</v>
      </c>
    </row>
    <row r="2" spans="2:6" ht="15">
      <c r="B2" s="158" t="s">
        <v>936</v>
      </c>
      <c r="C2" s="157" t="s">
        <v>1091</v>
      </c>
      <c r="D2" s="158" t="s">
        <v>897</v>
      </c>
      <c r="E2" s="158" t="s">
        <v>968</v>
      </c>
      <c r="F2" s="158" t="s">
        <v>969</v>
      </c>
    </row>
    <row r="3" spans="2:6" ht="15">
      <c r="B3" s="158" t="s">
        <v>1222</v>
      </c>
      <c r="C3" s="159">
        <v>3373</v>
      </c>
      <c r="D3" s="158" t="s">
        <v>1110</v>
      </c>
      <c r="E3" s="158" t="s">
        <v>940</v>
      </c>
      <c r="F3" s="158" t="s">
        <v>941</v>
      </c>
    </row>
    <row r="4" spans="2:6" ht="15">
      <c r="B4" s="158" t="s">
        <v>1223</v>
      </c>
      <c r="C4" s="159">
        <v>3061</v>
      </c>
      <c r="D4" s="158" t="s">
        <v>1110</v>
      </c>
      <c r="E4" s="158" t="s">
        <v>960</v>
      </c>
      <c r="F4" s="158" t="s">
        <v>961</v>
      </c>
    </row>
    <row r="5" spans="2:6" ht="15">
      <c r="B5" s="158" t="s">
        <v>1271</v>
      </c>
      <c r="C5" s="159">
        <v>2083</v>
      </c>
      <c r="D5" s="158" t="s">
        <v>1110</v>
      </c>
      <c r="E5" s="158" t="s">
        <v>964</v>
      </c>
      <c r="F5" s="158" t="s">
        <v>965</v>
      </c>
    </row>
    <row r="6" spans="2:6" ht="15">
      <c r="B6" s="158" t="s">
        <v>898</v>
      </c>
      <c r="C6" s="159">
        <v>2118</v>
      </c>
      <c r="D6" s="158" t="s">
        <v>1110</v>
      </c>
      <c r="E6" s="158" t="s">
        <v>962</v>
      </c>
      <c r="F6" s="158" t="s">
        <v>963</v>
      </c>
    </row>
    <row r="7" spans="2:6" ht="15">
      <c r="B7" s="158" t="s">
        <v>1163</v>
      </c>
      <c r="C7" s="159">
        <v>2217</v>
      </c>
      <c r="D7" s="158" t="s">
        <v>1110</v>
      </c>
      <c r="E7" s="158" t="s">
        <v>952</v>
      </c>
      <c r="F7" s="158" t="s">
        <v>953</v>
      </c>
    </row>
    <row r="8" spans="2:6" ht="15">
      <c r="B8" s="158" t="s">
        <v>1272</v>
      </c>
      <c r="C8" s="159">
        <v>3067</v>
      </c>
      <c r="D8" s="158" t="s">
        <v>1110</v>
      </c>
      <c r="E8" s="158" t="s">
        <v>948</v>
      </c>
      <c r="F8" s="158" t="s">
        <v>949</v>
      </c>
    </row>
    <row r="9" spans="2:6" ht="15">
      <c r="B9" s="158" t="s">
        <v>1224</v>
      </c>
      <c r="C9" s="159">
        <v>3001</v>
      </c>
      <c r="D9" s="158" t="s">
        <v>1110</v>
      </c>
      <c r="E9" s="158" t="s">
        <v>958</v>
      </c>
      <c r="F9" s="158" t="s">
        <v>959</v>
      </c>
    </row>
    <row r="10" spans="2:6" ht="15">
      <c r="B10" s="158" t="s">
        <v>1225</v>
      </c>
      <c r="C10" s="159">
        <v>3301</v>
      </c>
      <c r="D10" s="158" t="s">
        <v>1110</v>
      </c>
      <c r="E10" s="158" t="s">
        <v>950</v>
      </c>
      <c r="F10" s="158" t="s">
        <v>951</v>
      </c>
    </row>
    <row r="11" spans="2:6" ht="15">
      <c r="B11" s="158" t="s">
        <v>899</v>
      </c>
      <c r="C11" s="159">
        <v>2002</v>
      </c>
      <c r="D11" s="158" t="s">
        <v>1110</v>
      </c>
      <c r="E11" s="158" t="s">
        <v>942</v>
      </c>
      <c r="F11" s="158" t="s">
        <v>943</v>
      </c>
    </row>
    <row r="12" spans="2:6" ht="15">
      <c r="B12" s="158" t="s">
        <v>1226</v>
      </c>
      <c r="C12" s="159">
        <v>2082</v>
      </c>
      <c r="D12" s="158" t="s">
        <v>1110</v>
      </c>
      <c r="E12" s="158" t="s">
        <v>954</v>
      </c>
      <c r="F12" s="158" t="s">
        <v>955</v>
      </c>
    </row>
    <row r="13" spans="2:6" ht="15">
      <c r="B13" s="158" t="s">
        <v>900</v>
      </c>
      <c r="C13" s="159">
        <v>3943</v>
      </c>
      <c r="D13" s="158" t="s">
        <v>1110</v>
      </c>
      <c r="E13" s="158" t="s">
        <v>956</v>
      </c>
      <c r="F13" s="158" t="s">
        <v>957</v>
      </c>
    </row>
    <row r="14" spans="2:6" ht="15">
      <c r="B14" s="158" t="s">
        <v>1227</v>
      </c>
      <c r="C14" s="159">
        <v>2060</v>
      </c>
      <c r="D14" s="158" t="s">
        <v>1110</v>
      </c>
      <c r="E14" s="158" t="s">
        <v>944</v>
      </c>
      <c r="F14" s="158" t="s">
        <v>945</v>
      </c>
    </row>
    <row r="15" spans="2:6" ht="15">
      <c r="B15" s="158" t="s">
        <v>1273</v>
      </c>
      <c r="C15" s="159">
        <v>2312</v>
      </c>
      <c r="D15" s="158" t="s">
        <v>1110</v>
      </c>
      <c r="E15" s="158" t="s">
        <v>946</v>
      </c>
      <c r="F15" s="158" t="s">
        <v>947</v>
      </c>
    </row>
    <row r="16" spans="2:6" ht="15">
      <c r="B16" s="158" t="s">
        <v>901</v>
      </c>
      <c r="C16" s="159">
        <v>3942</v>
      </c>
      <c r="D16" s="158" t="s">
        <v>1110</v>
      </c>
      <c r="E16" s="158" t="s">
        <v>1297</v>
      </c>
      <c r="F16" s="158" t="s">
        <v>1298</v>
      </c>
    </row>
    <row r="17" spans="2:6" ht="15">
      <c r="B17" s="158" t="s">
        <v>1228</v>
      </c>
      <c r="C17" s="159">
        <v>3081</v>
      </c>
      <c r="D17" s="158" t="s">
        <v>1110</v>
      </c>
      <c r="E17" s="158" t="s">
        <v>966</v>
      </c>
      <c r="F17" s="158" t="s">
        <v>967</v>
      </c>
    </row>
    <row r="18" spans="2:4" ht="15">
      <c r="B18" s="158" t="s">
        <v>902</v>
      </c>
      <c r="C18" s="159">
        <v>1005</v>
      </c>
      <c r="D18" s="158" t="s">
        <v>1110</v>
      </c>
    </row>
    <row r="19" spans="2:4" ht="15">
      <c r="B19" s="158" t="s">
        <v>1274</v>
      </c>
      <c r="C19" s="159">
        <v>3004</v>
      </c>
      <c r="D19" s="158" t="s">
        <v>1110</v>
      </c>
    </row>
    <row r="20" spans="2:4" ht="15">
      <c r="B20" s="158" t="s">
        <v>1229</v>
      </c>
      <c r="C20" s="159">
        <v>2452</v>
      </c>
      <c r="D20" s="158" t="s">
        <v>1110</v>
      </c>
    </row>
    <row r="21" spans="2:4" ht="15">
      <c r="B21" s="158" t="s">
        <v>1230</v>
      </c>
      <c r="C21" s="159">
        <v>2004</v>
      </c>
      <c r="D21" s="158" t="s">
        <v>1110</v>
      </c>
    </row>
    <row r="22" spans="2:4" ht="15">
      <c r="B22" s="158" t="s">
        <v>1089</v>
      </c>
      <c r="C22" s="159">
        <v>3050</v>
      </c>
      <c r="D22" s="158" t="s">
        <v>1110</v>
      </c>
    </row>
    <row r="23" spans="2:4" ht="15">
      <c r="B23" s="158" t="s">
        <v>1231</v>
      </c>
      <c r="C23" s="159">
        <v>3009</v>
      </c>
      <c r="D23" s="158" t="s">
        <v>1110</v>
      </c>
    </row>
    <row r="24" spans="2:4" ht="15">
      <c r="B24" s="158" t="s">
        <v>1232</v>
      </c>
      <c r="C24" s="159">
        <v>2091</v>
      </c>
      <c r="D24" s="158" t="s">
        <v>1110</v>
      </c>
    </row>
    <row r="25" spans="2:4" ht="15">
      <c r="B25" s="158" t="s">
        <v>903</v>
      </c>
      <c r="C25" s="159">
        <v>2065</v>
      </c>
      <c r="D25" s="158" t="s">
        <v>1110</v>
      </c>
    </row>
    <row r="26" spans="2:4" ht="15">
      <c r="B26" s="158" t="s">
        <v>904</v>
      </c>
      <c r="C26" s="159">
        <v>1006</v>
      </c>
      <c r="D26" s="158" t="s">
        <v>1110</v>
      </c>
    </row>
    <row r="27" spans="2:4" ht="15">
      <c r="B27" s="158" t="s">
        <v>1262</v>
      </c>
      <c r="C27" s="159">
        <v>2119</v>
      </c>
      <c r="D27" s="158" t="s">
        <v>1110</v>
      </c>
    </row>
    <row r="28" spans="2:4" ht="15">
      <c r="B28" s="158" t="s">
        <v>1263</v>
      </c>
      <c r="C28" s="159">
        <v>3011</v>
      </c>
      <c r="D28" s="158" t="s">
        <v>1110</v>
      </c>
    </row>
    <row r="29" spans="2:4" ht="15">
      <c r="B29" s="158" t="s">
        <v>905</v>
      </c>
      <c r="C29" s="159">
        <v>2006</v>
      </c>
      <c r="D29" s="158" t="s">
        <v>1110</v>
      </c>
    </row>
    <row r="30" spans="2:4" ht="15">
      <c r="B30" s="158" t="s">
        <v>1275</v>
      </c>
      <c r="C30" s="159">
        <v>3012</v>
      </c>
      <c r="D30" s="158" t="s">
        <v>1110</v>
      </c>
    </row>
    <row r="31" spans="2:4" ht="15">
      <c r="B31" s="158" t="s">
        <v>1233</v>
      </c>
      <c r="C31" s="159">
        <v>3041</v>
      </c>
      <c r="D31" s="158" t="s">
        <v>1110</v>
      </c>
    </row>
    <row r="32" spans="2:4" ht="15">
      <c r="B32" s="158" t="s">
        <v>1234</v>
      </c>
      <c r="C32" s="159">
        <v>2246</v>
      </c>
      <c r="D32" s="158" t="s">
        <v>1110</v>
      </c>
    </row>
    <row r="33" spans="2:4" ht="15">
      <c r="B33" s="158" t="s">
        <v>906</v>
      </c>
      <c r="C33" s="159">
        <v>3308</v>
      </c>
      <c r="D33" s="158" t="s">
        <v>1110</v>
      </c>
    </row>
    <row r="34" spans="2:4" ht="15">
      <c r="B34" s="158" t="s">
        <v>1235</v>
      </c>
      <c r="C34" s="159">
        <v>3368</v>
      </c>
      <c r="D34" s="158" t="s">
        <v>1110</v>
      </c>
    </row>
    <row r="35" spans="2:4" ht="15">
      <c r="B35" s="158" t="s">
        <v>1276</v>
      </c>
      <c r="C35" s="159">
        <v>2444</v>
      </c>
      <c r="D35" s="158" t="s">
        <v>1110</v>
      </c>
    </row>
    <row r="36" spans="2:4" ht="15">
      <c r="B36" s="158" t="s">
        <v>1236</v>
      </c>
      <c r="C36" s="159">
        <v>3074</v>
      </c>
      <c r="D36" s="158" t="s">
        <v>1110</v>
      </c>
    </row>
    <row r="37" spans="2:4" ht="15">
      <c r="B37" s="158" t="s">
        <v>907</v>
      </c>
      <c r="C37" s="159">
        <v>2336</v>
      </c>
      <c r="D37" s="158" t="s">
        <v>1110</v>
      </c>
    </row>
    <row r="38" spans="2:4" ht="15">
      <c r="B38" s="158" t="s">
        <v>1277</v>
      </c>
      <c r="C38" s="159">
        <v>2010</v>
      </c>
      <c r="D38" s="158" t="s">
        <v>1110</v>
      </c>
    </row>
    <row r="39" spans="2:4" ht="15">
      <c r="B39" s="158" t="s">
        <v>1237</v>
      </c>
      <c r="C39" s="159">
        <v>3065</v>
      </c>
      <c r="D39" s="158" t="s">
        <v>1110</v>
      </c>
    </row>
    <row r="40" spans="2:4" ht="15">
      <c r="B40" s="158" t="s">
        <v>1238</v>
      </c>
      <c r="C40" s="159">
        <v>2011</v>
      </c>
      <c r="D40" s="158" t="s">
        <v>1110</v>
      </c>
    </row>
    <row r="41" spans="2:4" ht="15">
      <c r="B41" s="158" t="s">
        <v>908</v>
      </c>
      <c r="C41" s="159">
        <v>2012</v>
      </c>
      <c r="D41" s="158" t="s">
        <v>1110</v>
      </c>
    </row>
    <row r="42" spans="2:4" ht="15">
      <c r="B42" s="158" t="s">
        <v>909</v>
      </c>
      <c r="C42" s="159">
        <v>2068</v>
      </c>
      <c r="D42" s="158" t="s">
        <v>1110</v>
      </c>
    </row>
    <row r="43" spans="2:4" ht="15">
      <c r="B43" s="158" t="s">
        <v>910</v>
      </c>
      <c r="C43" s="159">
        <v>2016</v>
      </c>
      <c r="D43" s="158" t="s">
        <v>1110</v>
      </c>
    </row>
    <row r="44" spans="2:4" ht="15">
      <c r="B44" s="158" t="s">
        <v>1239</v>
      </c>
      <c r="C44" s="159">
        <v>3066</v>
      </c>
      <c r="D44" s="158" t="s">
        <v>1110</v>
      </c>
    </row>
    <row r="45" spans="2:4" ht="15">
      <c r="B45" s="158" t="s">
        <v>1240</v>
      </c>
      <c r="C45" s="159">
        <v>3068</v>
      </c>
      <c r="D45" s="158" t="s">
        <v>1110</v>
      </c>
    </row>
    <row r="46" spans="2:4" ht="15">
      <c r="B46" s="158" t="s">
        <v>911</v>
      </c>
      <c r="C46" s="159">
        <v>2123</v>
      </c>
      <c r="D46" s="158" t="s">
        <v>1110</v>
      </c>
    </row>
    <row r="47" spans="2:4" ht="15">
      <c r="B47" s="158" t="s">
        <v>1241</v>
      </c>
      <c r="C47" s="159">
        <v>3310</v>
      </c>
      <c r="D47" s="158" t="s">
        <v>1110</v>
      </c>
    </row>
    <row r="48" spans="2:4" ht="15">
      <c r="B48" s="158" t="s">
        <v>1278</v>
      </c>
      <c r="C48" s="159">
        <v>2315</v>
      </c>
      <c r="D48" s="158" t="s">
        <v>1110</v>
      </c>
    </row>
    <row r="49" spans="2:4" ht="15">
      <c r="B49" s="158" t="s">
        <v>1279</v>
      </c>
      <c r="C49" s="159">
        <v>2018</v>
      </c>
      <c r="D49" s="158" t="s">
        <v>1110</v>
      </c>
    </row>
    <row r="50" spans="2:4" ht="15">
      <c r="B50" s="158" t="s">
        <v>912</v>
      </c>
      <c r="C50" s="159">
        <v>2205</v>
      </c>
      <c r="D50" s="158" t="s">
        <v>1110</v>
      </c>
    </row>
    <row r="51" spans="2:4" ht="15">
      <c r="B51" s="158" t="s">
        <v>913</v>
      </c>
      <c r="C51" s="159">
        <v>2211</v>
      </c>
      <c r="D51" s="158" t="s">
        <v>1110</v>
      </c>
    </row>
    <row r="52" spans="2:4" ht="15">
      <c r="B52" s="158" t="s">
        <v>1242</v>
      </c>
      <c r="C52" s="159">
        <v>3071</v>
      </c>
      <c r="D52" s="158" t="s">
        <v>1110</v>
      </c>
    </row>
    <row r="53" spans="2:4" ht="15">
      <c r="B53" s="158" t="s">
        <v>1280</v>
      </c>
      <c r="C53" s="159">
        <v>1002</v>
      </c>
      <c r="D53" s="158" t="s">
        <v>1110</v>
      </c>
    </row>
    <row r="54" spans="2:4" ht="15">
      <c r="B54" s="158" t="s">
        <v>914</v>
      </c>
      <c r="C54" s="159">
        <v>2212</v>
      </c>
      <c r="D54" s="158" t="s">
        <v>1110</v>
      </c>
    </row>
    <row r="55" spans="2:4" ht="15">
      <c r="B55" s="158" t="s">
        <v>915</v>
      </c>
      <c r="C55" s="159">
        <v>1007</v>
      </c>
      <c r="D55" s="158" t="s">
        <v>1110</v>
      </c>
    </row>
    <row r="56" spans="2:4" ht="15">
      <c r="B56" s="158" t="s">
        <v>1281</v>
      </c>
      <c r="C56" s="159">
        <v>3945</v>
      </c>
      <c r="D56" s="158" t="s">
        <v>1110</v>
      </c>
    </row>
    <row r="57" spans="2:4" ht="15">
      <c r="B57" s="158" t="s">
        <v>1243</v>
      </c>
      <c r="C57" s="159">
        <v>3022</v>
      </c>
      <c r="D57" s="158" t="s">
        <v>1110</v>
      </c>
    </row>
    <row r="58" spans="2:4" ht="15">
      <c r="B58" s="158" t="s">
        <v>1244</v>
      </c>
      <c r="C58" s="159">
        <v>2331</v>
      </c>
      <c r="D58" s="158" t="s">
        <v>1110</v>
      </c>
    </row>
    <row r="59" spans="2:4" ht="15">
      <c r="B59" s="158" t="s">
        <v>1245</v>
      </c>
      <c r="C59" s="159">
        <v>1000</v>
      </c>
      <c r="D59" s="158" t="s">
        <v>1110</v>
      </c>
    </row>
    <row r="60" spans="2:4" ht="15">
      <c r="B60" s="158" t="s">
        <v>1212</v>
      </c>
      <c r="C60" s="159">
        <v>2446</v>
      </c>
      <c r="D60" s="158" t="s">
        <v>1110</v>
      </c>
    </row>
    <row r="61" spans="2:4" ht="15">
      <c r="B61" s="158" t="s">
        <v>1282</v>
      </c>
      <c r="C61" s="159">
        <v>3317</v>
      </c>
      <c r="D61" s="158" t="s">
        <v>1110</v>
      </c>
    </row>
    <row r="62" spans="2:4" ht="15">
      <c r="B62" s="158" t="s">
        <v>916</v>
      </c>
      <c r="C62" s="159">
        <v>2066</v>
      </c>
      <c r="D62" s="158" t="s">
        <v>1110</v>
      </c>
    </row>
    <row r="63" spans="2:4" ht="15">
      <c r="B63" s="158" t="s">
        <v>1246</v>
      </c>
      <c r="C63" s="159">
        <v>2293</v>
      </c>
      <c r="D63" s="158" t="s">
        <v>1110</v>
      </c>
    </row>
    <row r="64" spans="2:4" ht="15">
      <c r="B64" s="158" t="s">
        <v>1247</v>
      </c>
      <c r="C64" s="159">
        <v>2074</v>
      </c>
      <c r="D64" s="158" t="s">
        <v>1110</v>
      </c>
    </row>
    <row r="65" spans="2:4" ht="15">
      <c r="B65" s="158" t="s">
        <v>1248</v>
      </c>
      <c r="C65" s="159">
        <v>2075</v>
      </c>
      <c r="D65" s="158" t="s">
        <v>1110</v>
      </c>
    </row>
    <row r="66" spans="2:4" ht="15">
      <c r="B66" s="158" t="s">
        <v>917</v>
      </c>
      <c r="C66" s="159">
        <v>2121</v>
      </c>
      <c r="D66" s="158" t="s">
        <v>1110</v>
      </c>
    </row>
    <row r="67" spans="2:4" ht="15">
      <c r="B67" s="158" t="s">
        <v>1249</v>
      </c>
      <c r="C67" s="159">
        <v>2028</v>
      </c>
      <c r="D67" s="158" t="s">
        <v>1110</v>
      </c>
    </row>
    <row r="68" spans="2:4" ht="15">
      <c r="B68" s="158" t="s">
        <v>918</v>
      </c>
      <c r="C68" s="159">
        <v>2029</v>
      </c>
      <c r="D68" s="158" t="s">
        <v>1110</v>
      </c>
    </row>
    <row r="69" spans="2:4" ht="15">
      <c r="B69" s="158" t="s">
        <v>919</v>
      </c>
      <c r="C69" s="159">
        <v>2449</v>
      </c>
      <c r="D69" s="158" t="s">
        <v>1110</v>
      </c>
    </row>
    <row r="70" spans="2:4" ht="15">
      <c r="B70" s="158" t="s">
        <v>1283</v>
      </c>
      <c r="C70" s="159">
        <v>2107</v>
      </c>
      <c r="D70" s="158" t="s">
        <v>1110</v>
      </c>
    </row>
    <row r="71" spans="2:4" ht="15">
      <c r="B71" s="158" t="s">
        <v>920</v>
      </c>
      <c r="C71" s="159">
        <v>2109</v>
      </c>
      <c r="D71" s="158" t="s">
        <v>1110</v>
      </c>
    </row>
    <row r="72" spans="2:4" ht="15">
      <c r="B72" s="158" t="s">
        <v>921</v>
      </c>
      <c r="C72" s="159">
        <v>2260</v>
      </c>
      <c r="D72" s="158" t="s">
        <v>1110</v>
      </c>
    </row>
    <row r="73" spans="2:4" ht="15">
      <c r="B73" s="158" t="s">
        <v>1284</v>
      </c>
      <c r="C73" s="159">
        <v>2208</v>
      </c>
      <c r="D73" s="158" t="s">
        <v>1110</v>
      </c>
    </row>
    <row r="74" spans="2:4" ht="15">
      <c r="B74" s="158" t="s">
        <v>1285</v>
      </c>
      <c r="C74" s="159">
        <v>3390</v>
      </c>
      <c r="D74" s="158" t="s">
        <v>1110</v>
      </c>
    </row>
    <row r="75" spans="2:4" ht="15">
      <c r="B75" s="158" t="s">
        <v>1250</v>
      </c>
      <c r="C75" s="159">
        <v>2031</v>
      </c>
      <c r="D75" s="158" t="s">
        <v>1110</v>
      </c>
    </row>
    <row r="76" spans="2:4" ht="15">
      <c r="B76" s="158" t="s">
        <v>922</v>
      </c>
      <c r="C76" s="159">
        <v>3350</v>
      </c>
      <c r="D76" s="158" t="s">
        <v>1110</v>
      </c>
    </row>
    <row r="77" spans="2:4" ht="15">
      <c r="B77" s="158" t="s">
        <v>1286</v>
      </c>
      <c r="C77" s="159">
        <v>3302</v>
      </c>
      <c r="D77" s="158" t="s">
        <v>1110</v>
      </c>
    </row>
    <row r="78" spans="2:4" ht="15">
      <c r="B78" s="158" t="s">
        <v>923</v>
      </c>
      <c r="C78" s="159">
        <v>2033</v>
      </c>
      <c r="D78" s="158" t="s">
        <v>1110</v>
      </c>
    </row>
    <row r="79" spans="2:4" ht="15">
      <c r="B79" s="158" t="s">
        <v>924</v>
      </c>
      <c r="C79" s="159">
        <v>3331</v>
      </c>
      <c r="D79" s="158" t="s">
        <v>1110</v>
      </c>
    </row>
    <row r="80" spans="2:4" ht="15">
      <c r="B80" s="158" t="s">
        <v>1287</v>
      </c>
      <c r="C80" s="159">
        <v>2239</v>
      </c>
      <c r="D80" s="158" t="s">
        <v>1110</v>
      </c>
    </row>
    <row r="81" spans="2:4" ht="15">
      <c r="B81" s="158" t="s">
        <v>1288</v>
      </c>
      <c r="C81" s="159">
        <v>2219</v>
      </c>
      <c r="D81" s="158" t="s">
        <v>1110</v>
      </c>
    </row>
    <row r="82" spans="2:4" ht="15">
      <c r="B82" s="158" t="s">
        <v>925</v>
      </c>
      <c r="C82" s="159">
        <v>2333</v>
      </c>
      <c r="D82" s="158" t="s">
        <v>1110</v>
      </c>
    </row>
    <row r="83" spans="2:4" ht="15">
      <c r="B83" s="158" t="s">
        <v>1090</v>
      </c>
      <c r="C83" s="159">
        <v>3946</v>
      </c>
      <c r="D83" s="158" t="s">
        <v>1110</v>
      </c>
    </row>
    <row r="84" spans="2:4" ht="15">
      <c r="B84" s="158" t="s">
        <v>1251</v>
      </c>
      <c r="C84" s="159">
        <v>3058</v>
      </c>
      <c r="D84" s="158" t="s">
        <v>1110</v>
      </c>
    </row>
    <row r="85" spans="2:4" ht="15">
      <c r="B85" s="158" t="s">
        <v>1252</v>
      </c>
      <c r="C85" s="159">
        <v>2453</v>
      </c>
      <c r="D85" s="158" t="s">
        <v>1110</v>
      </c>
    </row>
    <row r="86" spans="2:4" ht="15">
      <c r="B86" s="158" t="s">
        <v>1289</v>
      </c>
      <c r="C86" s="159">
        <v>2070</v>
      </c>
      <c r="D86" s="158" t="s">
        <v>1110</v>
      </c>
    </row>
    <row r="87" spans="2:4" ht="15">
      <c r="B87" s="158" t="s">
        <v>926</v>
      </c>
      <c r="C87" s="159">
        <v>2115</v>
      </c>
      <c r="D87" s="158" t="s">
        <v>1110</v>
      </c>
    </row>
    <row r="88" spans="2:4" ht="15">
      <c r="B88" s="158" t="s">
        <v>927</v>
      </c>
      <c r="C88" s="159">
        <v>2222</v>
      </c>
      <c r="D88" s="158" t="s">
        <v>1110</v>
      </c>
    </row>
    <row r="89" spans="2:4" ht="15">
      <c r="B89" s="158" t="s">
        <v>928</v>
      </c>
      <c r="C89" s="159">
        <v>2335</v>
      </c>
      <c r="D89" s="158" t="s">
        <v>1110</v>
      </c>
    </row>
    <row r="90" spans="2:4" ht="15">
      <c r="B90" s="158" t="s">
        <v>1253</v>
      </c>
      <c r="C90" s="159">
        <v>3360</v>
      </c>
      <c r="D90" s="158" t="s">
        <v>1110</v>
      </c>
    </row>
    <row r="91" spans="2:4" ht="15">
      <c r="B91" s="158" t="s">
        <v>1254</v>
      </c>
      <c r="C91" s="159">
        <v>3384</v>
      </c>
      <c r="D91" s="158" t="s">
        <v>1110</v>
      </c>
    </row>
    <row r="92" spans="2:4" ht="15">
      <c r="B92" s="158" t="s">
        <v>1255</v>
      </c>
      <c r="C92" s="159">
        <v>5200</v>
      </c>
      <c r="D92" s="158" t="s">
        <v>1110</v>
      </c>
    </row>
    <row r="93" spans="2:4" ht="15">
      <c r="B93" s="158" t="s">
        <v>1290</v>
      </c>
      <c r="C93" s="159">
        <v>2317</v>
      </c>
      <c r="D93" s="158" t="s">
        <v>1110</v>
      </c>
    </row>
    <row r="94" spans="2:4" ht="15">
      <c r="B94" s="158" t="s">
        <v>1256</v>
      </c>
      <c r="C94" s="159">
        <v>3356</v>
      </c>
      <c r="D94" s="158" t="s">
        <v>1110</v>
      </c>
    </row>
    <row r="95" spans="2:4" ht="15">
      <c r="B95" s="158" t="s">
        <v>1291</v>
      </c>
      <c r="C95" s="159">
        <v>3358</v>
      </c>
      <c r="D95" s="158" t="s">
        <v>1110</v>
      </c>
    </row>
    <row r="96" spans="2:4" ht="15">
      <c r="B96" s="158" t="s">
        <v>1257</v>
      </c>
      <c r="C96" s="159">
        <v>3029</v>
      </c>
      <c r="D96" s="158" t="s">
        <v>1110</v>
      </c>
    </row>
    <row r="97" spans="2:4" ht="15">
      <c r="B97" s="158" t="s">
        <v>1292</v>
      </c>
      <c r="C97" s="159">
        <v>2084</v>
      </c>
      <c r="D97" s="158" t="s">
        <v>1110</v>
      </c>
    </row>
    <row r="98" spans="2:4" ht="15">
      <c r="B98" s="158" t="s">
        <v>929</v>
      </c>
      <c r="C98" s="159">
        <v>3052</v>
      </c>
      <c r="D98" s="158" t="s">
        <v>1110</v>
      </c>
    </row>
    <row r="99" spans="2:4" ht="15">
      <c r="B99" s="158" t="s">
        <v>930</v>
      </c>
      <c r="C99" s="159">
        <v>2046</v>
      </c>
      <c r="D99" s="158" t="s">
        <v>1110</v>
      </c>
    </row>
    <row r="100" spans="2:4" ht="15">
      <c r="B100" s="158" t="s">
        <v>1258</v>
      </c>
      <c r="C100" s="159">
        <v>3325</v>
      </c>
      <c r="D100" s="158" t="s">
        <v>1110</v>
      </c>
    </row>
    <row r="101" spans="2:4" ht="15">
      <c r="B101" s="158" t="s">
        <v>1293</v>
      </c>
      <c r="C101" s="159">
        <v>1001</v>
      </c>
      <c r="D101" s="158" t="s">
        <v>1110</v>
      </c>
    </row>
    <row r="102" spans="2:4" ht="15">
      <c r="B102" s="158" t="s">
        <v>931</v>
      </c>
      <c r="C102" s="159">
        <v>3389</v>
      </c>
      <c r="D102" s="158" t="s">
        <v>1110</v>
      </c>
    </row>
    <row r="103" spans="2:4" ht="15">
      <c r="B103" s="158" t="s">
        <v>1294</v>
      </c>
      <c r="C103" s="159">
        <v>2001</v>
      </c>
      <c r="D103" s="158" t="s">
        <v>1110</v>
      </c>
    </row>
    <row r="104" spans="2:4" ht="15">
      <c r="B104" s="158" t="s">
        <v>1264</v>
      </c>
      <c r="C104" s="159">
        <v>2064</v>
      </c>
      <c r="D104" s="158" t="s">
        <v>1110</v>
      </c>
    </row>
    <row r="105" spans="2:4" ht="15">
      <c r="B105" s="158" t="s">
        <v>1295</v>
      </c>
      <c r="C105" s="159">
        <v>2000</v>
      </c>
      <c r="D105" s="158" t="s">
        <v>1110</v>
      </c>
    </row>
    <row r="106" spans="2:4" ht="15">
      <c r="B106" s="158" t="s">
        <v>932</v>
      </c>
      <c r="C106" s="159">
        <v>2048</v>
      </c>
      <c r="D106" s="158" t="s">
        <v>1110</v>
      </c>
    </row>
    <row r="107" spans="2:4" ht="15">
      <c r="B107" s="158" t="s">
        <v>1259</v>
      </c>
      <c r="C107" s="159">
        <v>2232</v>
      </c>
      <c r="D107" s="158" t="s">
        <v>1110</v>
      </c>
    </row>
    <row r="108" spans="2:4" ht="15">
      <c r="B108" s="158" t="s">
        <v>933</v>
      </c>
      <c r="C108" s="159">
        <v>3392</v>
      </c>
      <c r="D108" s="158" t="s">
        <v>1110</v>
      </c>
    </row>
    <row r="109" spans="2:4" ht="15">
      <c r="B109" s="158" t="s">
        <v>934</v>
      </c>
      <c r="C109" s="159">
        <v>3054</v>
      </c>
      <c r="D109" s="158" t="s">
        <v>1110</v>
      </c>
    </row>
    <row r="110" spans="2:4" ht="15">
      <c r="B110" s="158" t="s">
        <v>1260</v>
      </c>
      <c r="C110" s="159">
        <v>3032</v>
      </c>
      <c r="D110" s="158" t="s">
        <v>1110</v>
      </c>
    </row>
    <row r="111" spans="2:4" ht="15">
      <c r="B111" s="158" t="s">
        <v>935</v>
      </c>
      <c r="C111" s="159">
        <v>2054</v>
      </c>
      <c r="D111" s="158" t="s">
        <v>1110</v>
      </c>
    </row>
    <row r="112" spans="2:4" ht="15">
      <c r="B112" s="158" t="s">
        <v>1261</v>
      </c>
      <c r="C112" s="159">
        <v>2240</v>
      </c>
      <c r="D112" s="158" t="s">
        <v>1110</v>
      </c>
    </row>
    <row r="113" spans="2:4" ht="15">
      <c r="B113" s="158" t="s">
        <v>1296</v>
      </c>
      <c r="C113" s="159">
        <v>2254</v>
      </c>
      <c r="D113" s="158" t="s">
        <v>1110</v>
      </c>
    </row>
    <row r="114" ht="15">
      <c r="C114" s="159"/>
    </row>
    <row r="115" ht="15">
      <c r="C115" s="159"/>
    </row>
    <row r="116" ht="15">
      <c r="C116" s="159"/>
    </row>
    <row r="117" ht="15">
      <c r="C117" s="159"/>
    </row>
    <row r="118" ht="15">
      <c r="C118" s="159"/>
    </row>
    <row r="119" ht="15">
      <c r="C119" s="159"/>
    </row>
    <row r="120" ht="15">
      <c r="C120" s="159"/>
    </row>
    <row r="121" ht="15">
      <c r="C121" s="159"/>
    </row>
    <row r="122" ht="15">
      <c r="C122" s="159"/>
    </row>
    <row r="123" ht="15">
      <c r="C123" s="159"/>
    </row>
    <row r="124" ht="15">
      <c r="C124" s="159"/>
    </row>
    <row r="125" ht="15">
      <c r="C125" s="159"/>
    </row>
    <row r="126" ht="15">
      <c r="C126" s="159"/>
    </row>
    <row r="127" ht="15">
      <c r="C127" s="159"/>
    </row>
    <row r="128" ht="15">
      <c r="C128" s="159"/>
    </row>
    <row r="129" ht="15">
      <c r="C129" s="159"/>
    </row>
    <row r="130" ht="15">
      <c r="C130" s="159"/>
    </row>
    <row r="131" ht="15">
      <c r="C131" s="159"/>
    </row>
    <row r="132" ht="15">
      <c r="C132" s="159"/>
    </row>
    <row r="133" ht="15">
      <c r="C133" s="159"/>
    </row>
    <row r="134" ht="15">
      <c r="C134" s="159"/>
    </row>
    <row r="135" ht="15">
      <c r="C135" s="159"/>
    </row>
    <row r="136" ht="15">
      <c r="C136" s="159"/>
    </row>
    <row r="137" ht="15">
      <c r="C137" s="159"/>
    </row>
    <row r="138" ht="15">
      <c r="C138" s="159"/>
    </row>
    <row r="139" ht="15">
      <c r="C139" s="159"/>
    </row>
    <row r="140" ht="15">
      <c r="C140" s="159"/>
    </row>
    <row r="141" ht="15">
      <c r="C141" s="159"/>
    </row>
    <row r="142" ht="15">
      <c r="C142" s="159"/>
    </row>
    <row r="143" ht="15">
      <c r="C143" s="159"/>
    </row>
    <row r="144" ht="15">
      <c r="C144" s="159"/>
    </row>
    <row r="145" ht="15">
      <c r="C145" s="159"/>
    </row>
    <row r="146" ht="15">
      <c r="C146" s="159"/>
    </row>
    <row r="147" ht="15">
      <c r="C147" s="159"/>
    </row>
    <row r="148" ht="15">
      <c r="C148" s="159"/>
    </row>
    <row r="149" ht="15">
      <c r="C149" s="159"/>
    </row>
    <row r="150" ht="15">
      <c r="C150" s="159"/>
    </row>
    <row r="151" ht="15">
      <c r="C151" s="159"/>
    </row>
    <row r="152" ht="15">
      <c r="C152" s="159"/>
    </row>
    <row r="153" ht="15">
      <c r="C153" s="159"/>
    </row>
    <row r="154" ht="15">
      <c r="C154" s="159"/>
    </row>
    <row r="155" ht="15">
      <c r="C155" s="159"/>
    </row>
    <row r="156" ht="15">
      <c r="C156" s="159"/>
    </row>
    <row r="157" ht="15">
      <c r="C157" s="159"/>
    </row>
    <row r="158" ht="15">
      <c r="C158" s="159"/>
    </row>
    <row r="159" ht="15">
      <c r="C159" s="159"/>
    </row>
    <row r="160" ht="15">
      <c r="C160" s="159"/>
    </row>
    <row r="161" ht="15">
      <c r="C161" s="159"/>
    </row>
    <row r="162" ht="15">
      <c r="C162" s="159"/>
    </row>
    <row r="163" ht="15">
      <c r="C163" s="159"/>
    </row>
    <row r="164" ht="15">
      <c r="C164" s="159"/>
    </row>
    <row r="165" ht="15">
      <c r="C165" s="159"/>
    </row>
    <row r="166" ht="15">
      <c r="C166" s="159"/>
    </row>
    <row r="167" ht="15">
      <c r="C167" s="159"/>
    </row>
    <row r="168" ht="15">
      <c r="C168" s="159"/>
    </row>
    <row r="169" ht="15">
      <c r="C169" s="159"/>
    </row>
    <row r="170" ht="15">
      <c r="C170" s="159"/>
    </row>
    <row r="171" ht="15">
      <c r="C171" s="159"/>
    </row>
    <row r="172" ht="15">
      <c r="C172" s="159"/>
    </row>
    <row r="173" ht="15">
      <c r="C173" s="159"/>
    </row>
    <row r="174" ht="15">
      <c r="C174" s="159"/>
    </row>
    <row r="175" ht="15">
      <c r="C175" s="159"/>
    </row>
    <row r="176" ht="15">
      <c r="C176" s="159"/>
    </row>
    <row r="177" ht="15">
      <c r="C177" s="159"/>
    </row>
    <row r="178" ht="15">
      <c r="C178" s="159"/>
    </row>
    <row r="179" ht="15">
      <c r="C179" s="159"/>
    </row>
    <row r="180" ht="15">
      <c r="C180" s="159"/>
    </row>
    <row r="181" ht="15">
      <c r="C181" s="159"/>
    </row>
    <row r="182" ht="15">
      <c r="C182" s="159"/>
    </row>
    <row r="183" ht="15">
      <c r="C183" s="159"/>
    </row>
    <row r="184" ht="15">
      <c r="C184" s="159"/>
    </row>
    <row r="185" ht="15">
      <c r="C185" s="159"/>
    </row>
    <row r="186" ht="15">
      <c r="C186" s="159"/>
    </row>
    <row r="187" ht="15">
      <c r="C187" s="159"/>
    </row>
    <row r="188" ht="15">
      <c r="C188" s="159"/>
    </row>
    <row r="189" ht="15">
      <c r="C189" s="159"/>
    </row>
    <row r="190" ht="15">
      <c r="C190" s="159"/>
    </row>
    <row r="191" ht="15">
      <c r="C191" s="159"/>
    </row>
    <row r="192" ht="15">
      <c r="C192" s="159"/>
    </row>
    <row r="193" ht="15">
      <c r="C193" s="159"/>
    </row>
    <row r="194" ht="15">
      <c r="C194" s="159"/>
    </row>
    <row r="195" ht="15">
      <c r="C195" s="159"/>
    </row>
    <row r="196" ht="15">
      <c r="C196" s="159"/>
    </row>
    <row r="197" ht="15">
      <c r="C197" s="159"/>
    </row>
    <row r="198" ht="15">
      <c r="C198" s="159"/>
    </row>
    <row r="199" ht="15">
      <c r="C199" s="159"/>
    </row>
    <row r="200" ht="15">
      <c r="C200" s="159"/>
    </row>
    <row r="201" ht="15">
      <c r="C201" s="159"/>
    </row>
    <row r="202" ht="15">
      <c r="C202" s="159"/>
    </row>
    <row r="203" ht="15">
      <c r="C203" s="159"/>
    </row>
  </sheetData>
  <sheetProtection/>
  <printOptions/>
  <pageMargins left="0.7" right="0.7" top="0.75" bottom="0.75"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sheetPr codeName="Sheet6">
    <tabColor rgb="FFFFFF00"/>
  </sheetPr>
  <dimension ref="A1:AD189"/>
  <sheetViews>
    <sheetView zoomScalePageLayoutView="0" workbookViewId="0" topLeftCell="AE1">
      <selection activeCell="AH31" sqref="AH31"/>
    </sheetView>
  </sheetViews>
  <sheetFormatPr defaultColWidth="9.140625" defaultRowHeight="15"/>
  <cols>
    <col min="1" max="1" width="31.8515625" style="190" hidden="1" customWidth="1"/>
    <col min="2" max="2" width="7.57421875" style="190" hidden="1" customWidth="1"/>
    <col min="3" max="5" width="11.421875" style="190" hidden="1" customWidth="1"/>
    <col min="6" max="6" width="14.28125" style="190" hidden="1" customWidth="1"/>
    <col min="7" max="8" width="9.140625" style="165" hidden="1" customWidth="1"/>
    <col min="9" max="9" width="30.8515625" style="165" hidden="1" customWidth="1"/>
    <col min="10" max="10" width="9.140625" style="165" hidden="1" customWidth="1"/>
    <col min="11" max="11" width="16.00390625" style="165" hidden="1" customWidth="1"/>
    <col min="12" max="12" width="18.421875" style="165" hidden="1" customWidth="1"/>
    <col min="13" max="13" width="10.421875" style="165" hidden="1" customWidth="1"/>
    <col min="14" max="14" width="18.421875" style="165" hidden="1" customWidth="1"/>
    <col min="15" max="30" width="9.140625" style="165" hidden="1" customWidth="1"/>
    <col min="31" max="16384" width="9.140625" style="165" customWidth="1"/>
  </cols>
  <sheetData>
    <row r="1" spans="1:15" ht="15">
      <c r="A1" s="190" t="s">
        <v>1425</v>
      </c>
      <c r="I1" s="161" t="s">
        <v>1413</v>
      </c>
      <c r="J1" s="162"/>
      <c r="K1" s="163"/>
      <c r="L1" s="163"/>
      <c r="M1" s="163"/>
      <c r="N1" s="163"/>
      <c r="O1" s="164"/>
    </row>
    <row r="2" spans="3:16" ht="15">
      <c r="C2" s="190" t="s">
        <v>1427</v>
      </c>
      <c r="D2" s="190" t="s">
        <v>1428</v>
      </c>
      <c r="E2" s="190" t="s">
        <v>892</v>
      </c>
      <c r="F2" s="190" t="s">
        <v>1429</v>
      </c>
      <c r="I2" s="164"/>
      <c r="J2" s="162"/>
      <c r="K2" s="164" t="s">
        <v>890</v>
      </c>
      <c r="L2" s="164" t="s">
        <v>891</v>
      </c>
      <c r="M2" s="164" t="s">
        <v>892</v>
      </c>
      <c r="N2" s="164" t="s">
        <v>894</v>
      </c>
      <c r="O2" s="164"/>
      <c r="P2" s="166" t="s">
        <v>1096</v>
      </c>
    </row>
    <row r="3" spans="1:30" ht="15">
      <c r="A3" s="190" t="s">
        <v>1222</v>
      </c>
      <c r="B3" s="191" t="s">
        <v>1300</v>
      </c>
      <c r="C3" s="190" t="s">
        <v>1097</v>
      </c>
      <c r="D3" s="190" t="s">
        <v>1097</v>
      </c>
      <c r="E3" s="190" t="s">
        <v>1097</v>
      </c>
      <c r="F3" s="190" t="s">
        <v>1097</v>
      </c>
      <c r="H3" s="165" t="str">
        <f>RIGHT(B3,4)</f>
        <v>3373</v>
      </c>
      <c r="I3" s="167" t="s">
        <v>1222</v>
      </c>
      <c r="J3" s="168" t="s">
        <v>1300</v>
      </c>
      <c r="K3" s="169" t="s">
        <v>1097</v>
      </c>
      <c r="L3" s="169"/>
      <c r="M3" s="169"/>
      <c r="N3" s="169" t="s">
        <v>1213</v>
      </c>
      <c r="O3" s="166"/>
      <c r="P3" s="165">
        <f aca="true" t="shared" si="0" ref="P3:P66">IF(AND(ISERROR(K3),ISERROR(L3),ISERROR(M3),ISERROR(N3)),TRUE,"")</f>
      </c>
      <c r="Q3" s="165" t="str">
        <f>IF(K3="","","t")</f>
        <v>t</v>
      </c>
      <c r="R3" s="165">
        <f>IF(L3="","","ta")</f>
      </c>
      <c r="S3" s="165">
        <f>IF(M3="","",IF(M3="Day 1","c1","c2"))</f>
      </c>
      <c r="T3" s="165">
        <f>IF(N3="","","OS")</f>
      </c>
      <c r="U3" s="165" t="str">
        <f>CONCATENATE(Q3,R3,S3,T3)</f>
        <v>t</v>
      </c>
      <c r="W3" s="165" t="s">
        <v>1222</v>
      </c>
      <c r="X3" s="165">
        <v>3373</v>
      </c>
      <c r="Y3" s="165">
        <f>VALUE(J3)</f>
        <v>3373</v>
      </c>
      <c r="Z3" s="165">
        <f>IF(Y3&lt;&gt;X3,1,"")</f>
      </c>
      <c r="AA3" s="165" t="str">
        <f aca="true" t="shared" si="1" ref="AA3:AA19">IF(K3="N","",K3)</f>
        <v>Day 11</v>
      </c>
      <c r="AB3" s="165">
        <f aca="true" t="shared" si="2" ref="AB3:AD18">IF(L3="N","",L3)</f>
        <v>0</v>
      </c>
      <c r="AC3" s="165">
        <f t="shared" si="2"/>
        <v>0</v>
      </c>
      <c r="AD3" s="165">
        <f t="shared" si="2"/>
      </c>
    </row>
    <row r="4" spans="1:30" ht="15">
      <c r="A4" s="190" t="s">
        <v>1223</v>
      </c>
      <c r="B4" s="192" t="s">
        <v>1301</v>
      </c>
      <c r="C4" s="190" t="s">
        <v>1097</v>
      </c>
      <c r="D4" s="190" t="s">
        <v>1097</v>
      </c>
      <c r="E4" s="190" t="s">
        <v>1097</v>
      </c>
      <c r="F4" s="190" t="s">
        <v>1097</v>
      </c>
      <c r="H4" s="165" t="str">
        <f aca="true" t="shared" si="3" ref="H4:H67">RIGHT(B4,4)</f>
        <v>3061</v>
      </c>
      <c r="I4" s="167" t="s">
        <v>1223</v>
      </c>
      <c r="J4" s="170" t="s">
        <v>1301</v>
      </c>
      <c r="K4" s="169" t="s">
        <v>1097</v>
      </c>
      <c r="L4" s="169" t="s">
        <v>1097</v>
      </c>
      <c r="M4" s="169" t="s">
        <v>1098</v>
      </c>
      <c r="N4" s="169" t="s">
        <v>1097</v>
      </c>
      <c r="O4" s="171"/>
      <c r="P4" s="165">
        <f t="shared" si="0"/>
      </c>
      <c r="Q4" s="165" t="str">
        <f aca="true" t="shared" si="4" ref="Q4:Q67">IF(K4="","","t")</f>
        <v>t</v>
      </c>
      <c r="R4" s="165" t="str">
        <f aca="true" t="shared" si="5" ref="R4:R67">IF(L4="","","ta")</f>
        <v>ta</v>
      </c>
      <c r="S4" s="165" t="str">
        <f aca="true" t="shared" si="6" ref="S4:S67">IF(M4="","",IF(M4="Day 1","c1","c2"))</f>
        <v>c1</v>
      </c>
      <c r="T4" s="165" t="str">
        <f aca="true" t="shared" si="7" ref="T4:T67">IF(N4="","","OS")</f>
        <v>OS</v>
      </c>
      <c r="U4" s="165" t="str">
        <f aca="true" t="shared" si="8" ref="U4:U67">CONCATENATE(Q4,R4,S4,T4)</f>
        <v>ttac1OS</v>
      </c>
      <c r="W4" s="165" t="s">
        <v>1223</v>
      </c>
      <c r="X4" s="165">
        <v>3061</v>
      </c>
      <c r="Y4" s="165">
        <f aca="true" t="shared" si="9" ref="Y4:Y67">VALUE(J4)</f>
        <v>3061</v>
      </c>
      <c r="Z4" s="165">
        <f aca="true" t="shared" si="10" ref="Z4:Z67">IF(Y4&lt;&gt;X4,1,"")</f>
      </c>
      <c r="AA4" s="165" t="str">
        <f t="shared" si="1"/>
        <v>Day 11</v>
      </c>
      <c r="AB4" s="165" t="str">
        <f t="shared" si="2"/>
        <v>Day 11</v>
      </c>
      <c r="AC4" s="165" t="str">
        <f t="shared" si="2"/>
        <v>Day 1</v>
      </c>
      <c r="AD4" s="165" t="str">
        <f t="shared" si="2"/>
        <v>Day 11</v>
      </c>
    </row>
    <row r="5" spans="1:30" ht="15">
      <c r="A5" s="190" t="s">
        <v>1271</v>
      </c>
      <c r="B5" s="192" t="s">
        <v>1302</v>
      </c>
      <c r="C5" s="190" t="s">
        <v>1097</v>
      </c>
      <c r="D5" s="190" t="s">
        <v>1097</v>
      </c>
      <c r="E5" s="190" t="s">
        <v>1097</v>
      </c>
      <c r="F5" s="190" t="s">
        <v>1097</v>
      </c>
      <c r="H5" s="165" t="str">
        <f t="shared" si="3"/>
        <v>2083</v>
      </c>
      <c r="I5" s="167" t="s">
        <v>1271</v>
      </c>
      <c r="J5" s="170" t="s">
        <v>1302</v>
      </c>
      <c r="K5" s="169" t="s">
        <v>1097</v>
      </c>
      <c r="L5" s="169" t="s">
        <v>1213</v>
      </c>
      <c r="M5" s="169" t="s">
        <v>1097</v>
      </c>
      <c r="N5" s="169" t="s">
        <v>1213</v>
      </c>
      <c r="O5" s="166"/>
      <c r="P5" s="165">
        <f t="shared" si="0"/>
      </c>
      <c r="Q5" s="165" t="str">
        <f t="shared" si="4"/>
        <v>t</v>
      </c>
      <c r="R5" s="165">
        <f t="shared" si="5"/>
      </c>
      <c r="S5" s="165" t="str">
        <f t="shared" si="6"/>
        <v>c2</v>
      </c>
      <c r="T5" s="165">
        <f t="shared" si="7"/>
      </c>
      <c r="U5" s="165" t="str">
        <f t="shared" si="8"/>
        <v>tc2</v>
      </c>
      <c r="W5" s="165" t="s">
        <v>1271</v>
      </c>
      <c r="X5" s="165">
        <v>2083</v>
      </c>
      <c r="Y5" s="165">
        <f t="shared" si="9"/>
        <v>2083</v>
      </c>
      <c r="Z5" s="165">
        <f t="shared" si="10"/>
      </c>
      <c r="AA5" s="165" t="str">
        <f t="shared" si="1"/>
        <v>Day 11</v>
      </c>
      <c r="AB5" s="165">
        <f t="shared" si="2"/>
      </c>
      <c r="AC5" s="165" t="str">
        <f t="shared" si="2"/>
        <v>Day 11</v>
      </c>
      <c r="AD5" s="165">
        <f t="shared" si="2"/>
      </c>
    </row>
    <row r="6" spans="1:30" ht="15">
      <c r="A6" s="190" t="s">
        <v>898</v>
      </c>
      <c r="B6" s="192" t="s">
        <v>1303</v>
      </c>
      <c r="C6" s="190" t="s">
        <v>1097</v>
      </c>
      <c r="D6" s="190" t="s">
        <v>1097</v>
      </c>
      <c r="E6" s="190" t="s">
        <v>1097</v>
      </c>
      <c r="F6" s="190" t="s">
        <v>1097</v>
      </c>
      <c r="H6" s="165" t="str">
        <f t="shared" si="3"/>
        <v>2118</v>
      </c>
      <c r="I6" s="167" t="s">
        <v>898</v>
      </c>
      <c r="J6" s="170" t="s">
        <v>1303</v>
      </c>
      <c r="K6" s="169" t="s">
        <v>1097</v>
      </c>
      <c r="L6" s="169" t="s">
        <v>1097</v>
      </c>
      <c r="M6" s="169" t="s">
        <v>1213</v>
      </c>
      <c r="N6" s="169" t="s">
        <v>1097</v>
      </c>
      <c r="O6" s="166"/>
      <c r="P6" s="165">
        <f t="shared" si="0"/>
      </c>
      <c r="Q6" s="165" t="str">
        <f t="shared" si="4"/>
        <v>t</v>
      </c>
      <c r="R6" s="165" t="str">
        <f t="shared" si="5"/>
        <v>ta</v>
      </c>
      <c r="S6" s="165">
        <f t="shared" si="6"/>
      </c>
      <c r="T6" s="165" t="str">
        <f t="shared" si="7"/>
        <v>OS</v>
      </c>
      <c r="U6" s="165" t="str">
        <f t="shared" si="8"/>
        <v>ttaOS</v>
      </c>
      <c r="W6" s="165" t="s">
        <v>898</v>
      </c>
      <c r="X6" s="165">
        <v>2118</v>
      </c>
      <c r="Y6" s="165">
        <f t="shared" si="9"/>
        <v>2118</v>
      </c>
      <c r="Z6" s="165">
        <f t="shared" si="10"/>
      </c>
      <c r="AA6" s="165" t="str">
        <f t="shared" si="1"/>
        <v>Day 11</v>
      </c>
      <c r="AB6" s="165" t="str">
        <f t="shared" si="2"/>
        <v>Day 11</v>
      </c>
      <c r="AC6" s="165">
        <f t="shared" si="2"/>
      </c>
      <c r="AD6" s="165" t="str">
        <f t="shared" si="2"/>
        <v>Day 11</v>
      </c>
    </row>
    <row r="7" spans="1:30" ht="15">
      <c r="A7" s="190" t="s">
        <v>1163</v>
      </c>
      <c r="B7" s="192" t="s">
        <v>1304</v>
      </c>
      <c r="C7" s="190" t="s">
        <v>1097</v>
      </c>
      <c r="D7" s="190" t="s">
        <v>1213</v>
      </c>
      <c r="E7" s="190" t="s">
        <v>1097</v>
      </c>
      <c r="F7" s="190" t="s">
        <v>1097</v>
      </c>
      <c r="H7" s="165" t="str">
        <f t="shared" si="3"/>
        <v>2217</v>
      </c>
      <c r="I7" s="167" t="s">
        <v>1163</v>
      </c>
      <c r="J7" s="170" t="s">
        <v>1304</v>
      </c>
      <c r="K7" s="169" t="s">
        <v>1097</v>
      </c>
      <c r="L7" s="169" t="s">
        <v>1213</v>
      </c>
      <c r="M7" s="169" t="s">
        <v>1213</v>
      </c>
      <c r="N7" s="169" t="s">
        <v>1213</v>
      </c>
      <c r="O7" s="166"/>
      <c r="P7" s="165">
        <f t="shared" si="0"/>
      </c>
      <c r="Q7" s="165" t="str">
        <f t="shared" si="4"/>
        <v>t</v>
      </c>
      <c r="R7" s="165">
        <f t="shared" si="5"/>
      </c>
      <c r="S7" s="165">
        <f t="shared" si="6"/>
      </c>
      <c r="T7" s="165">
        <f t="shared" si="7"/>
      </c>
      <c r="U7" s="165" t="str">
        <f t="shared" si="8"/>
        <v>t</v>
      </c>
      <c r="W7" s="165" t="s">
        <v>1163</v>
      </c>
      <c r="X7" s="165">
        <v>2217</v>
      </c>
      <c r="Y7" s="165">
        <f t="shared" si="9"/>
        <v>2217</v>
      </c>
      <c r="Z7" s="165">
        <f t="shared" si="10"/>
      </c>
      <c r="AA7" s="165" t="str">
        <f t="shared" si="1"/>
        <v>Day 11</v>
      </c>
      <c r="AB7" s="165">
        <f t="shared" si="2"/>
      </c>
      <c r="AC7" s="165">
        <f t="shared" si="2"/>
      </c>
      <c r="AD7" s="165">
        <f t="shared" si="2"/>
      </c>
    </row>
    <row r="8" spans="1:30" ht="15">
      <c r="A8" s="190" t="s">
        <v>1272</v>
      </c>
      <c r="B8" s="192" t="s">
        <v>1305</v>
      </c>
      <c r="C8" s="190" t="s">
        <v>1097</v>
      </c>
      <c r="D8" s="190" t="s">
        <v>1097</v>
      </c>
      <c r="E8" s="190" t="s">
        <v>1098</v>
      </c>
      <c r="F8" s="190" t="s">
        <v>1097</v>
      </c>
      <c r="H8" s="165" t="str">
        <f t="shared" si="3"/>
        <v>3067</v>
      </c>
      <c r="I8" s="167" t="s">
        <v>1272</v>
      </c>
      <c r="J8" s="170" t="s">
        <v>1305</v>
      </c>
      <c r="K8" s="169" t="s">
        <v>1097</v>
      </c>
      <c r="L8" s="169" t="s">
        <v>1213</v>
      </c>
      <c r="M8" s="169" t="s">
        <v>1213</v>
      </c>
      <c r="N8" s="169" t="s">
        <v>1213</v>
      </c>
      <c r="O8" s="166"/>
      <c r="P8" s="165">
        <f t="shared" si="0"/>
      </c>
      <c r="Q8" s="165" t="str">
        <f t="shared" si="4"/>
        <v>t</v>
      </c>
      <c r="R8" s="165">
        <f t="shared" si="5"/>
      </c>
      <c r="S8" s="165">
        <f t="shared" si="6"/>
      </c>
      <c r="T8" s="165">
        <f t="shared" si="7"/>
      </c>
      <c r="U8" s="165" t="str">
        <f t="shared" si="8"/>
        <v>t</v>
      </c>
      <c r="W8" s="165" t="s">
        <v>1272</v>
      </c>
      <c r="X8" s="165">
        <v>3067</v>
      </c>
      <c r="Y8" s="165">
        <f t="shared" si="9"/>
        <v>3067</v>
      </c>
      <c r="Z8" s="165">
        <f t="shared" si="10"/>
      </c>
      <c r="AA8" s="165" t="str">
        <f t="shared" si="1"/>
        <v>Day 11</v>
      </c>
      <c r="AB8" s="165">
        <f t="shared" si="2"/>
      </c>
      <c r="AC8" s="165">
        <f t="shared" si="2"/>
      </c>
      <c r="AD8" s="165">
        <f t="shared" si="2"/>
      </c>
    </row>
    <row r="9" spans="1:30" ht="15">
      <c r="A9" s="190" t="s">
        <v>1224</v>
      </c>
      <c r="B9" s="192" t="s">
        <v>1306</v>
      </c>
      <c r="C9" s="190" t="s">
        <v>1097</v>
      </c>
      <c r="D9" s="190" t="s">
        <v>1213</v>
      </c>
      <c r="E9" s="190" t="s">
        <v>1097</v>
      </c>
      <c r="F9" s="190" t="s">
        <v>1213</v>
      </c>
      <c r="H9" s="165" t="str">
        <f t="shared" si="3"/>
        <v>3001</v>
      </c>
      <c r="I9" s="167" t="s">
        <v>1224</v>
      </c>
      <c r="J9" s="170" t="s">
        <v>1306</v>
      </c>
      <c r="K9" s="169" t="s">
        <v>1414</v>
      </c>
      <c r="L9" s="169" t="s">
        <v>1414</v>
      </c>
      <c r="M9" s="169" t="s">
        <v>1213</v>
      </c>
      <c r="N9" s="169" t="s">
        <v>1213</v>
      </c>
      <c r="O9" s="166"/>
      <c r="P9" s="165">
        <f t="shared" si="0"/>
      </c>
      <c r="Q9" s="165" t="str">
        <f t="shared" si="4"/>
        <v>t</v>
      </c>
      <c r="R9" s="165" t="str">
        <f t="shared" si="5"/>
        <v>ta</v>
      </c>
      <c r="S9" s="165">
        <f t="shared" si="6"/>
      </c>
      <c r="T9" s="165">
        <f t="shared" si="7"/>
      </c>
      <c r="U9" s="165" t="str">
        <f t="shared" si="8"/>
        <v>tta</v>
      </c>
      <c r="W9" s="165" t="s">
        <v>1224</v>
      </c>
      <c r="X9" s="165">
        <v>3001</v>
      </c>
      <c r="Y9" s="165">
        <f t="shared" si="9"/>
        <v>3001</v>
      </c>
      <c r="Z9" s="165">
        <f t="shared" si="10"/>
      </c>
      <c r="AA9" s="165" t="str">
        <f t="shared" si="1"/>
        <v>day 11</v>
      </c>
      <c r="AB9" s="165" t="str">
        <f t="shared" si="2"/>
        <v>day 11</v>
      </c>
      <c r="AC9" s="165">
        <f t="shared" si="2"/>
      </c>
      <c r="AD9" s="165">
        <f t="shared" si="2"/>
      </c>
    </row>
    <row r="10" spans="1:30" ht="15">
      <c r="A10" s="190" t="s">
        <v>1225</v>
      </c>
      <c r="B10" s="192" t="s">
        <v>1307</v>
      </c>
      <c r="C10" s="190" t="s">
        <v>1097</v>
      </c>
      <c r="D10" s="190" t="s">
        <v>1213</v>
      </c>
      <c r="E10" s="190" t="s">
        <v>1097</v>
      </c>
      <c r="F10" s="190" t="s">
        <v>1097</v>
      </c>
      <c r="H10" s="165" t="str">
        <f t="shared" si="3"/>
        <v>3301</v>
      </c>
      <c r="I10" s="167" t="s">
        <v>1225</v>
      </c>
      <c r="J10" s="170" t="s">
        <v>1307</v>
      </c>
      <c r="K10" s="169" t="s">
        <v>1097</v>
      </c>
      <c r="L10" s="169" t="s">
        <v>1213</v>
      </c>
      <c r="M10" s="169" t="s">
        <v>1097</v>
      </c>
      <c r="N10" s="169" t="s">
        <v>1097</v>
      </c>
      <c r="O10" s="166"/>
      <c r="P10" s="165">
        <f t="shared" si="0"/>
      </c>
      <c r="Q10" s="165" t="str">
        <f t="shared" si="4"/>
        <v>t</v>
      </c>
      <c r="R10" s="165">
        <f t="shared" si="5"/>
      </c>
      <c r="S10" s="165" t="str">
        <f t="shared" si="6"/>
        <v>c2</v>
      </c>
      <c r="T10" s="165" t="str">
        <f t="shared" si="7"/>
        <v>OS</v>
      </c>
      <c r="U10" s="165" t="str">
        <f t="shared" si="8"/>
        <v>tc2OS</v>
      </c>
      <c r="W10" s="165" t="s">
        <v>1225</v>
      </c>
      <c r="X10" s="165">
        <v>3301</v>
      </c>
      <c r="Y10" s="165">
        <f t="shared" si="9"/>
        <v>3301</v>
      </c>
      <c r="Z10" s="165">
        <f t="shared" si="10"/>
      </c>
      <c r="AA10" s="165" t="str">
        <f t="shared" si="1"/>
        <v>Day 11</v>
      </c>
      <c r="AB10" s="165">
        <f t="shared" si="2"/>
      </c>
      <c r="AC10" s="165" t="str">
        <f t="shared" si="2"/>
        <v>Day 11</v>
      </c>
      <c r="AD10" s="165" t="str">
        <f t="shared" si="2"/>
        <v>Day 11</v>
      </c>
    </row>
    <row r="11" spans="1:30" ht="15">
      <c r="A11" s="190" t="s">
        <v>899</v>
      </c>
      <c r="B11" s="192" t="s">
        <v>1308</v>
      </c>
      <c r="C11" s="190" t="s">
        <v>1097</v>
      </c>
      <c r="D11" s="190" t="s">
        <v>1213</v>
      </c>
      <c r="E11" s="190" t="s">
        <v>1097</v>
      </c>
      <c r="F11" s="190" t="s">
        <v>1213</v>
      </c>
      <c r="H11" s="165" t="str">
        <f t="shared" si="3"/>
        <v>2002</v>
      </c>
      <c r="I11" s="167" t="s">
        <v>899</v>
      </c>
      <c r="J11" s="170" t="s">
        <v>1308</v>
      </c>
      <c r="K11" s="169" t="s">
        <v>1097</v>
      </c>
      <c r="L11" s="169" t="s">
        <v>1213</v>
      </c>
      <c r="M11" s="169" t="s">
        <v>1097</v>
      </c>
      <c r="N11" s="169" t="s">
        <v>1213</v>
      </c>
      <c r="O11" s="166"/>
      <c r="P11" s="165">
        <f t="shared" si="0"/>
      </c>
      <c r="Q11" s="165" t="str">
        <f t="shared" si="4"/>
        <v>t</v>
      </c>
      <c r="R11" s="165">
        <f t="shared" si="5"/>
      </c>
      <c r="S11" s="165" t="str">
        <f t="shared" si="6"/>
        <v>c2</v>
      </c>
      <c r="T11" s="165">
        <f t="shared" si="7"/>
      </c>
      <c r="U11" s="165" t="str">
        <f t="shared" si="8"/>
        <v>tc2</v>
      </c>
      <c r="W11" s="165" t="s">
        <v>899</v>
      </c>
      <c r="X11" s="165">
        <v>2002</v>
      </c>
      <c r="Y11" s="165">
        <f t="shared" si="9"/>
        <v>2002</v>
      </c>
      <c r="Z11" s="165">
        <f t="shared" si="10"/>
      </c>
      <c r="AA11" s="165" t="str">
        <f t="shared" si="1"/>
        <v>Day 11</v>
      </c>
      <c r="AB11" s="165">
        <f t="shared" si="2"/>
      </c>
      <c r="AC11" s="165" t="str">
        <f t="shared" si="2"/>
        <v>Day 11</v>
      </c>
      <c r="AD11" s="165">
        <f t="shared" si="2"/>
      </c>
    </row>
    <row r="12" spans="1:30" ht="15">
      <c r="A12" s="190" t="s">
        <v>1226</v>
      </c>
      <c r="B12" s="192" t="s">
        <v>1309</v>
      </c>
      <c r="C12" s="190" t="s">
        <v>1097</v>
      </c>
      <c r="D12" s="190" t="s">
        <v>1097</v>
      </c>
      <c r="E12" s="190" t="s">
        <v>1098</v>
      </c>
      <c r="F12" s="190" t="s">
        <v>1097</v>
      </c>
      <c r="H12" s="165" t="str">
        <f t="shared" si="3"/>
        <v>2082</v>
      </c>
      <c r="I12" s="167" t="s">
        <v>1226</v>
      </c>
      <c r="J12" s="170" t="s">
        <v>1309</v>
      </c>
      <c r="K12" s="169" t="s">
        <v>1097</v>
      </c>
      <c r="L12" s="169" t="s">
        <v>1097</v>
      </c>
      <c r="M12" s="169" t="s">
        <v>1098</v>
      </c>
      <c r="N12" s="169" t="s">
        <v>1097</v>
      </c>
      <c r="O12" s="166"/>
      <c r="P12" s="165">
        <f t="shared" si="0"/>
      </c>
      <c r="Q12" s="165" t="str">
        <f t="shared" si="4"/>
        <v>t</v>
      </c>
      <c r="R12" s="165" t="str">
        <f t="shared" si="5"/>
        <v>ta</v>
      </c>
      <c r="S12" s="165" t="str">
        <f t="shared" si="6"/>
        <v>c1</v>
      </c>
      <c r="T12" s="165" t="str">
        <f t="shared" si="7"/>
        <v>OS</v>
      </c>
      <c r="U12" s="165" t="str">
        <f t="shared" si="8"/>
        <v>ttac1OS</v>
      </c>
      <c r="W12" s="165" t="s">
        <v>1226</v>
      </c>
      <c r="X12" s="165">
        <v>2082</v>
      </c>
      <c r="Y12" s="165">
        <f t="shared" si="9"/>
        <v>2082</v>
      </c>
      <c r="Z12" s="165">
        <f t="shared" si="10"/>
      </c>
      <c r="AA12" s="165" t="str">
        <f t="shared" si="1"/>
        <v>Day 11</v>
      </c>
      <c r="AB12" s="165" t="str">
        <f t="shared" si="2"/>
        <v>Day 11</v>
      </c>
      <c r="AC12" s="165" t="str">
        <f t="shared" si="2"/>
        <v>Day 1</v>
      </c>
      <c r="AD12" s="165" t="str">
        <f t="shared" si="2"/>
        <v>Day 11</v>
      </c>
    </row>
    <row r="13" spans="1:30" ht="15">
      <c r="A13" s="190" t="s">
        <v>900</v>
      </c>
      <c r="B13" s="192" t="s">
        <v>1310</v>
      </c>
      <c r="C13" s="190" t="s">
        <v>1097</v>
      </c>
      <c r="D13" s="190" t="s">
        <v>1097</v>
      </c>
      <c r="E13" s="190" t="s">
        <v>1097</v>
      </c>
      <c r="F13" s="190" t="s">
        <v>1097</v>
      </c>
      <c r="H13" s="165" t="str">
        <f t="shared" si="3"/>
        <v>3943</v>
      </c>
      <c r="I13" s="167" t="s">
        <v>900</v>
      </c>
      <c r="J13" s="170" t="s">
        <v>1310</v>
      </c>
      <c r="K13" s="169" t="s">
        <v>1097</v>
      </c>
      <c r="L13" s="169" t="s">
        <v>1097</v>
      </c>
      <c r="M13" s="169" t="s">
        <v>1097</v>
      </c>
      <c r="N13" s="169" t="s">
        <v>1097</v>
      </c>
      <c r="O13" s="166"/>
      <c r="P13" s="165">
        <f t="shared" si="0"/>
      </c>
      <c r="Q13" s="165" t="str">
        <f t="shared" si="4"/>
        <v>t</v>
      </c>
      <c r="R13" s="165" t="str">
        <f t="shared" si="5"/>
        <v>ta</v>
      </c>
      <c r="S13" s="165" t="str">
        <f t="shared" si="6"/>
        <v>c2</v>
      </c>
      <c r="T13" s="165" t="str">
        <f t="shared" si="7"/>
        <v>OS</v>
      </c>
      <c r="U13" s="165" t="str">
        <f t="shared" si="8"/>
        <v>ttac2OS</v>
      </c>
      <c r="W13" s="165" t="s">
        <v>900</v>
      </c>
      <c r="X13" s="165">
        <v>3943</v>
      </c>
      <c r="Y13" s="165">
        <f t="shared" si="9"/>
        <v>3943</v>
      </c>
      <c r="Z13" s="165">
        <f t="shared" si="10"/>
      </c>
      <c r="AA13" s="165" t="str">
        <f t="shared" si="1"/>
        <v>Day 11</v>
      </c>
      <c r="AB13" s="165" t="str">
        <f t="shared" si="2"/>
        <v>Day 11</v>
      </c>
      <c r="AC13" s="165" t="str">
        <f t="shared" si="2"/>
        <v>Day 11</v>
      </c>
      <c r="AD13" s="165" t="str">
        <f t="shared" si="2"/>
        <v>Day 11</v>
      </c>
    </row>
    <row r="14" spans="1:30" ht="15">
      <c r="A14" s="190" t="s">
        <v>1227</v>
      </c>
      <c r="B14" s="192" t="s">
        <v>1311</v>
      </c>
      <c r="C14" s="190" t="s">
        <v>1097</v>
      </c>
      <c r="D14" s="190" t="s">
        <v>1213</v>
      </c>
      <c r="E14" s="190" t="s">
        <v>1097</v>
      </c>
      <c r="F14" s="190" t="s">
        <v>1213</v>
      </c>
      <c r="H14" s="165" t="str">
        <f t="shared" si="3"/>
        <v>2060</v>
      </c>
      <c r="I14" s="167" t="s">
        <v>1227</v>
      </c>
      <c r="J14" s="170" t="s">
        <v>1311</v>
      </c>
      <c r="K14" s="169" t="s">
        <v>1097</v>
      </c>
      <c r="L14" s="169" t="s">
        <v>1213</v>
      </c>
      <c r="M14" s="169" t="s">
        <v>1213</v>
      </c>
      <c r="N14" s="169" t="s">
        <v>1213</v>
      </c>
      <c r="O14" s="166"/>
      <c r="P14" s="165">
        <f t="shared" si="0"/>
      </c>
      <c r="Q14" s="165" t="str">
        <f t="shared" si="4"/>
        <v>t</v>
      </c>
      <c r="R14" s="165">
        <f t="shared" si="5"/>
      </c>
      <c r="S14" s="165">
        <f t="shared" si="6"/>
      </c>
      <c r="T14" s="165">
        <f t="shared" si="7"/>
      </c>
      <c r="U14" s="165" t="str">
        <f t="shared" si="8"/>
        <v>t</v>
      </c>
      <c r="W14" s="165" t="s">
        <v>1227</v>
      </c>
      <c r="X14" s="165">
        <v>2060</v>
      </c>
      <c r="Y14" s="165">
        <f t="shared" si="9"/>
        <v>2060</v>
      </c>
      <c r="Z14" s="165">
        <f t="shared" si="10"/>
      </c>
      <c r="AA14" s="165" t="str">
        <f t="shared" si="1"/>
        <v>Day 11</v>
      </c>
      <c r="AB14" s="165">
        <f t="shared" si="2"/>
      </c>
      <c r="AC14" s="165">
        <f t="shared" si="2"/>
      </c>
      <c r="AD14" s="165">
        <f t="shared" si="2"/>
      </c>
    </row>
    <row r="15" spans="1:30" ht="15">
      <c r="A15" s="190" t="s">
        <v>1273</v>
      </c>
      <c r="B15" s="192" t="s">
        <v>1312</v>
      </c>
      <c r="C15" s="190" t="s">
        <v>1213</v>
      </c>
      <c r="D15" s="190" t="s">
        <v>1213</v>
      </c>
      <c r="E15" s="190" t="s">
        <v>1213</v>
      </c>
      <c r="F15" s="190" t="s">
        <v>1213</v>
      </c>
      <c r="H15" s="165" t="str">
        <f t="shared" si="3"/>
        <v>2312</v>
      </c>
      <c r="I15" s="167" t="s">
        <v>1273</v>
      </c>
      <c r="J15" s="170" t="s">
        <v>1312</v>
      </c>
      <c r="K15" s="169" t="s">
        <v>1097</v>
      </c>
      <c r="L15" s="169" t="s">
        <v>1213</v>
      </c>
      <c r="M15" s="169" t="s">
        <v>1213</v>
      </c>
      <c r="N15" s="169" t="s">
        <v>1213</v>
      </c>
      <c r="O15" s="166"/>
      <c r="P15" s="165">
        <f t="shared" si="0"/>
      </c>
      <c r="Q15" s="165" t="str">
        <f t="shared" si="4"/>
        <v>t</v>
      </c>
      <c r="R15" s="165">
        <f t="shared" si="5"/>
      </c>
      <c r="S15" s="165">
        <f t="shared" si="6"/>
      </c>
      <c r="T15" s="165">
        <f t="shared" si="7"/>
      </c>
      <c r="U15" s="165" t="str">
        <f t="shared" si="8"/>
        <v>t</v>
      </c>
      <c r="W15" s="165" t="s">
        <v>1273</v>
      </c>
      <c r="X15" s="165">
        <v>2312</v>
      </c>
      <c r="Y15" s="165">
        <f t="shared" si="9"/>
        <v>2312</v>
      </c>
      <c r="Z15" s="165">
        <f t="shared" si="10"/>
      </c>
      <c r="AA15" s="165" t="str">
        <f t="shared" si="1"/>
        <v>Day 11</v>
      </c>
      <c r="AB15" s="165">
        <f t="shared" si="2"/>
      </c>
      <c r="AC15" s="165">
        <f t="shared" si="2"/>
      </c>
      <c r="AD15" s="165">
        <f t="shared" si="2"/>
      </c>
    </row>
    <row r="16" spans="1:30" ht="15">
      <c r="A16" s="190" t="s">
        <v>901</v>
      </c>
      <c r="B16" s="192" t="s">
        <v>1313</v>
      </c>
      <c r="C16" s="190" t="s">
        <v>1097</v>
      </c>
      <c r="D16" s="190" t="s">
        <v>1213</v>
      </c>
      <c r="E16" s="190" t="s">
        <v>1097</v>
      </c>
      <c r="F16" s="190" t="s">
        <v>1213</v>
      </c>
      <c r="H16" s="165" t="str">
        <f t="shared" si="3"/>
        <v>3942</v>
      </c>
      <c r="I16" s="167" t="s">
        <v>901</v>
      </c>
      <c r="J16" s="170" t="s">
        <v>1313</v>
      </c>
      <c r="K16" s="169" t="s">
        <v>1097</v>
      </c>
      <c r="L16" s="169" t="s">
        <v>1213</v>
      </c>
      <c r="M16" s="169" t="s">
        <v>1097</v>
      </c>
      <c r="N16" s="169" t="s">
        <v>1097</v>
      </c>
      <c r="O16" s="166"/>
      <c r="P16" s="165">
        <f t="shared" si="0"/>
      </c>
      <c r="Q16" s="165" t="str">
        <f t="shared" si="4"/>
        <v>t</v>
      </c>
      <c r="R16" s="165">
        <f t="shared" si="5"/>
      </c>
      <c r="S16" s="165" t="str">
        <f t="shared" si="6"/>
        <v>c2</v>
      </c>
      <c r="T16" s="165" t="str">
        <f t="shared" si="7"/>
        <v>OS</v>
      </c>
      <c r="U16" s="165" t="str">
        <f t="shared" si="8"/>
        <v>tc2OS</v>
      </c>
      <c r="W16" s="165" t="s">
        <v>901</v>
      </c>
      <c r="X16" s="165">
        <v>3942</v>
      </c>
      <c r="Y16" s="165">
        <f t="shared" si="9"/>
        <v>3942</v>
      </c>
      <c r="Z16" s="165">
        <f t="shared" si="10"/>
      </c>
      <c r="AA16" s="165" t="str">
        <f t="shared" si="1"/>
        <v>Day 11</v>
      </c>
      <c r="AB16" s="165">
        <f t="shared" si="2"/>
      </c>
      <c r="AC16" s="165" t="str">
        <f t="shared" si="2"/>
        <v>Day 11</v>
      </c>
      <c r="AD16" s="165" t="str">
        <f t="shared" si="2"/>
        <v>Day 11</v>
      </c>
    </row>
    <row r="17" spans="1:30" ht="15">
      <c r="A17" s="190" t="s">
        <v>1228</v>
      </c>
      <c r="B17" s="192" t="s">
        <v>1314</v>
      </c>
      <c r="C17" s="190" t="s">
        <v>1097</v>
      </c>
      <c r="D17" s="190" t="s">
        <v>1097</v>
      </c>
      <c r="E17" s="190" t="s">
        <v>1097</v>
      </c>
      <c r="F17" s="190" t="s">
        <v>1097</v>
      </c>
      <c r="H17" s="165" t="str">
        <f t="shared" si="3"/>
        <v>3081</v>
      </c>
      <c r="I17" s="167" t="s">
        <v>1228</v>
      </c>
      <c r="J17" s="170" t="s">
        <v>1314</v>
      </c>
      <c r="K17" s="169" t="s">
        <v>1097</v>
      </c>
      <c r="L17" s="169" t="s">
        <v>1097</v>
      </c>
      <c r="M17" s="169" t="s">
        <v>1097</v>
      </c>
      <c r="N17" s="169" t="s">
        <v>1097</v>
      </c>
      <c r="O17" s="166"/>
      <c r="P17" s="165">
        <f t="shared" si="0"/>
      </c>
      <c r="Q17" s="165" t="str">
        <f t="shared" si="4"/>
        <v>t</v>
      </c>
      <c r="R17" s="165" t="str">
        <f t="shared" si="5"/>
        <v>ta</v>
      </c>
      <c r="S17" s="165" t="str">
        <f t="shared" si="6"/>
        <v>c2</v>
      </c>
      <c r="T17" s="165" t="str">
        <f t="shared" si="7"/>
        <v>OS</v>
      </c>
      <c r="U17" s="165" t="str">
        <f t="shared" si="8"/>
        <v>ttac2OS</v>
      </c>
      <c r="W17" s="165" t="s">
        <v>1228</v>
      </c>
      <c r="X17" s="165">
        <v>3081</v>
      </c>
      <c r="Y17" s="165">
        <f t="shared" si="9"/>
        <v>3081</v>
      </c>
      <c r="Z17" s="165">
        <f t="shared" si="10"/>
      </c>
      <c r="AA17" s="165" t="str">
        <f t="shared" si="1"/>
        <v>Day 11</v>
      </c>
      <c r="AB17" s="165" t="str">
        <f t="shared" si="2"/>
        <v>Day 11</v>
      </c>
      <c r="AC17" s="165" t="str">
        <f t="shared" si="2"/>
        <v>Day 11</v>
      </c>
      <c r="AD17" s="165" t="str">
        <f t="shared" si="2"/>
        <v>Day 11</v>
      </c>
    </row>
    <row r="18" spans="1:30" ht="15">
      <c r="A18" s="190" t="s">
        <v>902</v>
      </c>
      <c r="B18" s="192" t="s">
        <v>1315</v>
      </c>
      <c r="C18" s="190" t="s">
        <v>1097</v>
      </c>
      <c r="D18" s="190" t="s">
        <v>1213</v>
      </c>
      <c r="E18" s="190" t="s">
        <v>1097</v>
      </c>
      <c r="F18" s="190" t="s">
        <v>1213</v>
      </c>
      <c r="H18" s="165" t="str">
        <f t="shared" si="3"/>
        <v>1005</v>
      </c>
      <c r="I18" s="167" t="s">
        <v>902</v>
      </c>
      <c r="J18" s="170" t="s">
        <v>1315</v>
      </c>
      <c r="K18" s="169" t="s">
        <v>1097</v>
      </c>
      <c r="L18" s="169" t="s">
        <v>1213</v>
      </c>
      <c r="M18" s="169" t="s">
        <v>1213</v>
      </c>
      <c r="N18" s="169" t="s">
        <v>1213</v>
      </c>
      <c r="O18" s="166"/>
      <c r="P18" s="165">
        <f t="shared" si="0"/>
      </c>
      <c r="Q18" s="165" t="str">
        <f t="shared" si="4"/>
        <v>t</v>
      </c>
      <c r="R18" s="165">
        <f t="shared" si="5"/>
      </c>
      <c r="S18" s="165">
        <f t="shared" si="6"/>
      </c>
      <c r="T18" s="165">
        <f t="shared" si="7"/>
      </c>
      <c r="U18" s="165" t="str">
        <f t="shared" si="8"/>
        <v>t</v>
      </c>
      <c r="W18" s="165" t="s">
        <v>902</v>
      </c>
      <c r="X18" s="165">
        <v>1005</v>
      </c>
      <c r="Y18" s="165">
        <f t="shared" si="9"/>
        <v>1005</v>
      </c>
      <c r="Z18" s="165">
        <f t="shared" si="10"/>
      </c>
      <c r="AA18" s="165" t="str">
        <f t="shared" si="1"/>
        <v>Day 11</v>
      </c>
      <c r="AB18" s="165">
        <f t="shared" si="2"/>
      </c>
      <c r="AC18" s="165">
        <f t="shared" si="2"/>
      </c>
      <c r="AD18" s="165">
        <f t="shared" si="2"/>
      </c>
    </row>
    <row r="19" spans="1:30" ht="15">
      <c r="A19" s="190" t="s">
        <v>1274</v>
      </c>
      <c r="B19" s="192" t="s">
        <v>1316</v>
      </c>
      <c r="C19" s="190" t="s">
        <v>1097</v>
      </c>
      <c r="D19" s="190" t="s">
        <v>1097</v>
      </c>
      <c r="E19" s="190" t="s">
        <v>1097</v>
      </c>
      <c r="F19" s="190" t="s">
        <v>1097</v>
      </c>
      <c r="H19" s="165" t="str">
        <f t="shared" si="3"/>
        <v>3004</v>
      </c>
      <c r="I19" s="167" t="s">
        <v>1274</v>
      </c>
      <c r="J19" s="170" t="s">
        <v>1316</v>
      </c>
      <c r="K19" s="169" t="s">
        <v>1213</v>
      </c>
      <c r="L19" s="169" t="s">
        <v>1213</v>
      </c>
      <c r="M19" s="169" t="s">
        <v>1213</v>
      </c>
      <c r="N19" s="169" t="s">
        <v>1213</v>
      </c>
      <c r="O19" s="166"/>
      <c r="P19" s="165">
        <f t="shared" si="0"/>
      </c>
      <c r="Q19" s="165">
        <f t="shared" si="4"/>
      </c>
      <c r="R19" s="165">
        <f t="shared" si="5"/>
      </c>
      <c r="S19" s="165">
        <f t="shared" si="6"/>
      </c>
      <c r="T19" s="165">
        <f t="shared" si="7"/>
      </c>
      <c r="U19" s="165">
        <f>CONCATENATE(Q19,R19,S19,T19)</f>
      </c>
      <c r="W19" s="165" t="s">
        <v>1274</v>
      </c>
      <c r="X19" s="165">
        <v>3004</v>
      </c>
      <c r="Y19" s="165">
        <f t="shared" si="9"/>
        <v>3004</v>
      </c>
      <c r="Z19" s="165">
        <f t="shared" si="10"/>
      </c>
      <c r="AA19" s="165">
        <f t="shared" si="1"/>
      </c>
      <c r="AB19" s="165">
        <f>IF(L19="N","",L19)</f>
      </c>
      <c r="AC19" s="165">
        <f>IF(M19="N","",M19)</f>
      </c>
      <c r="AD19" s="165">
        <f>IF(N19="N","",N19)</f>
      </c>
    </row>
    <row r="20" spans="1:30" ht="15">
      <c r="A20" s="190" t="s">
        <v>1229</v>
      </c>
      <c r="B20" s="192" t="s">
        <v>1317</v>
      </c>
      <c r="C20" s="190" t="s">
        <v>1097</v>
      </c>
      <c r="D20" s="190" t="s">
        <v>1213</v>
      </c>
      <c r="E20" s="190" t="s">
        <v>1098</v>
      </c>
      <c r="F20" s="190" t="s">
        <v>1213</v>
      </c>
      <c r="H20" s="165" t="str">
        <f t="shared" si="3"/>
        <v>2452</v>
      </c>
      <c r="I20" s="167" t="s">
        <v>1229</v>
      </c>
      <c r="J20" s="170" t="s">
        <v>1317</v>
      </c>
      <c r="K20" s="169" t="s">
        <v>1097</v>
      </c>
      <c r="L20" s="169" t="s">
        <v>1213</v>
      </c>
      <c r="M20" s="169" t="s">
        <v>1098</v>
      </c>
      <c r="N20" s="169" t="s">
        <v>1213</v>
      </c>
      <c r="O20" s="166"/>
      <c r="P20" s="165">
        <f t="shared" si="0"/>
      </c>
      <c r="Q20" s="165" t="str">
        <f t="shared" si="4"/>
        <v>t</v>
      </c>
      <c r="R20" s="165">
        <f t="shared" si="5"/>
      </c>
      <c r="S20" s="165" t="str">
        <f t="shared" si="6"/>
        <v>c1</v>
      </c>
      <c r="T20" s="165">
        <f t="shared" si="7"/>
      </c>
      <c r="U20" s="165" t="str">
        <f t="shared" si="8"/>
        <v>tc1</v>
      </c>
      <c r="W20" s="165" t="s">
        <v>1229</v>
      </c>
      <c r="X20" s="165">
        <v>2452</v>
      </c>
      <c r="Y20" s="165">
        <f t="shared" si="9"/>
        <v>2452</v>
      </c>
      <c r="Z20" s="165">
        <f t="shared" si="10"/>
      </c>
      <c r="AA20" s="165" t="str">
        <f aca="true" t="shared" si="11" ref="AA20:AD81">IF(K20="N","",K20)</f>
        <v>Day 11</v>
      </c>
      <c r="AB20" s="165">
        <f t="shared" si="11"/>
      </c>
      <c r="AC20" s="165" t="str">
        <f t="shared" si="11"/>
        <v>Day 1</v>
      </c>
      <c r="AD20" s="165">
        <f t="shared" si="11"/>
      </c>
    </row>
    <row r="21" spans="1:30" ht="15">
      <c r="A21" s="190" t="s">
        <v>1230</v>
      </c>
      <c r="B21" s="192" t="s">
        <v>1318</v>
      </c>
      <c r="C21" s="190" t="s">
        <v>1097</v>
      </c>
      <c r="D21" s="190" t="s">
        <v>1213</v>
      </c>
      <c r="E21" s="190" t="s">
        <v>1097</v>
      </c>
      <c r="F21" s="190" t="s">
        <v>1097</v>
      </c>
      <c r="H21" s="165" t="str">
        <f t="shared" si="3"/>
        <v>2004</v>
      </c>
      <c r="I21" s="167" t="s">
        <v>1230</v>
      </c>
      <c r="J21" s="170" t="s">
        <v>1318</v>
      </c>
      <c r="K21" s="169" t="s">
        <v>1097</v>
      </c>
      <c r="L21" s="169" t="s">
        <v>1213</v>
      </c>
      <c r="M21" s="169" t="s">
        <v>1213</v>
      </c>
      <c r="N21" s="169" t="s">
        <v>1097</v>
      </c>
      <c r="O21" s="166"/>
      <c r="P21" s="165">
        <f t="shared" si="0"/>
      </c>
      <c r="Q21" s="165" t="str">
        <f t="shared" si="4"/>
        <v>t</v>
      </c>
      <c r="R21" s="165">
        <f t="shared" si="5"/>
      </c>
      <c r="S21" s="165">
        <f t="shared" si="6"/>
      </c>
      <c r="T21" s="165" t="str">
        <f t="shared" si="7"/>
        <v>OS</v>
      </c>
      <c r="U21" s="165" t="str">
        <f t="shared" si="8"/>
        <v>tOS</v>
      </c>
      <c r="W21" s="165" t="s">
        <v>1230</v>
      </c>
      <c r="X21" s="165">
        <v>2004</v>
      </c>
      <c r="Y21" s="165">
        <f t="shared" si="9"/>
        <v>2004</v>
      </c>
      <c r="Z21" s="165">
        <f t="shared" si="10"/>
      </c>
      <c r="AA21" s="165" t="str">
        <f t="shared" si="11"/>
        <v>Day 11</v>
      </c>
      <c r="AB21" s="165">
        <f t="shared" si="11"/>
      </c>
      <c r="AC21" s="165">
        <f t="shared" si="11"/>
      </c>
      <c r="AD21" s="165" t="str">
        <f t="shared" si="11"/>
        <v>Day 11</v>
      </c>
    </row>
    <row r="22" spans="1:30" ht="15">
      <c r="A22" s="190" t="s">
        <v>1089</v>
      </c>
      <c r="B22" s="192" t="s">
        <v>1319</v>
      </c>
      <c r="C22" s="190" t="s">
        <v>1097</v>
      </c>
      <c r="D22" s="190" t="s">
        <v>1213</v>
      </c>
      <c r="E22" s="190" t="s">
        <v>1098</v>
      </c>
      <c r="F22" s="190" t="s">
        <v>1097</v>
      </c>
      <c r="H22" s="165" t="str">
        <f t="shared" si="3"/>
        <v>3050</v>
      </c>
      <c r="I22" s="167" t="s">
        <v>1089</v>
      </c>
      <c r="J22" s="170" t="s">
        <v>1319</v>
      </c>
      <c r="K22" s="169" t="s">
        <v>1097</v>
      </c>
      <c r="L22" s="169" t="s">
        <v>1213</v>
      </c>
      <c r="M22" s="169" t="s">
        <v>1098</v>
      </c>
      <c r="N22" s="169" t="s">
        <v>1213</v>
      </c>
      <c r="O22" s="166"/>
      <c r="P22" s="165">
        <f t="shared" si="0"/>
      </c>
      <c r="Q22" s="165" t="str">
        <f t="shared" si="4"/>
        <v>t</v>
      </c>
      <c r="R22" s="165">
        <f t="shared" si="5"/>
      </c>
      <c r="S22" s="165" t="str">
        <f t="shared" si="6"/>
        <v>c1</v>
      </c>
      <c r="T22" s="165">
        <f t="shared" si="7"/>
      </c>
      <c r="U22" s="165" t="str">
        <f t="shared" si="8"/>
        <v>tc1</v>
      </c>
      <c r="W22" s="165" t="s">
        <v>1089</v>
      </c>
      <c r="X22" s="165">
        <v>3050</v>
      </c>
      <c r="Y22" s="165">
        <f t="shared" si="9"/>
        <v>3050</v>
      </c>
      <c r="Z22" s="165">
        <f t="shared" si="10"/>
      </c>
      <c r="AA22" s="165" t="str">
        <f t="shared" si="11"/>
        <v>Day 11</v>
      </c>
      <c r="AB22" s="165">
        <f t="shared" si="11"/>
      </c>
      <c r="AC22" s="165" t="str">
        <f t="shared" si="11"/>
        <v>Day 1</v>
      </c>
      <c r="AD22" s="165">
        <f t="shared" si="11"/>
      </c>
    </row>
    <row r="23" spans="1:30" ht="15">
      <c r="A23" s="190" t="s">
        <v>1231</v>
      </c>
      <c r="B23" s="192" t="s">
        <v>1320</v>
      </c>
      <c r="C23" s="190" t="s">
        <v>1097</v>
      </c>
      <c r="D23" s="190" t="s">
        <v>1097</v>
      </c>
      <c r="E23" s="190" t="s">
        <v>1097</v>
      </c>
      <c r="F23" s="190" t="s">
        <v>1097</v>
      </c>
      <c r="H23" s="165" t="str">
        <f t="shared" si="3"/>
        <v>3009</v>
      </c>
      <c r="I23" s="167" t="s">
        <v>1231</v>
      </c>
      <c r="J23" s="170" t="s">
        <v>1320</v>
      </c>
      <c r="K23" s="169" t="s">
        <v>1097</v>
      </c>
      <c r="L23" s="169" t="s">
        <v>1097</v>
      </c>
      <c r="M23" s="169" t="s">
        <v>1213</v>
      </c>
      <c r="N23" s="169" t="s">
        <v>1097</v>
      </c>
      <c r="O23" s="166"/>
      <c r="P23" s="165">
        <f t="shared" si="0"/>
      </c>
      <c r="Q23" s="165" t="str">
        <f t="shared" si="4"/>
        <v>t</v>
      </c>
      <c r="R23" s="165" t="str">
        <f t="shared" si="5"/>
        <v>ta</v>
      </c>
      <c r="S23" s="165">
        <f t="shared" si="6"/>
      </c>
      <c r="T23" s="165" t="str">
        <f t="shared" si="7"/>
        <v>OS</v>
      </c>
      <c r="U23" s="165" t="str">
        <f t="shared" si="8"/>
        <v>ttaOS</v>
      </c>
      <c r="W23" s="165" t="s">
        <v>1231</v>
      </c>
      <c r="X23" s="165">
        <v>3009</v>
      </c>
      <c r="Y23" s="165">
        <f t="shared" si="9"/>
        <v>3009</v>
      </c>
      <c r="Z23" s="165">
        <f t="shared" si="10"/>
      </c>
      <c r="AA23" s="165" t="str">
        <f t="shared" si="11"/>
        <v>Day 11</v>
      </c>
      <c r="AB23" s="165" t="str">
        <f t="shared" si="11"/>
        <v>Day 11</v>
      </c>
      <c r="AC23" s="165">
        <f t="shared" si="11"/>
      </c>
      <c r="AD23" s="165" t="str">
        <f t="shared" si="11"/>
        <v>Day 11</v>
      </c>
    </row>
    <row r="24" spans="1:30" ht="15">
      <c r="A24" s="190" t="s">
        <v>1232</v>
      </c>
      <c r="B24" s="192" t="s">
        <v>1321</v>
      </c>
      <c r="C24" s="190" t="s">
        <v>1097</v>
      </c>
      <c r="D24" s="190" t="s">
        <v>1097</v>
      </c>
      <c r="E24" s="190" t="s">
        <v>1098</v>
      </c>
      <c r="F24" s="190" t="s">
        <v>1097</v>
      </c>
      <c r="H24" s="165" t="str">
        <f t="shared" si="3"/>
        <v>2091</v>
      </c>
      <c r="I24" s="167" t="s">
        <v>1232</v>
      </c>
      <c r="J24" s="170" t="s">
        <v>1321</v>
      </c>
      <c r="K24" s="169" t="s">
        <v>1097</v>
      </c>
      <c r="L24" s="169" t="s">
        <v>1097</v>
      </c>
      <c r="M24" s="169" t="s">
        <v>1098</v>
      </c>
      <c r="N24" s="169" t="s">
        <v>1097</v>
      </c>
      <c r="O24" s="166"/>
      <c r="P24" s="165">
        <f t="shared" si="0"/>
      </c>
      <c r="Q24" s="165" t="str">
        <f t="shared" si="4"/>
        <v>t</v>
      </c>
      <c r="R24" s="165" t="str">
        <f t="shared" si="5"/>
        <v>ta</v>
      </c>
      <c r="S24" s="165" t="str">
        <f t="shared" si="6"/>
        <v>c1</v>
      </c>
      <c r="T24" s="165" t="str">
        <f t="shared" si="7"/>
        <v>OS</v>
      </c>
      <c r="U24" s="165" t="str">
        <f t="shared" si="8"/>
        <v>ttac1OS</v>
      </c>
      <c r="W24" s="165" t="s">
        <v>1232</v>
      </c>
      <c r="X24" s="165">
        <v>2091</v>
      </c>
      <c r="Y24" s="165">
        <f t="shared" si="9"/>
        <v>2091</v>
      </c>
      <c r="Z24" s="165">
        <f t="shared" si="10"/>
      </c>
      <c r="AA24" s="165" t="str">
        <f t="shared" si="11"/>
        <v>Day 11</v>
      </c>
      <c r="AB24" s="165" t="str">
        <f t="shared" si="11"/>
        <v>Day 11</v>
      </c>
      <c r="AC24" s="165" t="str">
        <f t="shared" si="11"/>
        <v>Day 1</v>
      </c>
      <c r="AD24" s="165" t="str">
        <f t="shared" si="11"/>
        <v>Day 11</v>
      </c>
    </row>
    <row r="25" spans="1:30" ht="15">
      <c r="A25" s="190" t="s">
        <v>903</v>
      </c>
      <c r="B25" s="192" t="s">
        <v>1322</v>
      </c>
      <c r="C25" s="190" t="s">
        <v>1213</v>
      </c>
      <c r="D25" s="190" t="s">
        <v>1213</v>
      </c>
      <c r="E25" s="190" t="s">
        <v>1213</v>
      </c>
      <c r="F25" s="190" t="s">
        <v>1213</v>
      </c>
      <c r="H25" s="165" t="str">
        <f t="shared" si="3"/>
        <v>2065</v>
      </c>
      <c r="I25" s="167" t="s">
        <v>903</v>
      </c>
      <c r="J25" s="170" t="s">
        <v>1322</v>
      </c>
      <c r="K25" s="169" t="s">
        <v>1213</v>
      </c>
      <c r="L25" s="169" t="s">
        <v>1213</v>
      </c>
      <c r="M25" s="169" t="s">
        <v>1213</v>
      </c>
      <c r="N25" s="169" t="s">
        <v>1213</v>
      </c>
      <c r="O25" s="166"/>
      <c r="P25" s="165">
        <f t="shared" si="0"/>
      </c>
      <c r="Q25" s="165">
        <f t="shared" si="4"/>
      </c>
      <c r="R25" s="165">
        <f t="shared" si="5"/>
      </c>
      <c r="S25" s="165">
        <f t="shared" si="6"/>
      </c>
      <c r="T25" s="165">
        <f t="shared" si="7"/>
      </c>
      <c r="U25" s="165">
        <f t="shared" si="8"/>
      </c>
      <c r="W25" s="165" t="s">
        <v>903</v>
      </c>
      <c r="X25" s="165">
        <v>2065</v>
      </c>
      <c r="Y25" s="165">
        <f t="shared" si="9"/>
        <v>2065</v>
      </c>
      <c r="Z25" s="165">
        <f t="shared" si="10"/>
      </c>
      <c r="AA25" s="165">
        <f t="shared" si="11"/>
      </c>
      <c r="AB25" s="165">
        <f t="shared" si="11"/>
      </c>
      <c r="AC25" s="165">
        <f t="shared" si="11"/>
      </c>
      <c r="AD25" s="165">
        <f t="shared" si="11"/>
      </c>
    </row>
    <row r="26" spans="1:30" ht="15">
      <c r="A26" s="190" t="s">
        <v>904</v>
      </c>
      <c r="B26" s="192" t="s">
        <v>1323</v>
      </c>
      <c r="C26" s="190" t="s">
        <v>1097</v>
      </c>
      <c r="D26" s="190" t="s">
        <v>1213</v>
      </c>
      <c r="E26" s="190" t="s">
        <v>1097</v>
      </c>
      <c r="F26" s="190" t="s">
        <v>1213</v>
      </c>
      <c r="H26" s="165" t="str">
        <f t="shared" si="3"/>
        <v>1006</v>
      </c>
      <c r="I26" s="167" t="s">
        <v>904</v>
      </c>
      <c r="J26" s="170" t="s">
        <v>1323</v>
      </c>
      <c r="K26" s="169" t="s">
        <v>1097</v>
      </c>
      <c r="L26" s="169" t="s">
        <v>1213</v>
      </c>
      <c r="M26" s="169" t="s">
        <v>1213</v>
      </c>
      <c r="N26" s="169" t="s">
        <v>1213</v>
      </c>
      <c r="O26" s="166"/>
      <c r="P26" s="165">
        <f t="shared" si="0"/>
      </c>
      <c r="Q26" s="165" t="str">
        <f t="shared" si="4"/>
        <v>t</v>
      </c>
      <c r="R26" s="165">
        <f t="shared" si="5"/>
      </c>
      <c r="S26" s="165">
        <f t="shared" si="6"/>
      </c>
      <c r="T26" s="165">
        <f t="shared" si="7"/>
      </c>
      <c r="U26" s="165" t="str">
        <f t="shared" si="8"/>
        <v>t</v>
      </c>
      <c r="W26" s="165" t="s">
        <v>904</v>
      </c>
      <c r="X26" s="165">
        <v>1006</v>
      </c>
      <c r="Y26" s="165">
        <f t="shared" si="9"/>
        <v>1006</v>
      </c>
      <c r="Z26" s="165">
        <f t="shared" si="10"/>
      </c>
      <c r="AA26" s="165" t="str">
        <f t="shared" si="11"/>
        <v>Day 11</v>
      </c>
      <c r="AB26" s="165">
        <f t="shared" si="11"/>
      </c>
      <c r="AC26" s="165">
        <f t="shared" si="11"/>
      </c>
      <c r="AD26" s="165">
        <f t="shared" si="11"/>
      </c>
    </row>
    <row r="27" spans="1:30" ht="15">
      <c r="A27" s="190" t="s">
        <v>1262</v>
      </c>
      <c r="B27" s="192" t="s">
        <v>1324</v>
      </c>
      <c r="C27" s="190" t="s">
        <v>1097</v>
      </c>
      <c r="D27" s="190" t="s">
        <v>1213</v>
      </c>
      <c r="E27" s="190" t="s">
        <v>1098</v>
      </c>
      <c r="F27" s="190" t="s">
        <v>1097</v>
      </c>
      <c r="H27" s="165" t="str">
        <f t="shared" si="3"/>
        <v>2119</v>
      </c>
      <c r="I27" s="167" t="s">
        <v>1262</v>
      </c>
      <c r="J27" s="170" t="s">
        <v>1324</v>
      </c>
      <c r="K27" s="169" t="s">
        <v>1097</v>
      </c>
      <c r="L27" s="169" t="s">
        <v>1213</v>
      </c>
      <c r="M27" s="169" t="s">
        <v>1098</v>
      </c>
      <c r="N27" s="169" t="s">
        <v>1213</v>
      </c>
      <c r="O27" s="166"/>
      <c r="P27" s="165">
        <f t="shared" si="0"/>
      </c>
      <c r="Q27" s="165" t="str">
        <f t="shared" si="4"/>
        <v>t</v>
      </c>
      <c r="R27" s="165">
        <f t="shared" si="5"/>
      </c>
      <c r="S27" s="165" t="str">
        <f t="shared" si="6"/>
        <v>c1</v>
      </c>
      <c r="T27" s="165">
        <f t="shared" si="7"/>
      </c>
      <c r="U27" s="165" t="str">
        <f t="shared" si="8"/>
        <v>tc1</v>
      </c>
      <c r="W27" s="165" t="s">
        <v>1262</v>
      </c>
      <c r="X27" s="165">
        <v>2119</v>
      </c>
      <c r="Y27" s="165">
        <f t="shared" si="9"/>
        <v>2119</v>
      </c>
      <c r="Z27" s="165">
        <f t="shared" si="10"/>
      </c>
      <c r="AA27" s="165" t="str">
        <f t="shared" si="11"/>
        <v>Day 11</v>
      </c>
      <c r="AB27" s="165">
        <f t="shared" si="11"/>
      </c>
      <c r="AC27" s="165" t="str">
        <f t="shared" si="11"/>
        <v>Day 1</v>
      </c>
      <c r="AD27" s="165">
        <f t="shared" si="11"/>
      </c>
    </row>
    <row r="28" spans="1:30" ht="15">
      <c r="A28" s="190" t="s">
        <v>1263</v>
      </c>
      <c r="B28" s="192" t="s">
        <v>1325</v>
      </c>
      <c r="C28" s="190" t="s">
        <v>1097</v>
      </c>
      <c r="D28" s="190" t="s">
        <v>1097</v>
      </c>
      <c r="E28" s="190" t="s">
        <v>1097</v>
      </c>
      <c r="F28" s="190" t="s">
        <v>1097</v>
      </c>
      <c r="H28" s="165" t="str">
        <f t="shared" si="3"/>
        <v>3011</v>
      </c>
      <c r="I28" s="167" t="s">
        <v>1263</v>
      </c>
      <c r="J28" s="170" t="s">
        <v>1325</v>
      </c>
      <c r="K28" s="169" t="s">
        <v>1097</v>
      </c>
      <c r="L28" s="169" t="s">
        <v>1097</v>
      </c>
      <c r="M28" s="169" t="s">
        <v>1097</v>
      </c>
      <c r="N28" s="169" t="s">
        <v>1097</v>
      </c>
      <c r="O28" s="166"/>
      <c r="P28" s="165">
        <f t="shared" si="0"/>
      </c>
      <c r="Q28" s="165" t="str">
        <f t="shared" si="4"/>
        <v>t</v>
      </c>
      <c r="R28" s="165" t="str">
        <f t="shared" si="5"/>
        <v>ta</v>
      </c>
      <c r="S28" s="165" t="str">
        <f t="shared" si="6"/>
        <v>c2</v>
      </c>
      <c r="T28" s="165" t="str">
        <f t="shared" si="7"/>
        <v>OS</v>
      </c>
      <c r="U28" s="165" t="str">
        <f t="shared" si="8"/>
        <v>ttac2OS</v>
      </c>
      <c r="W28" s="165" t="s">
        <v>1263</v>
      </c>
      <c r="X28" s="165">
        <v>3011</v>
      </c>
      <c r="Y28" s="165">
        <f t="shared" si="9"/>
        <v>3011</v>
      </c>
      <c r="Z28" s="165">
        <f t="shared" si="10"/>
      </c>
      <c r="AA28" s="165" t="str">
        <f t="shared" si="11"/>
        <v>Day 11</v>
      </c>
      <c r="AB28" s="165" t="str">
        <f t="shared" si="11"/>
        <v>Day 11</v>
      </c>
      <c r="AC28" s="165" t="str">
        <f t="shared" si="11"/>
        <v>Day 11</v>
      </c>
      <c r="AD28" s="165" t="str">
        <f t="shared" si="11"/>
        <v>Day 11</v>
      </c>
    </row>
    <row r="29" spans="1:30" ht="15">
      <c r="A29" s="190" t="s">
        <v>905</v>
      </c>
      <c r="B29" s="192" t="s">
        <v>1326</v>
      </c>
      <c r="C29" s="190" t="s">
        <v>1097</v>
      </c>
      <c r="D29" s="190" t="s">
        <v>1097</v>
      </c>
      <c r="E29" s="190" t="s">
        <v>1098</v>
      </c>
      <c r="F29" s="190" t="s">
        <v>1097</v>
      </c>
      <c r="H29" s="165" t="str">
        <f t="shared" si="3"/>
        <v>2006</v>
      </c>
      <c r="I29" s="167" t="s">
        <v>905</v>
      </c>
      <c r="J29" s="170" t="s">
        <v>1326</v>
      </c>
      <c r="K29" s="169" t="s">
        <v>1097</v>
      </c>
      <c r="L29" s="169" t="s">
        <v>1097</v>
      </c>
      <c r="M29" s="169" t="s">
        <v>1098</v>
      </c>
      <c r="N29" s="169" t="s">
        <v>1097</v>
      </c>
      <c r="O29" s="166"/>
      <c r="P29" s="165">
        <f t="shared" si="0"/>
      </c>
      <c r="Q29" s="165" t="str">
        <f t="shared" si="4"/>
        <v>t</v>
      </c>
      <c r="R29" s="165" t="str">
        <f t="shared" si="5"/>
        <v>ta</v>
      </c>
      <c r="S29" s="165" t="str">
        <f t="shared" si="6"/>
        <v>c1</v>
      </c>
      <c r="T29" s="165" t="str">
        <f t="shared" si="7"/>
        <v>OS</v>
      </c>
      <c r="U29" s="165" t="str">
        <f t="shared" si="8"/>
        <v>ttac1OS</v>
      </c>
      <c r="W29" s="165" t="s">
        <v>905</v>
      </c>
      <c r="X29" s="165">
        <v>2006</v>
      </c>
      <c r="Y29" s="165">
        <f t="shared" si="9"/>
        <v>2006</v>
      </c>
      <c r="Z29" s="165">
        <f t="shared" si="10"/>
      </c>
      <c r="AA29" s="165" t="str">
        <f t="shared" si="11"/>
        <v>Day 11</v>
      </c>
      <c r="AB29" s="165" t="str">
        <f t="shared" si="11"/>
        <v>Day 11</v>
      </c>
      <c r="AC29" s="165" t="str">
        <f t="shared" si="11"/>
        <v>Day 1</v>
      </c>
      <c r="AD29" s="165" t="str">
        <f t="shared" si="11"/>
        <v>Day 11</v>
      </c>
    </row>
    <row r="30" spans="1:30" ht="15">
      <c r="A30" s="190" t="s">
        <v>1275</v>
      </c>
      <c r="B30" s="192" t="s">
        <v>1327</v>
      </c>
      <c r="C30" s="190" t="s">
        <v>1097</v>
      </c>
      <c r="D30" s="190" t="s">
        <v>1097</v>
      </c>
      <c r="E30" s="190" t="s">
        <v>1097</v>
      </c>
      <c r="F30" s="190" t="s">
        <v>1097</v>
      </c>
      <c r="H30" s="165" t="str">
        <f t="shared" si="3"/>
        <v>3012</v>
      </c>
      <c r="I30" s="167" t="s">
        <v>1275</v>
      </c>
      <c r="J30" s="170" t="s">
        <v>1327</v>
      </c>
      <c r="K30" s="169" t="s">
        <v>1097</v>
      </c>
      <c r="L30" s="169" t="s">
        <v>1097</v>
      </c>
      <c r="M30" s="169" t="s">
        <v>1213</v>
      </c>
      <c r="N30" s="169" t="s">
        <v>1097</v>
      </c>
      <c r="O30" s="166"/>
      <c r="P30" s="165">
        <f t="shared" si="0"/>
      </c>
      <c r="Q30" s="165" t="str">
        <f t="shared" si="4"/>
        <v>t</v>
      </c>
      <c r="R30" s="165" t="str">
        <f t="shared" si="5"/>
        <v>ta</v>
      </c>
      <c r="S30" s="165">
        <f t="shared" si="6"/>
      </c>
      <c r="T30" s="165" t="str">
        <f t="shared" si="7"/>
        <v>OS</v>
      </c>
      <c r="U30" s="165" t="str">
        <f t="shared" si="8"/>
        <v>ttaOS</v>
      </c>
      <c r="W30" s="165" t="s">
        <v>1275</v>
      </c>
      <c r="X30" s="165">
        <v>3012</v>
      </c>
      <c r="Y30" s="165">
        <f t="shared" si="9"/>
        <v>3012</v>
      </c>
      <c r="Z30" s="165">
        <f t="shared" si="10"/>
      </c>
      <c r="AA30" s="165" t="str">
        <f t="shared" si="11"/>
        <v>Day 11</v>
      </c>
      <c r="AB30" s="165" t="str">
        <f t="shared" si="11"/>
        <v>Day 11</v>
      </c>
      <c r="AC30" s="165">
        <f t="shared" si="11"/>
      </c>
      <c r="AD30" s="165" t="str">
        <f t="shared" si="11"/>
        <v>Day 11</v>
      </c>
    </row>
    <row r="31" spans="1:30" ht="15">
      <c r="A31" s="190" t="s">
        <v>1233</v>
      </c>
      <c r="B31" s="192" t="s">
        <v>1328</v>
      </c>
      <c r="C31" s="190" t="s">
        <v>1097</v>
      </c>
      <c r="D31" s="190" t="s">
        <v>1213</v>
      </c>
      <c r="E31" s="190" t="s">
        <v>1097</v>
      </c>
      <c r="F31" s="190" t="s">
        <v>1213</v>
      </c>
      <c r="H31" s="165" t="str">
        <f t="shared" si="3"/>
        <v>3041</v>
      </c>
      <c r="I31" s="167" t="s">
        <v>1233</v>
      </c>
      <c r="J31" s="170" t="s">
        <v>1328</v>
      </c>
      <c r="K31" s="169" t="s">
        <v>1097</v>
      </c>
      <c r="L31" s="169" t="s">
        <v>1213</v>
      </c>
      <c r="M31" s="169" t="s">
        <v>1097</v>
      </c>
      <c r="N31" s="169" t="s">
        <v>1213</v>
      </c>
      <c r="O31" s="166"/>
      <c r="P31" s="165">
        <f t="shared" si="0"/>
      </c>
      <c r="Q31" s="165" t="str">
        <f t="shared" si="4"/>
        <v>t</v>
      </c>
      <c r="R31" s="165">
        <f t="shared" si="5"/>
      </c>
      <c r="S31" s="165" t="str">
        <f t="shared" si="6"/>
        <v>c2</v>
      </c>
      <c r="T31" s="165">
        <f t="shared" si="7"/>
      </c>
      <c r="U31" s="165" t="str">
        <f t="shared" si="8"/>
        <v>tc2</v>
      </c>
      <c r="W31" s="165" t="s">
        <v>1233</v>
      </c>
      <c r="X31" s="165">
        <v>3041</v>
      </c>
      <c r="Y31" s="165">
        <f t="shared" si="9"/>
        <v>3041</v>
      </c>
      <c r="Z31" s="165">
        <f t="shared" si="10"/>
      </c>
      <c r="AA31" s="165" t="str">
        <f t="shared" si="11"/>
        <v>Day 11</v>
      </c>
      <c r="AB31" s="165">
        <f t="shared" si="11"/>
      </c>
      <c r="AC31" s="165" t="str">
        <f t="shared" si="11"/>
        <v>Day 11</v>
      </c>
      <c r="AD31" s="165">
        <f t="shared" si="11"/>
      </c>
    </row>
    <row r="32" spans="1:30" ht="15">
      <c r="A32" s="190" t="s">
        <v>1234</v>
      </c>
      <c r="B32" s="192" t="s">
        <v>1329</v>
      </c>
      <c r="C32" s="190" t="s">
        <v>1097</v>
      </c>
      <c r="D32" s="190" t="s">
        <v>1213</v>
      </c>
      <c r="E32" s="190" t="s">
        <v>1097</v>
      </c>
      <c r="F32" s="190" t="s">
        <v>1213</v>
      </c>
      <c r="H32" s="165" t="str">
        <f t="shared" si="3"/>
        <v>2246</v>
      </c>
      <c r="I32" s="167" t="s">
        <v>1234</v>
      </c>
      <c r="J32" s="170" t="s">
        <v>1329</v>
      </c>
      <c r="K32" s="169" t="s">
        <v>1097</v>
      </c>
      <c r="L32" s="169" t="s">
        <v>1213</v>
      </c>
      <c r="M32" s="169" t="s">
        <v>1213</v>
      </c>
      <c r="N32" s="169" t="s">
        <v>1213</v>
      </c>
      <c r="O32" s="166"/>
      <c r="P32" s="165">
        <f t="shared" si="0"/>
      </c>
      <c r="Q32" s="165" t="str">
        <f t="shared" si="4"/>
        <v>t</v>
      </c>
      <c r="R32" s="165">
        <f t="shared" si="5"/>
      </c>
      <c r="S32" s="165">
        <f t="shared" si="6"/>
      </c>
      <c r="T32" s="165">
        <f t="shared" si="7"/>
      </c>
      <c r="U32" s="165" t="str">
        <f t="shared" si="8"/>
        <v>t</v>
      </c>
      <c r="W32" s="165" t="s">
        <v>1234</v>
      </c>
      <c r="X32" s="165">
        <v>2246</v>
      </c>
      <c r="Y32" s="165">
        <f t="shared" si="9"/>
        <v>2246</v>
      </c>
      <c r="Z32" s="165">
        <f t="shared" si="10"/>
      </c>
      <c r="AA32" s="165" t="str">
        <f t="shared" si="11"/>
        <v>Day 11</v>
      </c>
      <c r="AB32" s="165">
        <f t="shared" si="11"/>
      </c>
      <c r="AC32" s="165">
        <f t="shared" si="11"/>
      </c>
      <c r="AD32" s="165">
        <f t="shared" si="11"/>
      </c>
    </row>
    <row r="33" spans="1:30" ht="15">
      <c r="A33" s="190" t="s">
        <v>906</v>
      </c>
      <c r="B33" s="192" t="s">
        <v>1330</v>
      </c>
      <c r="C33" s="190" t="s">
        <v>1097</v>
      </c>
      <c r="D33" s="190" t="s">
        <v>1213</v>
      </c>
      <c r="E33" s="190" t="s">
        <v>1097</v>
      </c>
      <c r="F33" s="190" t="s">
        <v>1097</v>
      </c>
      <c r="H33" s="165" t="str">
        <f t="shared" si="3"/>
        <v>3308</v>
      </c>
      <c r="I33" s="167" t="s">
        <v>906</v>
      </c>
      <c r="J33" s="170" t="s">
        <v>1330</v>
      </c>
      <c r="K33" s="169" t="s">
        <v>1097</v>
      </c>
      <c r="L33" s="169" t="s">
        <v>1213</v>
      </c>
      <c r="M33" s="169" t="s">
        <v>1213</v>
      </c>
      <c r="N33" s="169" t="s">
        <v>1097</v>
      </c>
      <c r="O33" s="166"/>
      <c r="P33" s="165">
        <f t="shared" si="0"/>
      </c>
      <c r="Q33" s="165" t="str">
        <f t="shared" si="4"/>
        <v>t</v>
      </c>
      <c r="R33" s="165">
        <f t="shared" si="5"/>
      </c>
      <c r="S33" s="165">
        <f t="shared" si="6"/>
      </c>
      <c r="T33" s="165" t="str">
        <f t="shared" si="7"/>
        <v>OS</v>
      </c>
      <c r="U33" s="165" t="str">
        <f t="shared" si="8"/>
        <v>tOS</v>
      </c>
      <c r="W33" s="165" t="s">
        <v>906</v>
      </c>
      <c r="X33" s="165">
        <v>3308</v>
      </c>
      <c r="Y33" s="165">
        <f t="shared" si="9"/>
        <v>3308</v>
      </c>
      <c r="Z33" s="165">
        <f t="shared" si="10"/>
      </c>
      <c r="AA33" s="165" t="str">
        <f t="shared" si="11"/>
        <v>Day 11</v>
      </c>
      <c r="AB33" s="165">
        <f t="shared" si="11"/>
      </c>
      <c r="AC33" s="165">
        <f t="shared" si="11"/>
      </c>
      <c r="AD33" s="165" t="str">
        <f t="shared" si="11"/>
        <v>Day 11</v>
      </c>
    </row>
    <row r="34" spans="1:30" ht="15">
      <c r="A34" s="190" t="s">
        <v>1235</v>
      </c>
      <c r="B34" s="192" t="s">
        <v>1331</v>
      </c>
      <c r="C34" s="190" t="s">
        <v>1097</v>
      </c>
      <c r="D34" s="190" t="s">
        <v>1213</v>
      </c>
      <c r="E34" s="190" t="s">
        <v>1097</v>
      </c>
      <c r="F34" s="190" t="s">
        <v>1213</v>
      </c>
      <c r="H34" s="165" t="str">
        <f t="shared" si="3"/>
        <v>3368</v>
      </c>
      <c r="I34" s="167" t="s">
        <v>1235</v>
      </c>
      <c r="J34" s="170" t="s">
        <v>1331</v>
      </c>
      <c r="K34" s="169" t="s">
        <v>1097</v>
      </c>
      <c r="L34" s="169" t="s">
        <v>1213</v>
      </c>
      <c r="M34" s="169" t="s">
        <v>1213</v>
      </c>
      <c r="N34" s="169" t="s">
        <v>1213</v>
      </c>
      <c r="O34" s="166"/>
      <c r="P34" s="165">
        <f t="shared" si="0"/>
      </c>
      <c r="Q34" s="165" t="str">
        <f t="shared" si="4"/>
        <v>t</v>
      </c>
      <c r="R34" s="165">
        <f t="shared" si="5"/>
      </c>
      <c r="S34" s="165">
        <f t="shared" si="6"/>
      </c>
      <c r="T34" s="165">
        <f t="shared" si="7"/>
      </c>
      <c r="U34" s="165" t="str">
        <f t="shared" si="8"/>
        <v>t</v>
      </c>
      <c r="W34" s="165" t="s">
        <v>1235</v>
      </c>
      <c r="X34" s="165">
        <v>3368</v>
      </c>
      <c r="Y34" s="165">
        <f t="shared" si="9"/>
        <v>3368</v>
      </c>
      <c r="Z34" s="165">
        <f t="shared" si="10"/>
      </c>
      <c r="AA34" s="165" t="str">
        <f t="shared" si="11"/>
        <v>Day 11</v>
      </c>
      <c r="AB34" s="165">
        <f t="shared" si="11"/>
      </c>
      <c r="AC34" s="165">
        <f t="shared" si="11"/>
      </c>
      <c r="AD34" s="165">
        <f t="shared" si="11"/>
      </c>
    </row>
    <row r="35" spans="1:30" ht="15">
      <c r="A35" s="190" t="s">
        <v>1276</v>
      </c>
      <c r="B35" s="192" t="s">
        <v>1332</v>
      </c>
      <c r="C35" s="190" t="s">
        <v>1097</v>
      </c>
      <c r="D35" s="190" t="s">
        <v>1213</v>
      </c>
      <c r="E35" s="190" t="s">
        <v>1097</v>
      </c>
      <c r="F35" s="190" t="s">
        <v>1097</v>
      </c>
      <c r="H35" s="165" t="str">
        <f t="shared" si="3"/>
        <v>2444</v>
      </c>
      <c r="I35" s="167" t="s">
        <v>1276</v>
      </c>
      <c r="J35" s="170" t="s">
        <v>1332</v>
      </c>
      <c r="K35" s="169" t="s">
        <v>1097</v>
      </c>
      <c r="L35" s="169" t="s">
        <v>1213</v>
      </c>
      <c r="M35" s="169" t="s">
        <v>1097</v>
      </c>
      <c r="N35" s="169" t="s">
        <v>1097</v>
      </c>
      <c r="O35" s="166"/>
      <c r="P35" s="165">
        <f t="shared" si="0"/>
      </c>
      <c r="Q35" s="165" t="str">
        <f t="shared" si="4"/>
        <v>t</v>
      </c>
      <c r="R35" s="165">
        <f t="shared" si="5"/>
      </c>
      <c r="S35" s="165" t="str">
        <f t="shared" si="6"/>
        <v>c2</v>
      </c>
      <c r="T35" s="165" t="str">
        <f t="shared" si="7"/>
        <v>OS</v>
      </c>
      <c r="U35" s="165" t="str">
        <f t="shared" si="8"/>
        <v>tc2OS</v>
      </c>
      <c r="W35" s="165" t="s">
        <v>1276</v>
      </c>
      <c r="X35" s="165">
        <v>2444</v>
      </c>
      <c r="Y35" s="165">
        <f t="shared" si="9"/>
        <v>2444</v>
      </c>
      <c r="Z35" s="165">
        <f t="shared" si="10"/>
      </c>
      <c r="AA35" s="165" t="str">
        <f t="shared" si="11"/>
        <v>Day 11</v>
      </c>
      <c r="AB35" s="165">
        <f t="shared" si="11"/>
      </c>
      <c r="AC35" s="165" t="str">
        <f t="shared" si="11"/>
        <v>Day 11</v>
      </c>
      <c r="AD35" s="165" t="str">
        <f t="shared" si="11"/>
        <v>Day 11</v>
      </c>
    </row>
    <row r="36" spans="1:30" ht="15">
      <c r="A36" s="190" t="s">
        <v>1236</v>
      </c>
      <c r="B36" s="192" t="s">
        <v>1333</v>
      </c>
      <c r="C36" s="190" t="s">
        <v>1097</v>
      </c>
      <c r="D36" s="190" t="s">
        <v>1213</v>
      </c>
      <c r="E36" s="190" t="s">
        <v>1097</v>
      </c>
      <c r="F36" s="190" t="s">
        <v>1213</v>
      </c>
      <c r="H36" s="165" t="str">
        <f t="shared" si="3"/>
        <v>3074</v>
      </c>
      <c r="I36" s="167" t="s">
        <v>1236</v>
      </c>
      <c r="J36" s="170" t="s">
        <v>1333</v>
      </c>
      <c r="K36" s="169" t="s">
        <v>1097</v>
      </c>
      <c r="L36" s="169" t="s">
        <v>1213</v>
      </c>
      <c r="M36" s="169" t="s">
        <v>1213</v>
      </c>
      <c r="N36" s="169" t="s">
        <v>1213</v>
      </c>
      <c r="O36" s="166"/>
      <c r="P36" s="165">
        <f t="shared" si="0"/>
      </c>
      <c r="Q36" s="165" t="str">
        <f t="shared" si="4"/>
        <v>t</v>
      </c>
      <c r="R36" s="165">
        <f t="shared" si="5"/>
      </c>
      <c r="S36" s="165">
        <f t="shared" si="6"/>
      </c>
      <c r="T36" s="165">
        <f t="shared" si="7"/>
      </c>
      <c r="U36" s="165" t="str">
        <f t="shared" si="8"/>
        <v>t</v>
      </c>
      <c r="W36" s="165" t="s">
        <v>1236</v>
      </c>
      <c r="X36" s="165">
        <v>3074</v>
      </c>
      <c r="Y36" s="165">
        <f t="shared" si="9"/>
        <v>3074</v>
      </c>
      <c r="Z36" s="165">
        <f t="shared" si="10"/>
      </c>
      <c r="AA36" s="165" t="str">
        <f t="shared" si="11"/>
        <v>Day 11</v>
      </c>
      <c r="AB36" s="165">
        <f t="shared" si="11"/>
      </c>
      <c r="AC36" s="165">
        <f t="shared" si="11"/>
      </c>
      <c r="AD36" s="165">
        <f t="shared" si="11"/>
      </c>
    </row>
    <row r="37" spans="1:30" ht="15">
      <c r="A37" s="190" t="s">
        <v>907</v>
      </c>
      <c r="B37" s="192" t="s">
        <v>1334</v>
      </c>
      <c r="C37" s="190" t="s">
        <v>1097</v>
      </c>
      <c r="D37" s="190" t="s">
        <v>1097</v>
      </c>
      <c r="E37" s="190" t="s">
        <v>1098</v>
      </c>
      <c r="F37" s="190" t="s">
        <v>1097</v>
      </c>
      <c r="H37" s="165" t="str">
        <f t="shared" si="3"/>
        <v>2336</v>
      </c>
      <c r="I37" s="167" t="s">
        <v>907</v>
      </c>
      <c r="J37" s="170" t="s">
        <v>1334</v>
      </c>
      <c r="K37" s="169" t="s">
        <v>1097</v>
      </c>
      <c r="L37" s="169" t="s">
        <v>1097</v>
      </c>
      <c r="M37" s="169" t="s">
        <v>1098</v>
      </c>
      <c r="N37" s="169" t="s">
        <v>1097</v>
      </c>
      <c r="O37" s="166"/>
      <c r="P37" s="165">
        <f t="shared" si="0"/>
      </c>
      <c r="Q37" s="165" t="str">
        <f t="shared" si="4"/>
        <v>t</v>
      </c>
      <c r="R37" s="165" t="str">
        <f t="shared" si="5"/>
        <v>ta</v>
      </c>
      <c r="S37" s="165" t="str">
        <f t="shared" si="6"/>
        <v>c1</v>
      </c>
      <c r="T37" s="165" t="str">
        <f t="shared" si="7"/>
        <v>OS</v>
      </c>
      <c r="U37" s="165" t="str">
        <f t="shared" si="8"/>
        <v>ttac1OS</v>
      </c>
      <c r="W37" s="165" t="s">
        <v>907</v>
      </c>
      <c r="X37" s="165">
        <v>2336</v>
      </c>
      <c r="Y37" s="165">
        <f t="shared" si="9"/>
        <v>2336</v>
      </c>
      <c r="Z37" s="165">
        <f t="shared" si="10"/>
      </c>
      <c r="AA37" s="165" t="str">
        <f t="shared" si="11"/>
        <v>Day 11</v>
      </c>
      <c r="AB37" s="165" t="str">
        <f t="shared" si="11"/>
        <v>Day 11</v>
      </c>
      <c r="AC37" s="165" t="str">
        <f t="shared" si="11"/>
        <v>Day 1</v>
      </c>
      <c r="AD37" s="165" t="str">
        <f t="shared" si="11"/>
        <v>Day 11</v>
      </c>
    </row>
    <row r="38" spans="1:30" ht="15">
      <c r="A38" s="190" t="s">
        <v>1277</v>
      </c>
      <c r="B38" s="192" t="s">
        <v>1335</v>
      </c>
      <c r="C38" s="190" t="s">
        <v>1097</v>
      </c>
      <c r="D38" s="190" t="s">
        <v>1213</v>
      </c>
      <c r="E38" s="190" t="s">
        <v>1097</v>
      </c>
      <c r="F38" s="190" t="s">
        <v>1213</v>
      </c>
      <c r="H38" s="165" t="str">
        <f t="shared" si="3"/>
        <v>2010</v>
      </c>
      <c r="I38" s="167" t="s">
        <v>1277</v>
      </c>
      <c r="J38" s="170" t="s">
        <v>1335</v>
      </c>
      <c r="K38" s="169" t="s">
        <v>1097</v>
      </c>
      <c r="L38" s="169" t="s">
        <v>1097</v>
      </c>
      <c r="M38" s="169" t="s">
        <v>1213</v>
      </c>
      <c r="N38" s="169" t="s">
        <v>1097</v>
      </c>
      <c r="O38" s="166"/>
      <c r="P38" s="165">
        <f t="shared" si="0"/>
      </c>
      <c r="Q38" s="165" t="str">
        <f t="shared" si="4"/>
        <v>t</v>
      </c>
      <c r="R38" s="165" t="str">
        <f t="shared" si="5"/>
        <v>ta</v>
      </c>
      <c r="S38" s="165">
        <f t="shared" si="6"/>
      </c>
      <c r="T38" s="165" t="str">
        <f t="shared" si="7"/>
        <v>OS</v>
      </c>
      <c r="U38" s="165" t="str">
        <f t="shared" si="8"/>
        <v>ttaOS</v>
      </c>
      <c r="W38" s="165" t="s">
        <v>1277</v>
      </c>
      <c r="X38" s="165">
        <v>2010</v>
      </c>
      <c r="Y38" s="165">
        <f t="shared" si="9"/>
        <v>2010</v>
      </c>
      <c r="Z38" s="165">
        <f t="shared" si="10"/>
      </c>
      <c r="AA38" s="165" t="str">
        <f t="shared" si="11"/>
        <v>Day 11</v>
      </c>
      <c r="AB38" s="165" t="str">
        <f t="shared" si="11"/>
        <v>Day 11</v>
      </c>
      <c r="AC38" s="165">
        <f t="shared" si="11"/>
      </c>
      <c r="AD38" s="165" t="str">
        <f t="shared" si="11"/>
        <v>Day 11</v>
      </c>
    </row>
    <row r="39" spans="1:30" ht="15">
      <c r="A39" s="190" t="s">
        <v>1237</v>
      </c>
      <c r="B39" s="192" t="s">
        <v>1336</v>
      </c>
      <c r="C39" s="190" t="s">
        <v>1097</v>
      </c>
      <c r="D39" s="190" t="s">
        <v>1213</v>
      </c>
      <c r="E39" s="190" t="s">
        <v>1097</v>
      </c>
      <c r="F39" s="190" t="s">
        <v>1213</v>
      </c>
      <c r="H39" s="165" t="str">
        <f t="shared" si="3"/>
        <v>3065</v>
      </c>
      <c r="I39" s="167" t="s">
        <v>1237</v>
      </c>
      <c r="J39" s="170" t="s">
        <v>1336</v>
      </c>
      <c r="K39" s="169" t="s">
        <v>1097</v>
      </c>
      <c r="L39" s="169" t="s">
        <v>1213</v>
      </c>
      <c r="M39" s="169" t="s">
        <v>1213</v>
      </c>
      <c r="N39" s="169" t="s">
        <v>1213</v>
      </c>
      <c r="O39" s="166"/>
      <c r="P39" s="165">
        <f t="shared" si="0"/>
      </c>
      <c r="Q39" s="165" t="str">
        <f t="shared" si="4"/>
        <v>t</v>
      </c>
      <c r="R39" s="165">
        <f t="shared" si="5"/>
      </c>
      <c r="S39" s="165">
        <f t="shared" si="6"/>
      </c>
      <c r="T39" s="165">
        <f t="shared" si="7"/>
      </c>
      <c r="U39" s="165" t="str">
        <f t="shared" si="8"/>
        <v>t</v>
      </c>
      <c r="W39" s="165" t="s">
        <v>1237</v>
      </c>
      <c r="X39" s="165">
        <v>3065</v>
      </c>
      <c r="Y39" s="165">
        <f t="shared" si="9"/>
        <v>3065</v>
      </c>
      <c r="Z39" s="165">
        <f t="shared" si="10"/>
      </c>
      <c r="AA39" s="165" t="str">
        <f t="shared" si="11"/>
        <v>Day 11</v>
      </c>
      <c r="AB39" s="165">
        <f t="shared" si="11"/>
      </c>
      <c r="AC39" s="165">
        <f t="shared" si="11"/>
      </c>
      <c r="AD39" s="165">
        <f t="shared" si="11"/>
      </c>
    </row>
    <row r="40" spans="1:30" ht="15">
      <c r="A40" s="190" t="s">
        <v>1238</v>
      </c>
      <c r="B40" s="192" t="s">
        <v>1337</v>
      </c>
      <c r="C40" s="190" t="s">
        <v>1097</v>
      </c>
      <c r="D40" s="190" t="s">
        <v>1213</v>
      </c>
      <c r="E40" s="190" t="s">
        <v>1097</v>
      </c>
      <c r="F40" s="190" t="s">
        <v>1213</v>
      </c>
      <c r="H40" s="165" t="str">
        <f t="shared" si="3"/>
        <v>2011</v>
      </c>
      <c r="I40" s="167" t="s">
        <v>1238</v>
      </c>
      <c r="J40" s="170" t="s">
        <v>1337</v>
      </c>
      <c r="K40" s="169" t="s">
        <v>1097</v>
      </c>
      <c r="L40" s="169" t="s">
        <v>1097</v>
      </c>
      <c r="M40" s="169" t="s">
        <v>1098</v>
      </c>
      <c r="N40" s="169" t="s">
        <v>1213</v>
      </c>
      <c r="O40" s="166"/>
      <c r="P40" s="165">
        <f t="shared" si="0"/>
      </c>
      <c r="Q40" s="165" t="str">
        <f t="shared" si="4"/>
        <v>t</v>
      </c>
      <c r="R40" s="165" t="str">
        <f t="shared" si="5"/>
        <v>ta</v>
      </c>
      <c r="S40" s="165" t="str">
        <f t="shared" si="6"/>
        <v>c1</v>
      </c>
      <c r="T40" s="165">
        <f t="shared" si="7"/>
      </c>
      <c r="U40" s="165" t="str">
        <f t="shared" si="8"/>
        <v>ttac1</v>
      </c>
      <c r="W40" s="165" t="s">
        <v>1238</v>
      </c>
      <c r="X40" s="165">
        <v>2011</v>
      </c>
      <c r="Y40" s="165">
        <f t="shared" si="9"/>
        <v>2011</v>
      </c>
      <c r="Z40" s="165">
        <f t="shared" si="10"/>
      </c>
      <c r="AA40" s="165" t="str">
        <f t="shared" si="11"/>
        <v>Day 11</v>
      </c>
      <c r="AB40" s="165" t="str">
        <f t="shared" si="11"/>
        <v>Day 11</v>
      </c>
      <c r="AC40" s="165" t="str">
        <f t="shared" si="11"/>
        <v>Day 1</v>
      </c>
      <c r="AD40" s="165">
        <f t="shared" si="11"/>
      </c>
    </row>
    <row r="41" spans="1:30" ht="15">
      <c r="A41" s="190" t="s">
        <v>908</v>
      </c>
      <c r="B41" s="192" t="s">
        <v>1338</v>
      </c>
      <c r="C41" s="190" t="s">
        <v>1097</v>
      </c>
      <c r="D41" s="190" t="s">
        <v>1213</v>
      </c>
      <c r="E41" s="190" t="s">
        <v>1097</v>
      </c>
      <c r="F41" s="190" t="s">
        <v>1097</v>
      </c>
      <c r="H41" s="165" t="str">
        <f t="shared" si="3"/>
        <v>2012</v>
      </c>
      <c r="I41" s="167" t="s">
        <v>908</v>
      </c>
      <c r="J41" s="170" t="s">
        <v>1338</v>
      </c>
      <c r="K41" s="169" t="s">
        <v>1097</v>
      </c>
      <c r="L41" s="169" t="s">
        <v>1213</v>
      </c>
      <c r="M41" s="169" t="s">
        <v>1213</v>
      </c>
      <c r="N41" s="169" t="s">
        <v>1097</v>
      </c>
      <c r="O41" s="166"/>
      <c r="P41" s="165">
        <f t="shared" si="0"/>
      </c>
      <c r="Q41" s="165" t="str">
        <f t="shared" si="4"/>
        <v>t</v>
      </c>
      <c r="R41" s="165">
        <f t="shared" si="5"/>
      </c>
      <c r="S41" s="165">
        <f t="shared" si="6"/>
      </c>
      <c r="T41" s="165" t="str">
        <f t="shared" si="7"/>
        <v>OS</v>
      </c>
      <c r="U41" s="165" t="str">
        <f t="shared" si="8"/>
        <v>tOS</v>
      </c>
      <c r="W41" s="165" t="s">
        <v>908</v>
      </c>
      <c r="X41" s="165">
        <v>2012</v>
      </c>
      <c r="Y41" s="165">
        <f t="shared" si="9"/>
        <v>2012</v>
      </c>
      <c r="Z41" s="165">
        <f t="shared" si="10"/>
      </c>
      <c r="AA41" s="165" t="str">
        <f t="shared" si="11"/>
        <v>Day 11</v>
      </c>
      <c r="AB41" s="165">
        <f t="shared" si="11"/>
      </c>
      <c r="AC41" s="165">
        <f t="shared" si="11"/>
      </c>
      <c r="AD41" s="165" t="str">
        <f t="shared" si="11"/>
        <v>Day 11</v>
      </c>
    </row>
    <row r="42" spans="1:30" ht="15">
      <c r="A42" s="190" t="s">
        <v>909</v>
      </c>
      <c r="B42" s="192" t="s">
        <v>1339</v>
      </c>
      <c r="C42" s="190" t="s">
        <v>1097</v>
      </c>
      <c r="D42" s="190" t="s">
        <v>1097</v>
      </c>
      <c r="E42" s="190" t="s">
        <v>1097</v>
      </c>
      <c r="F42" s="190" t="s">
        <v>1097</v>
      </c>
      <c r="H42" s="165" t="str">
        <f t="shared" si="3"/>
        <v>2068</v>
      </c>
      <c r="I42" s="167" t="s">
        <v>909</v>
      </c>
      <c r="J42" s="170" t="s">
        <v>1339</v>
      </c>
      <c r="K42" s="169" t="s">
        <v>1097</v>
      </c>
      <c r="L42" s="169" t="s">
        <v>1097</v>
      </c>
      <c r="M42" s="169" t="s">
        <v>1097</v>
      </c>
      <c r="N42" s="169" t="s">
        <v>1097</v>
      </c>
      <c r="O42" s="166"/>
      <c r="P42" s="165">
        <f t="shared" si="0"/>
      </c>
      <c r="Q42" s="165" t="str">
        <f t="shared" si="4"/>
        <v>t</v>
      </c>
      <c r="R42" s="165" t="str">
        <f t="shared" si="5"/>
        <v>ta</v>
      </c>
      <c r="S42" s="165" t="str">
        <f t="shared" si="6"/>
        <v>c2</v>
      </c>
      <c r="T42" s="165" t="str">
        <f t="shared" si="7"/>
        <v>OS</v>
      </c>
      <c r="U42" s="165" t="str">
        <f t="shared" si="8"/>
        <v>ttac2OS</v>
      </c>
      <c r="W42" s="165" t="s">
        <v>909</v>
      </c>
      <c r="X42" s="165">
        <v>2068</v>
      </c>
      <c r="Y42" s="165">
        <f t="shared" si="9"/>
        <v>2068</v>
      </c>
      <c r="Z42" s="165">
        <f t="shared" si="10"/>
      </c>
      <c r="AA42" s="165" t="str">
        <f t="shared" si="11"/>
        <v>Day 11</v>
      </c>
      <c r="AB42" s="165" t="str">
        <f t="shared" si="11"/>
        <v>Day 11</v>
      </c>
      <c r="AC42" s="165" t="str">
        <f t="shared" si="11"/>
        <v>Day 11</v>
      </c>
      <c r="AD42" s="165" t="str">
        <f t="shared" si="11"/>
        <v>Day 11</v>
      </c>
    </row>
    <row r="43" spans="1:30" ht="15">
      <c r="A43" s="190" t="s">
        <v>910</v>
      </c>
      <c r="B43" s="192" t="s">
        <v>1340</v>
      </c>
      <c r="C43" s="190" t="s">
        <v>1097</v>
      </c>
      <c r="D43" s="190" t="s">
        <v>1097</v>
      </c>
      <c r="E43" s="190" t="s">
        <v>1097</v>
      </c>
      <c r="F43" s="190" t="s">
        <v>1097</v>
      </c>
      <c r="H43" s="165" t="str">
        <f t="shared" si="3"/>
        <v>2016</v>
      </c>
      <c r="I43" s="167" t="s">
        <v>910</v>
      </c>
      <c r="J43" s="170" t="s">
        <v>1340</v>
      </c>
      <c r="K43" s="169" t="s">
        <v>1097</v>
      </c>
      <c r="L43" s="169" t="s">
        <v>1097</v>
      </c>
      <c r="M43" s="169" t="s">
        <v>1213</v>
      </c>
      <c r="N43" s="169" t="s">
        <v>1097</v>
      </c>
      <c r="O43" s="166"/>
      <c r="P43" s="165">
        <f t="shared" si="0"/>
      </c>
      <c r="Q43" s="165" t="str">
        <f t="shared" si="4"/>
        <v>t</v>
      </c>
      <c r="R43" s="165" t="str">
        <f t="shared" si="5"/>
        <v>ta</v>
      </c>
      <c r="S43" s="165">
        <f t="shared" si="6"/>
      </c>
      <c r="T43" s="165" t="str">
        <f t="shared" si="7"/>
        <v>OS</v>
      </c>
      <c r="U43" s="165" t="str">
        <f t="shared" si="8"/>
        <v>ttaOS</v>
      </c>
      <c r="W43" s="165" t="s">
        <v>910</v>
      </c>
      <c r="X43" s="165">
        <v>2016</v>
      </c>
      <c r="Y43" s="165">
        <f t="shared" si="9"/>
        <v>2016</v>
      </c>
      <c r="Z43" s="165">
        <f t="shared" si="10"/>
      </c>
      <c r="AA43" s="165" t="str">
        <f t="shared" si="11"/>
        <v>Day 11</v>
      </c>
      <c r="AB43" s="165" t="str">
        <f t="shared" si="11"/>
        <v>Day 11</v>
      </c>
      <c r="AC43" s="165">
        <f t="shared" si="11"/>
      </c>
      <c r="AD43" s="165" t="str">
        <f t="shared" si="11"/>
        <v>Day 11</v>
      </c>
    </row>
    <row r="44" spans="1:30" ht="15">
      <c r="A44" s="190" t="s">
        <v>1239</v>
      </c>
      <c r="B44" s="192" t="s">
        <v>1341</v>
      </c>
      <c r="C44" s="190" t="s">
        <v>1213</v>
      </c>
      <c r="D44" s="190" t="s">
        <v>1213</v>
      </c>
      <c r="E44" s="190" t="s">
        <v>1213</v>
      </c>
      <c r="F44" s="190" t="s">
        <v>1213</v>
      </c>
      <c r="H44" s="165" t="str">
        <f t="shared" si="3"/>
        <v>3066</v>
      </c>
      <c r="I44" s="167" t="s">
        <v>1239</v>
      </c>
      <c r="J44" s="170" t="s">
        <v>1341</v>
      </c>
      <c r="K44" s="169" t="s">
        <v>1097</v>
      </c>
      <c r="L44" s="169" t="s">
        <v>1213</v>
      </c>
      <c r="M44" s="169" t="s">
        <v>1213</v>
      </c>
      <c r="N44" s="169" t="s">
        <v>1213</v>
      </c>
      <c r="O44" s="166"/>
      <c r="P44" s="165">
        <f t="shared" si="0"/>
      </c>
      <c r="Q44" s="165" t="str">
        <f t="shared" si="4"/>
        <v>t</v>
      </c>
      <c r="R44" s="165">
        <f t="shared" si="5"/>
      </c>
      <c r="S44" s="165">
        <f t="shared" si="6"/>
      </c>
      <c r="T44" s="165">
        <f t="shared" si="7"/>
      </c>
      <c r="U44" s="165" t="str">
        <f t="shared" si="8"/>
        <v>t</v>
      </c>
      <c r="W44" s="165" t="s">
        <v>1239</v>
      </c>
      <c r="X44" s="165">
        <v>3066</v>
      </c>
      <c r="Y44" s="165">
        <f t="shared" si="9"/>
        <v>3066</v>
      </c>
      <c r="Z44" s="165">
        <f t="shared" si="10"/>
      </c>
      <c r="AA44" s="165" t="str">
        <f t="shared" si="11"/>
        <v>Day 11</v>
      </c>
      <c r="AB44" s="165">
        <f t="shared" si="11"/>
      </c>
      <c r="AC44" s="165">
        <f t="shared" si="11"/>
      </c>
      <c r="AD44" s="165">
        <f t="shared" si="11"/>
      </c>
    </row>
    <row r="45" spans="1:30" ht="15">
      <c r="A45" s="190" t="s">
        <v>1240</v>
      </c>
      <c r="B45" s="192" t="s">
        <v>1342</v>
      </c>
      <c r="C45" s="190" t="s">
        <v>1097</v>
      </c>
      <c r="D45" s="190" t="s">
        <v>1097</v>
      </c>
      <c r="E45" s="190" t="s">
        <v>1097</v>
      </c>
      <c r="F45" s="190" t="s">
        <v>1213</v>
      </c>
      <c r="H45" s="165" t="str">
        <f t="shared" si="3"/>
        <v>3068</v>
      </c>
      <c r="I45" s="167" t="s">
        <v>1240</v>
      </c>
      <c r="J45" s="170" t="s">
        <v>1342</v>
      </c>
      <c r="K45" s="169" t="s">
        <v>1097</v>
      </c>
      <c r="L45" s="169" t="s">
        <v>1213</v>
      </c>
      <c r="M45" s="169" t="s">
        <v>1097</v>
      </c>
      <c r="N45" s="169" t="s">
        <v>1213</v>
      </c>
      <c r="O45" s="166"/>
      <c r="P45" s="165">
        <f t="shared" si="0"/>
      </c>
      <c r="Q45" s="165" t="str">
        <f t="shared" si="4"/>
        <v>t</v>
      </c>
      <c r="R45" s="165">
        <f t="shared" si="5"/>
      </c>
      <c r="S45" s="165" t="str">
        <f t="shared" si="6"/>
        <v>c2</v>
      </c>
      <c r="T45" s="165">
        <f t="shared" si="7"/>
      </c>
      <c r="U45" s="165" t="str">
        <f t="shared" si="8"/>
        <v>tc2</v>
      </c>
      <c r="W45" s="165" t="s">
        <v>1240</v>
      </c>
      <c r="X45" s="165">
        <v>3068</v>
      </c>
      <c r="Y45" s="165">
        <f t="shared" si="9"/>
        <v>3068</v>
      </c>
      <c r="Z45" s="165">
        <f t="shared" si="10"/>
      </c>
      <c r="AA45" s="165" t="str">
        <f t="shared" si="11"/>
        <v>Day 11</v>
      </c>
      <c r="AB45" s="165">
        <f t="shared" si="11"/>
      </c>
      <c r="AC45" s="165" t="str">
        <f t="shared" si="11"/>
        <v>Day 11</v>
      </c>
      <c r="AD45" s="165">
        <f t="shared" si="11"/>
      </c>
    </row>
    <row r="46" spans="1:30" ht="15">
      <c r="A46" s="190" t="s">
        <v>911</v>
      </c>
      <c r="B46" s="192" t="s">
        <v>1343</v>
      </c>
      <c r="C46" s="190" t="s">
        <v>1097</v>
      </c>
      <c r="D46" s="190" t="s">
        <v>1097</v>
      </c>
      <c r="E46" s="190" t="s">
        <v>1097</v>
      </c>
      <c r="F46" s="190" t="s">
        <v>1097</v>
      </c>
      <c r="H46" s="165" t="str">
        <f t="shared" si="3"/>
        <v>2123</v>
      </c>
      <c r="I46" s="167" t="s">
        <v>911</v>
      </c>
      <c r="J46" s="170" t="s">
        <v>1343</v>
      </c>
      <c r="K46" s="169" t="s">
        <v>1097</v>
      </c>
      <c r="L46" s="169" t="s">
        <v>1097</v>
      </c>
      <c r="M46" s="169" t="s">
        <v>1097</v>
      </c>
      <c r="N46" s="169" t="s">
        <v>1097</v>
      </c>
      <c r="O46" s="166"/>
      <c r="P46" s="165">
        <f t="shared" si="0"/>
      </c>
      <c r="Q46" s="165" t="str">
        <f t="shared" si="4"/>
        <v>t</v>
      </c>
      <c r="R46" s="165" t="str">
        <f t="shared" si="5"/>
        <v>ta</v>
      </c>
      <c r="S46" s="165" t="str">
        <f t="shared" si="6"/>
        <v>c2</v>
      </c>
      <c r="T46" s="165" t="str">
        <f t="shared" si="7"/>
        <v>OS</v>
      </c>
      <c r="U46" s="165" t="str">
        <f t="shared" si="8"/>
        <v>ttac2OS</v>
      </c>
      <c r="W46" s="165" t="s">
        <v>911</v>
      </c>
      <c r="X46" s="165">
        <v>2123</v>
      </c>
      <c r="Y46" s="165">
        <f t="shared" si="9"/>
        <v>2123</v>
      </c>
      <c r="Z46" s="165">
        <f t="shared" si="10"/>
      </c>
      <c r="AA46" s="165" t="str">
        <f t="shared" si="11"/>
        <v>Day 11</v>
      </c>
      <c r="AB46" s="165" t="str">
        <f t="shared" si="11"/>
        <v>Day 11</v>
      </c>
      <c r="AC46" s="165" t="str">
        <f t="shared" si="11"/>
        <v>Day 11</v>
      </c>
      <c r="AD46" s="165" t="str">
        <f t="shared" si="11"/>
        <v>Day 11</v>
      </c>
    </row>
    <row r="47" spans="1:30" ht="15">
      <c r="A47" s="190" t="s">
        <v>1241</v>
      </c>
      <c r="B47" s="192" t="s">
        <v>1344</v>
      </c>
      <c r="C47" s="190" t="s">
        <v>1097</v>
      </c>
      <c r="D47" s="190" t="s">
        <v>1213</v>
      </c>
      <c r="E47" s="190" t="s">
        <v>1098</v>
      </c>
      <c r="F47" s="190" t="s">
        <v>1213</v>
      </c>
      <c r="H47" s="165" t="str">
        <f t="shared" si="3"/>
        <v>3310</v>
      </c>
      <c r="I47" s="167" t="s">
        <v>1241</v>
      </c>
      <c r="J47" s="170" t="s">
        <v>1344</v>
      </c>
      <c r="K47" s="169" t="s">
        <v>1097</v>
      </c>
      <c r="L47" s="169" t="s">
        <v>1097</v>
      </c>
      <c r="M47" s="169" t="s">
        <v>1213</v>
      </c>
      <c r="N47" s="169" t="s">
        <v>1213</v>
      </c>
      <c r="O47" s="166"/>
      <c r="P47" s="165">
        <f t="shared" si="0"/>
      </c>
      <c r="Q47" s="165" t="str">
        <f t="shared" si="4"/>
        <v>t</v>
      </c>
      <c r="R47" s="165" t="str">
        <f t="shared" si="5"/>
        <v>ta</v>
      </c>
      <c r="S47" s="165">
        <f t="shared" si="6"/>
      </c>
      <c r="T47" s="165">
        <f t="shared" si="7"/>
      </c>
      <c r="U47" s="165" t="str">
        <f t="shared" si="8"/>
        <v>tta</v>
      </c>
      <c r="W47" s="165" t="s">
        <v>1241</v>
      </c>
      <c r="X47" s="165">
        <v>3310</v>
      </c>
      <c r="Y47" s="165">
        <f t="shared" si="9"/>
        <v>3310</v>
      </c>
      <c r="Z47" s="165">
        <f t="shared" si="10"/>
      </c>
      <c r="AA47" s="165" t="str">
        <f t="shared" si="11"/>
        <v>Day 11</v>
      </c>
      <c r="AB47" s="165" t="str">
        <f t="shared" si="11"/>
        <v>Day 11</v>
      </c>
      <c r="AC47" s="165">
        <f t="shared" si="11"/>
      </c>
      <c r="AD47" s="165">
        <f t="shared" si="11"/>
      </c>
    </row>
    <row r="48" spans="1:30" ht="15">
      <c r="A48" s="190" t="s">
        <v>1278</v>
      </c>
      <c r="B48" s="192" t="s">
        <v>1345</v>
      </c>
      <c r="C48" s="190" t="s">
        <v>1097</v>
      </c>
      <c r="D48" s="190" t="s">
        <v>1213</v>
      </c>
      <c r="E48" s="190" t="s">
        <v>1097</v>
      </c>
      <c r="F48" s="190" t="s">
        <v>1213</v>
      </c>
      <c r="H48" s="165" t="str">
        <f t="shared" si="3"/>
        <v>2315</v>
      </c>
      <c r="I48" s="167" t="s">
        <v>1278</v>
      </c>
      <c r="J48" s="170" t="s">
        <v>1345</v>
      </c>
      <c r="K48" s="169" t="s">
        <v>1097</v>
      </c>
      <c r="L48" s="169" t="s">
        <v>1213</v>
      </c>
      <c r="M48" s="169" t="s">
        <v>1097</v>
      </c>
      <c r="N48" s="169" t="s">
        <v>1213</v>
      </c>
      <c r="O48" s="166"/>
      <c r="P48" s="165">
        <f t="shared" si="0"/>
      </c>
      <c r="Q48" s="165" t="str">
        <f t="shared" si="4"/>
        <v>t</v>
      </c>
      <c r="R48" s="165">
        <f t="shared" si="5"/>
      </c>
      <c r="S48" s="165" t="str">
        <f t="shared" si="6"/>
        <v>c2</v>
      </c>
      <c r="T48" s="165">
        <f t="shared" si="7"/>
      </c>
      <c r="U48" s="165" t="str">
        <f t="shared" si="8"/>
        <v>tc2</v>
      </c>
      <c r="W48" s="165" t="s">
        <v>1278</v>
      </c>
      <c r="X48" s="165">
        <v>2315</v>
      </c>
      <c r="Y48" s="165">
        <f t="shared" si="9"/>
        <v>2315</v>
      </c>
      <c r="Z48" s="165">
        <f t="shared" si="10"/>
      </c>
      <c r="AA48" s="165" t="str">
        <f t="shared" si="11"/>
        <v>Day 11</v>
      </c>
      <c r="AB48" s="165">
        <f t="shared" si="11"/>
      </c>
      <c r="AC48" s="165" t="str">
        <f t="shared" si="11"/>
        <v>Day 11</v>
      </c>
      <c r="AD48" s="165">
        <f t="shared" si="11"/>
      </c>
    </row>
    <row r="49" spans="1:30" ht="15">
      <c r="A49" s="190" t="s">
        <v>1279</v>
      </c>
      <c r="B49" s="192" t="s">
        <v>1346</v>
      </c>
      <c r="C49" s="190" t="s">
        <v>1097</v>
      </c>
      <c r="D49" s="190" t="s">
        <v>1097</v>
      </c>
      <c r="E49" s="190" t="s">
        <v>1097</v>
      </c>
      <c r="F49" s="190" t="s">
        <v>1097</v>
      </c>
      <c r="H49" s="165" t="str">
        <f t="shared" si="3"/>
        <v>2018</v>
      </c>
      <c r="I49" s="167" t="s">
        <v>1279</v>
      </c>
      <c r="J49" s="170" t="s">
        <v>1346</v>
      </c>
      <c r="K49" s="169" t="s">
        <v>1097</v>
      </c>
      <c r="L49" s="169" t="s">
        <v>1097</v>
      </c>
      <c r="M49" s="169" t="s">
        <v>1098</v>
      </c>
      <c r="N49" s="169" t="s">
        <v>1097</v>
      </c>
      <c r="O49" s="166"/>
      <c r="P49" s="165">
        <f t="shared" si="0"/>
      </c>
      <c r="Q49" s="165" t="str">
        <f t="shared" si="4"/>
        <v>t</v>
      </c>
      <c r="R49" s="165" t="str">
        <f t="shared" si="5"/>
        <v>ta</v>
      </c>
      <c r="S49" s="165" t="str">
        <f t="shared" si="6"/>
        <v>c1</v>
      </c>
      <c r="T49" s="165" t="str">
        <f t="shared" si="7"/>
        <v>OS</v>
      </c>
      <c r="U49" s="165" t="str">
        <f t="shared" si="8"/>
        <v>ttac1OS</v>
      </c>
      <c r="W49" s="165" t="s">
        <v>1279</v>
      </c>
      <c r="X49" s="165">
        <v>2018</v>
      </c>
      <c r="Y49" s="165">
        <f t="shared" si="9"/>
        <v>2018</v>
      </c>
      <c r="Z49" s="165">
        <f t="shared" si="10"/>
      </c>
      <c r="AA49" s="165" t="str">
        <f t="shared" si="11"/>
        <v>Day 11</v>
      </c>
      <c r="AB49" s="165" t="str">
        <f t="shared" si="11"/>
        <v>Day 11</v>
      </c>
      <c r="AC49" s="165" t="str">
        <f t="shared" si="11"/>
        <v>Day 1</v>
      </c>
      <c r="AD49" s="165" t="str">
        <f t="shared" si="11"/>
        <v>Day 11</v>
      </c>
    </row>
    <row r="50" spans="1:30" ht="15">
      <c r="A50" s="190" t="s">
        <v>912</v>
      </c>
      <c r="B50" s="192" t="s">
        <v>1347</v>
      </c>
      <c r="C50" s="190" t="s">
        <v>1213</v>
      </c>
      <c r="D50" s="190" t="s">
        <v>1213</v>
      </c>
      <c r="E50" s="190" t="s">
        <v>1213</v>
      </c>
      <c r="F50" s="190" t="s">
        <v>1213</v>
      </c>
      <c r="H50" s="165" t="str">
        <f t="shared" si="3"/>
        <v>2205</v>
      </c>
      <c r="I50" s="167" t="s">
        <v>912</v>
      </c>
      <c r="J50" s="170" t="s">
        <v>1347</v>
      </c>
      <c r="K50" s="169" t="s">
        <v>1097</v>
      </c>
      <c r="L50" s="169"/>
      <c r="M50" s="169" t="s">
        <v>1097</v>
      </c>
      <c r="N50" s="169"/>
      <c r="O50" s="166"/>
      <c r="P50" s="165">
        <f t="shared" si="0"/>
      </c>
      <c r="Q50" s="165" t="str">
        <f t="shared" si="4"/>
        <v>t</v>
      </c>
      <c r="R50" s="165">
        <f t="shared" si="5"/>
      </c>
      <c r="S50" s="165" t="str">
        <f t="shared" si="6"/>
        <v>c2</v>
      </c>
      <c r="T50" s="165">
        <f t="shared" si="7"/>
      </c>
      <c r="U50" s="165" t="str">
        <f t="shared" si="8"/>
        <v>tc2</v>
      </c>
      <c r="W50" s="165" t="s">
        <v>912</v>
      </c>
      <c r="X50" s="165">
        <v>2205</v>
      </c>
      <c r="Y50" s="165">
        <f t="shared" si="9"/>
        <v>2205</v>
      </c>
      <c r="Z50" s="165">
        <f t="shared" si="10"/>
      </c>
      <c r="AA50" s="165" t="str">
        <f t="shared" si="11"/>
        <v>Day 11</v>
      </c>
      <c r="AB50" s="165">
        <f t="shared" si="11"/>
        <v>0</v>
      </c>
      <c r="AC50" s="165" t="str">
        <f t="shared" si="11"/>
        <v>Day 11</v>
      </c>
      <c r="AD50" s="165">
        <f t="shared" si="11"/>
        <v>0</v>
      </c>
    </row>
    <row r="51" spans="1:30" ht="15">
      <c r="A51" s="190" t="s">
        <v>913</v>
      </c>
      <c r="B51" s="192" t="s">
        <v>1348</v>
      </c>
      <c r="C51" s="190" t="s">
        <v>1097</v>
      </c>
      <c r="D51" s="190" t="s">
        <v>1097</v>
      </c>
      <c r="E51" s="190" t="s">
        <v>1098</v>
      </c>
      <c r="F51" s="190" t="s">
        <v>1097</v>
      </c>
      <c r="H51" s="165" t="str">
        <f t="shared" si="3"/>
        <v>2211</v>
      </c>
      <c r="I51" s="167" t="s">
        <v>913</v>
      </c>
      <c r="J51" s="170" t="s">
        <v>1348</v>
      </c>
      <c r="K51" s="169" t="s">
        <v>1097</v>
      </c>
      <c r="L51" s="169" t="s">
        <v>1097</v>
      </c>
      <c r="M51" s="169" t="s">
        <v>1098</v>
      </c>
      <c r="N51" s="169" t="s">
        <v>1097</v>
      </c>
      <c r="O51" s="166"/>
      <c r="P51" s="165">
        <f t="shared" si="0"/>
      </c>
      <c r="Q51" s="165" t="str">
        <f t="shared" si="4"/>
        <v>t</v>
      </c>
      <c r="R51" s="165" t="str">
        <f t="shared" si="5"/>
        <v>ta</v>
      </c>
      <c r="S51" s="165" t="str">
        <f t="shared" si="6"/>
        <v>c1</v>
      </c>
      <c r="T51" s="165" t="str">
        <f t="shared" si="7"/>
        <v>OS</v>
      </c>
      <c r="U51" s="165" t="str">
        <f t="shared" si="8"/>
        <v>ttac1OS</v>
      </c>
      <c r="W51" s="165" t="s">
        <v>913</v>
      </c>
      <c r="X51" s="165">
        <v>2211</v>
      </c>
      <c r="Y51" s="165">
        <f t="shared" si="9"/>
        <v>2211</v>
      </c>
      <c r="Z51" s="165">
        <f t="shared" si="10"/>
      </c>
      <c r="AA51" s="165" t="str">
        <f t="shared" si="11"/>
        <v>Day 11</v>
      </c>
      <c r="AB51" s="165" t="str">
        <f t="shared" si="11"/>
        <v>Day 11</v>
      </c>
      <c r="AC51" s="165" t="str">
        <f t="shared" si="11"/>
        <v>Day 1</v>
      </c>
      <c r="AD51" s="165" t="str">
        <f t="shared" si="11"/>
        <v>Day 11</v>
      </c>
    </row>
    <row r="52" spans="1:30" ht="15">
      <c r="A52" s="190" t="s">
        <v>1242</v>
      </c>
      <c r="B52" s="192" t="s">
        <v>1349</v>
      </c>
      <c r="C52" s="190" t="s">
        <v>1097</v>
      </c>
      <c r="D52" s="190" t="s">
        <v>1213</v>
      </c>
      <c r="E52" s="190" t="s">
        <v>1097</v>
      </c>
      <c r="F52" s="190" t="s">
        <v>1213</v>
      </c>
      <c r="H52" s="165" t="str">
        <f t="shared" si="3"/>
        <v>3071</v>
      </c>
      <c r="I52" s="167" t="s">
        <v>1242</v>
      </c>
      <c r="J52" s="170" t="s">
        <v>1349</v>
      </c>
      <c r="K52" s="169" t="s">
        <v>1097</v>
      </c>
      <c r="L52" s="169" t="s">
        <v>1213</v>
      </c>
      <c r="M52" s="169" t="s">
        <v>1213</v>
      </c>
      <c r="N52" s="169" t="s">
        <v>1213</v>
      </c>
      <c r="O52" s="166"/>
      <c r="P52" s="165">
        <f t="shared" si="0"/>
      </c>
      <c r="Q52" s="165" t="str">
        <f t="shared" si="4"/>
        <v>t</v>
      </c>
      <c r="R52" s="165">
        <f t="shared" si="5"/>
      </c>
      <c r="S52" s="165">
        <f t="shared" si="6"/>
      </c>
      <c r="T52" s="165">
        <f t="shared" si="7"/>
      </c>
      <c r="U52" s="165" t="str">
        <f t="shared" si="8"/>
        <v>t</v>
      </c>
      <c r="W52" s="165" t="s">
        <v>1242</v>
      </c>
      <c r="X52" s="165">
        <v>3071</v>
      </c>
      <c r="Y52" s="165">
        <f t="shared" si="9"/>
        <v>3071</v>
      </c>
      <c r="Z52" s="165">
        <f t="shared" si="10"/>
      </c>
      <c r="AA52" s="165" t="str">
        <f t="shared" si="11"/>
        <v>Day 11</v>
      </c>
      <c r="AB52" s="165">
        <f t="shared" si="11"/>
      </c>
      <c r="AC52" s="165">
        <f t="shared" si="11"/>
      </c>
      <c r="AD52" s="165">
        <f t="shared" si="11"/>
      </c>
    </row>
    <row r="53" spans="1:30" ht="15">
      <c r="A53" s="190" t="s">
        <v>1280</v>
      </c>
      <c r="B53" s="192" t="s">
        <v>1350</v>
      </c>
      <c r="C53" s="190" t="s">
        <v>1213</v>
      </c>
      <c r="D53" s="190" t="s">
        <v>1213</v>
      </c>
      <c r="E53" s="190" t="s">
        <v>1213</v>
      </c>
      <c r="F53" s="190" t="s">
        <v>1213</v>
      </c>
      <c r="H53" s="165" t="str">
        <f t="shared" si="3"/>
        <v>1002</v>
      </c>
      <c r="I53" s="167" t="s">
        <v>1280</v>
      </c>
      <c r="J53" s="170" t="s">
        <v>1350</v>
      </c>
      <c r="K53" s="169" t="s">
        <v>1213</v>
      </c>
      <c r="L53" s="169" t="s">
        <v>1213</v>
      </c>
      <c r="M53" s="169" t="s">
        <v>1213</v>
      </c>
      <c r="N53" s="169" t="s">
        <v>1213</v>
      </c>
      <c r="O53" s="166"/>
      <c r="P53" s="165">
        <f t="shared" si="0"/>
      </c>
      <c r="Q53" s="165">
        <f t="shared" si="4"/>
      </c>
      <c r="R53" s="165">
        <f t="shared" si="5"/>
      </c>
      <c r="S53" s="165">
        <f t="shared" si="6"/>
      </c>
      <c r="T53" s="165">
        <f t="shared" si="7"/>
      </c>
      <c r="U53" s="165">
        <f t="shared" si="8"/>
      </c>
      <c r="W53" s="165" t="s">
        <v>1280</v>
      </c>
      <c r="X53" s="165">
        <v>1002</v>
      </c>
      <c r="Y53" s="165">
        <f t="shared" si="9"/>
        <v>1002</v>
      </c>
      <c r="Z53" s="165">
        <f t="shared" si="10"/>
      </c>
      <c r="AA53" s="165">
        <f t="shared" si="11"/>
      </c>
      <c r="AB53" s="165">
        <f t="shared" si="11"/>
      </c>
      <c r="AC53" s="165">
        <f t="shared" si="11"/>
      </c>
      <c r="AD53" s="165">
        <f t="shared" si="11"/>
      </c>
    </row>
    <row r="54" spans="1:30" ht="15">
      <c r="A54" s="190" t="s">
        <v>914</v>
      </c>
      <c r="B54" s="192" t="s">
        <v>1351</v>
      </c>
      <c r="C54" s="190" t="s">
        <v>1213</v>
      </c>
      <c r="D54" s="190" t="s">
        <v>1213</v>
      </c>
      <c r="E54" s="190" t="s">
        <v>1213</v>
      </c>
      <c r="F54" s="190" t="s">
        <v>1213</v>
      </c>
      <c r="H54" s="165" t="str">
        <f t="shared" si="3"/>
        <v>2212</v>
      </c>
      <c r="I54" s="167" t="s">
        <v>914</v>
      </c>
      <c r="J54" s="170" t="s">
        <v>1351</v>
      </c>
      <c r="K54" s="169" t="s">
        <v>1097</v>
      </c>
      <c r="L54" s="169" t="s">
        <v>1213</v>
      </c>
      <c r="M54" s="169" t="s">
        <v>1098</v>
      </c>
      <c r="N54" s="169" t="s">
        <v>1097</v>
      </c>
      <c r="O54" s="166"/>
      <c r="P54" s="165">
        <f t="shared" si="0"/>
      </c>
      <c r="Q54" s="165" t="str">
        <f t="shared" si="4"/>
        <v>t</v>
      </c>
      <c r="R54" s="165">
        <f t="shared" si="5"/>
      </c>
      <c r="S54" s="165" t="str">
        <f t="shared" si="6"/>
        <v>c1</v>
      </c>
      <c r="T54" s="165" t="str">
        <f t="shared" si="7"/>
        <v>OS</v>
      </c>
      <c r="U54" s="165" t="str">
        <f t="shared" si="8"/>
        <v>tc1OS</v>
      </c>
      <c r="W54" s="165" t="s">
        <v>914</v>
      </c>
      <c r="X54" s="165">
        <v>2212</v>
      </c>
      <c r="Y54" s="165">
        <f t="shared" si="9"/>
        <v>2212</v>
      </c>
      <c r="Z54" s="165">
        <f t="shared" si="10"/>
      </c>
      <c r="AA54" s="165" t="str">
        <f t="shared" si="11"/>
        <v>Day 11</v>
      </c>
      <c r="AB54" s="165">
        <f t="shared" si="11"/>
      </c>
      <c r="AC54" s="165" t="str">
        <f t="shared" si="11"/>
        <v>Day 1</v>
      </c>
      <c r="AD54" s="165" t="str">
        <f t="shared" si="11"/>
        <v>Day 11</v>
      </c>
    </row>
    <row r="55" spans="1:30" ht="15">
      <c r="A55" s="190" t="s">
        <v>915</v>
      </c>
      <c r="B55" s="192" t="s">
        <v>1352</v>
      </c>
      <c r="C55" s="190" t="s">
        <v>1097</v>
      </c>
      <c r="D55" s="190" t="s">
        <v>1213</v>
      </c>
      <c r="E55" s="190" t="s">
        <v>1097</v>
      </c>
      <c r="F55" s="190" t="s">
        <v>1213</v>
      </c>
      <c r="H55" s="165" t="str">
        <f t="shared" si="3"/>
        <v>1007</v>
      </c>
      <c r="I55" s="167" t="s">
        <v>915</v>
      </c>
      <c r="J55" s="170" t="s">
        <v>1352</v>
      </c>
      <c r="K55" s="169" t="s">
        <v>1097</v>
      </c>
      <c r="L55" s="169" t="s">
        <v>1213</v>
      </c>
      <c r="M55" s="169" t="s">
        <v>1213</v>
      </c>
      <c r="N55" s="169" t="s">
        <v>1213</v>
      </c>
      <c r="O55" s="166"/>
      <c r="P55" s="165">
        <f t="shared" si="0"/>
      </c>
      <c r="Q55" s="165" t="str">
        <f t="shared" si="4"/>
        <v>t</v>
      </c>
      <c r="R55" s="165">
        <f t="shared" si="5"/>
      </c>
      <c r="S55" s="165">
        <f t="shared" si="6"/>
      </c>
      <c r="T55" s="165">
        <f t="shared" si="7"/>
      </c>
      <c r="U55" s="165" t="str">
        <f t="shared" si="8"/>
        <v>t</v>
      </c>
      <c r="W55" s="165" t="s">
        <v>915</v>
      </c>
      <c r="X55" s="165">
        <v>1007</v>
      </c>
      <c r="Y55" s="165">
        <f t="shared" si="9"/>
        <v>1007</v>
      </c>
      <c r="Z55" s="165">
        <f t="shared" si="10"/>
      </c>
      <c r="AA55" s="165" t="str">
        <f t="shared" si="11"/>
        <v>Day 11</v>
      </c>
      <c r="AB55" s="165">
        <f t="shared" si="11"/>
      </c>
      <c r="AC55" s="165">
        <f t="shared" si="11"/>
      </c>
      <c r="AD55" s="165">
        <f t="shared" si="11"/>
      </c>
    </row>
    <row r="56" spans="1:30" ht="15">
      <c r="A56" s="190" t="s">
        <v>1281</v>
      </c>
      <c r="B56" s="192" t="s">
        <v>1353</v>
      </c>
      <c r="C56" s="190" t="s">
        <v>1097</v>
      </c>
      <c r="D56" s="190" t="s">
        <v>1213</v>
      </c>
      <c r="E56" s="190" t="s">
        <v>1098</v>
      </c>
      <c r="F56" s="190" t="s">
        <v>1213</v>
      </c>
      <c r="H56" s="165" t="str">
        <f t="shared" si="3"/>
        <v>3945</v>
      </c>
      <c r="I56" s="167" t="s">
        <v>1281</v>
      </c>
      <c r="J56" s="170" t="s">
        <v>1353</v>
      </c>
      <c r="K56" s="169" t="s">
        <v>1097</v>
      </c>
      <c r="L56" s="169" t="s">
        <v>1213</v>
      </c>
      <c r="M56" s="169" t="s">
        <v>1098</v>
      </c>
      <c r="N56" s="169" t="s">
        <v>1213</v>
      </c>
      <c r="O56" s="166"/>
      <c r="P56" s="165">
        <f t="shared" si="0"/>
      </c>
      <c r="Q56" s="165" t="str">
        <f t="shared" si="4"/>
        <v>t</v>
      </c>
      <c r="R56" s="165">
        <f t="shared" si="5"/>
      </c>
      <c r="S56" s="165" t="str">
        <f t="shared" si="6"/>
        <v>c1</v>
      </c>
      <c r="T56" s="165">
        <f t="shared" si="7"/>
      </c>
      <c r="U56" s="165" t="str">
        <f t="shared" si="8"/>
        <v>tc1</v>
      </c>
      <c r="W56" s="165" t="s">
        <v>1281</v>
      </c>
      <c r="X56" s="165">
        <v>3945</v>
      </c>
      <c r="Y56" s="165">
        <f t="shared" si="9"/>
        <v>3945</v>
      </c>
      <c r="Z56" s="165">
        <f t="shared" si="10"/>
      </c>
      <c r="AA56" s="165" t="str">
        <f t="shared" si="11"/>
        <v>Day 11</v>
      </c>
      <c r="AB56" s="165">
        <f t="shared" si="11"/>
      </c>
      <c r="AC56" s="165" t="str">
        <f t="shared" si="11"/>
        <v>Day 1</v>
      </c>
      <c r="AD56" s="165">
        <f t="shared" si="11"/>
      </c>
    </row>
    <row r="57" spans="1:30" ht="15">
      <c r="A57" s="190" t="s">
        <v>1243</v>
      </c>
      <c r="B57" s="192" t="s">
        <v>1354</v>
      </c>
      <c r="C57" s="190" t="s">
        <v>1097</v>
      </c>
      <c r="D57" s="190" t="s">
        <v>1213</v>
      </c>
      <c r="E57" s="190" t="s">
        <v>1097</v>
      </c>
      <c r="F57" s="190" t="s">
        <v>1213</v>
      </c>
      <c r="H57" s="165" t="str">
        <f t="shared" si="3"/>
        <v>3022</v>
      </c>
      <c r="I57" s="167" t="s">
        <v>1243</v>
      </c>
      <c r="J57" s="170" t="s">
        <v>1354</v>
      </c>
      <c r="K57" s="169" t="s">
        <v>1097</v>
      </c>
      <c r="L57" s="169" t="s">
        <v>1213</v>
      </c>
      <c r="M57" s="169" t="s">
        <v>1213</v>
      </c>
      <c r="N57" s="169" t="s">
        <v>1213</v>
      </c>
      <c r="O57" s="166"/>
      <c r="P57" s="165">
        <f t="shared" si="0"/>
      </c>
      <c r="Q57" s="165" t="str">
        <f t="shared" si="4"/>
        <v>t</v>
      </c>
      <c r="R57" s="165">
        <f t="shared" si="5"/>
      </c>
      <c r="S57" s="165">
        <f t="shared" si="6"/>
      </c>
      <c r="T57" s="165">
        <f t="shared" si="7"/>
      </c>
      <c r="U57" s="165" t="str">
        <f t="shared" si="8"/>
        <v>t</v>
      </c>
      <c r="W57" s="165" t="s">
        <v>1243</v>
      </c>
      <c r="X57" s="165">
        <v>3022</v>
      </c>
      <c r="Y57" s="165">
        <f t="shared" si="9"/>
        <v>3022</v>
      </c>
      <c r="Z57" s="165">
        <f t="shared" si="10"/>
      </c>
      <c r="AA57" s="165" t="str">
        <f t="shared" si="11"/>
        <v>Day 11</v>
      </c>
      <c r="AB57" s="165">
        <f t="shared" si="11"/>
      </c>
      <c r="AC57" s="165">
        <f t="shared" si="11"/>
      </c>
      <c r="AD57" s="165">
        <f t="shared" si="11"/>
      </c>
    </row>
    <row r="58" spans="1:30" ht="15">
      <c r="A58" s="190" t="s">
        <v>1244</v>
      </c>
      <c r="B58" s="192" t="s">
        <v>1355</v>
      </c>
      <c r="C58" s="190" t="s">
        <v>1097</v>
      </c>
      <c r="D58" s="190" t="s">
        <v>1097</v>
      </c>
      <c r="E58" s="190" t="s">
        <v>1097</v>
      </c>
      <c r="F58" s="190" t="s">
        <v>1097</v>
      </c>
      <c r="H58" s="165" t="str">
        <f t="shared" si="3"/>
        <v>2331</v>
      </c>
      <c r="I58" s="167" t="s">
        <v>1244</v>
      </c>
      <c r="J58" s="170" t="s">
        <v>1355</v>
      </c>
      <c r="K58" s="169" t="s">
        <v>1097</v>
      </c>
      <c r="L58" s="169" t="s">
        <v>1097</v>
      </c>
      <c r="M58" s="169" t="s">
        <v>1213</v>
      </c>
      <c r="N58" s="169" t="s">
        <v>1097</v>
      </c>
      <c r="O58" s="166"/>
      <c r="P58" s="165">
        <f t="shared" si="0"/>
      </c>
      <c r="Q58" s="165" t="str">
        <f t="shared" si="4"/>
        <v>t</v>
      </c>
      <c r="R58" s="165" t="str">
        <f t="shared" si="5"/>
        <v>ta</v>
      </c>
      <c r="S58" s="165">
        <f t="shared" si="6"/>
      </c>
      <c r="T58" s="165" t="str">
        <f t="shared" si="7"/>
        <v>OS</v>
      </c>
      <c r="U58" s="165" t="str">
        <f t="shared" si="8"/>
        <v>ttaOS</v>
      </c>
      <c r="W58" s="165" t="s">
        <v>1244</v>
      </c>
      <c r="X58" s="165">
        <v>2331</v>
      </c>
      <c r="Y58" s="165">
        <f t="shared" si="9"/>
        <v>2331</v>
      </c>
      <c r="Z58" s="165">
        <f t="shared" si="10"/>
      </c>
      <c r="AA58" s="165" t="str">
        <f t="shared" si="11"/>
        <v>Day 11</v>
      </c>
      <c r="AB58" s="165" t="str">
        <f t="shared" si="11"/>
        <v>Day 11</v>
      </c>
      <c r="AC58" s="165">
        <f t="shared" si="11"/>
      </c>
      <c r="AD58" s="165" t="str">
        <f t="shared" si="11"/>
        <v>Day 11</v>
      </c>
    </row>
    <row r="59" spans="1:30" ht="15">
      <c r="A59" s="190" t="s">
        <v>1245</v>
      </c>
      <c r="B59" s="192" t="s">
        <v>1356</v>
      </c>
      <c r="C59" s="190" t="s">
        <v>1097</v>
      </c>
      <c r="D59" s="190" t="s">
        <v>1213</v>
      </c>
      <c r="E59" s="190" t="s">
        <v>1097</v>
      </c>
      <c r="F59" s="190" t="s">
        <v>1213</v>
      </c>
      <c r="H59" s="165" t="str">
        <f t="shared" si="3"/>
        <v>1000</v>
      </c>
      <c r="I59" s="167" t="s">
        <v>1245</v>
      </c>
      <c r="J59" s="170" t="s">
        <v>1356</v>
      </c>
      <c r="K59" s="169" t="s">
        <v>1097</v>
      </c>
      <c r="L59" s="169" t="s">
        <v>1213</v>
      </c>
      <c r="M59" s="169" t="s">
        <v>1097</v>
      </c>
      <c r="N59" s="169" t="s">
        <v>1213</v>
      </c>
      <c r="O59" s="166"/>
      <c r="P59" s="165">
        <f t="shared" si="0"/>
      </c>
      <c r="Q59" s="165" t="str">
        <f t="shared" si="4"/>
        <v>t</v>
      </c>
      <c r="R59" s="165">
        <f t="shared" si="5"/>
      </c>
      <c r="S59" s="165" t="str">
        <f t="shared" si="6"/>
        <v>c2</v>
      </c>
      <c r="T59" s="165">
        <f t="shared" si="7"/>
      </c>
      <c r="U59" s="165" t="str">
        <f t="shared" si="8"/>
        <v>tc2</v>
      </c>
      <c r="W59" s="165" t="s">
        <v>1245</v>
      </c>
      <c r="X59" s="165">
        <v>1000</v>
      </c>
      <c r="Y59" s="165">
        <f t="shared" si="9"/>
        <v>1000</v>
      </c>
      <c r="Z59" s="165">
        <f t="shared" si="10"/>
      </c>
      <c r="AA59" s="165" t="str">
        <f t="shared" si="11"/>
        <v>Day 11</v>
      </c>
      <c r="AB59" s="165">
        <f t="shared" si="11"/>
      </c>
      <c r="AC59" s="165" t="str">
        <f t="shared" si="11"/>
        <v>Day 11</v>
      </c>
      <c r="AD59" s="165">
        <f t="shared" si="11"/>
      </c>
    </row>
    <row r="60" spans="1:30" ht="15">
      <c r="A60" s="190" t="s">
        <v>1212</v>
      </c>
      <c r="B60" s="192" t="s">
        <v>1357</v>
      </c>
      <c r="C60" s="190" t="s">
        <v>1097</v>
      </c>
      <c r="D60" s="190" t="s">
        <v>1213</v>
      </c>
      <c r="E60" s="190" t="s">
        <v>1097</v>
      </c>
      <c r="F60" s="190" t="s">
        <v>1213</v>
      </c>
      <c r="H60" s="165" t="str">
        <f t="shared" si="3"/>
        <v>2446</v>
      </c>
      <c r="I60" s="167" t="s">
        <v>1212</v>
      </c>
      <c r="J60" s="170" t="s">
        <v>1357</v>
      </c>
      <c r="K60" s="169" t="s">
        <v>1097</v>
      </c>
      <c r="L60" s="169" t="s">
        <v>1213</v>
      </c>
      <c r="M60" s="169" t="s">
        <v>1097</v>
      </c>
      <c r="N60" s="169" t="s">
        <v>1213</v>
      </c>
      <c r="O60" s="166"/>
      <c r="P60" s="165">
        <f t="shared" si="0"/>
      </c>
      <c r="Q60" s="165" t="str">
        <f t="shared" si="4"/>
        <v>t</v>
      </c>
      <c r="R60" s="165">
        <f t="shared" si="5"/>
      </c>
      <c r="S60" s="165" t="str">
        <f t="shared" si="6"/>
        <v>c2</v>
      </c>
      <c r="T60" s="165">
        <f t="shared" si="7"/>
      </c>
      <c r="U60" s="165" t="str">
        <f t="shared" si="8"/>
        <v>tc2</v>
      </c>
      <c r="W60" s="165" t="s">
        <v>1212</v>
      </c>
      <c r="X60" s="165">
        <v>2446</v>
      </c>
      <c r="Y60" s="165">
        <f t="shared" si="9"/>
        <v>2446</v>
      </c>
      <c r="Z60" s="165">
        <f t="shared" si="10"/>
      </c>
      <c r="AA60" s="165" t="str">
        <f t="shared" si="11"/>
        <v>Day 11</v>
      </c>
      <c r="AB60" s="165">
        <f t="shared" si="11"/>
      </c>
      <c r="AC60" s="165" t="str">
        <f t="shared" si="11"/>
        <v>Day 11</v>
      </c>
      <c r="AD60" s="165">
        <f t="shared" si="11"/>
      </c>
    </row>
    <row r="61" spans="1:30" ht="15">
      <c r="A61" s="190" t="s">
        <v>1282</v>
      </c>
      <c r="B61" s="192" t="s">
        <v>1358</v>
      </c>
      <c r="C61" s="190" t="s">
        <v>1097</v>
      </c>
      <c r="D61" s="190" t="s">
        <v>1213</v>
      </c>
      <c r="E61" s="190" t="s">
        <v>1097</v>
      </c>
      <c r="F61" s="190" t="s">
        <v>1213</v>
      </c>
      <c r="H61" s="165" t="str">
        <f t="shared" si="3"/>
        <v>3317</v>
      </c>
      <c r="I61" s="167" t="s">
        <v>1282</v>
      </c>
      <c r="J61" s="170" t="s">
        <v>1358</v>
      </c>
      <c r="K61" s="169" t="s">
        <v>1097</v>
      </c>
      <c r="L61" s="169" t="s">
        <v>1213</v>
      </c>
      <c r="M61" s="169" t="s">
        <v>1097</v>
      </c>
      <c r="N61" s="169" t="s">
        <v>1213</v>
      </c>
      <c r="O61" s="166"/>
      <c r="P61" s="165">
        <f t="shared" si="0"/>
      </c>
      <c r="Q61" s="165" t="str">
        <f t="shared" si="4"/>
        <v>t</v>
      </c>
      <c r="R61" s="165">
        <f t="shared" si="5"/>
      </c>
      <c r="S61" s="165" t="str">
        <f t="shared" si="6"/>
        <v>c2</v>
      </c>
      <c r="T61" s="165">
        <f t="shared" si="7"/>
      </c>
      <c r="U61" s="165" t="str">
        <f t="shared" si="8"/>
        <v>tc2</v>
      </c>
      <c r="W61" s="165" t="s">
        <v>1282</v>
      </c>
      <c r="X61" s="165">
        <v>3317</v>
      </c>
      <c r="Y61" s="165">
        <f t="shared" si="9"/>
        <v>3317</v>
      </c>
      <c r="Z61" s="165">
        <f t="shared" si="10"/>
      </c>
      <c r="AA61" s="165" t="str">
        <f t="shared" si="11"/>
        <v>Day 11</v>
      </c>
      <c r="AB61" s="165">
        <f t="shared" si="11"/>
      </c>
      <c r="AC61" s="165" t="str">
        <f t="shared" si="11"/>
        <v>Day 11</v>
      </c>
      <c r="AD61" s="165">
        <f t="shared" si="11"/>
      </c>
    </row>
    <row r="62" spans="1:30" ht="15">
      <c r="A62" s="190" t="s">
        <v>916</v>
      </c>
      <c r="B62" s="192" t="s">
        <v>1359</v>
      </c>
      <c r="C62" s="190" t="s">
        <v>1097</v>
      </c>
      <c r="D62" s="190" t="s">
        <v>1097</v>
      </c>
      <c r="E62" s="190" t="s">
        <v>1097</v>
      </c>
      <c r="F62" s="190" t="s">
        <v>1097</v>
      </c>
      <c r="H62" s="165" t="str">
        <f t="shared" si="3"/>
        <v>2066</v>
      </c>
      <c r="I62" s="167" t="s">
        <v>916</v>
      </c>
      <c r="J62" s="170" t="s">
        <v>1359</v>
      </c>
      <c r="K62" s="169" t="s">
        <v>1097</v>
      </c>
      <c r="L62" s="169" t="s">
        <v>1097</v>
      </c>
      <c r="M62" s="169" t="s">
        <v>1098</v>
      </c>
      <c r="N62" s="169" t="s">
        <v>1097</v>
      </c>
      <c r="O62" s="166"/>
      <c r="P62" s="165">
        <f t="shared" si="0"/>
      </c>
      <c r="Q62" s="165" t="str">
        <f t="shared" si="4"/>
        <v>t</v>
      </c>
      <c r="R62" s="165" t="str">
        <f t="shared" si="5"/>
        <v>ta</v>
      </c>
      <c r="S62" s="165" t="str">
        <f t="shared" si="6"/>
        <v>c1</v>
      </c>
      <c r="T62" s="165" t="str">
        <f t="shared" si="7"/>
        <v>OS</v>
      </c>
      <c r="U62" s="165" t="str">
        <f t="shared" si="8"/>
        <v>ttac1OS</v>
      </c>
      <c r="W62" s="165" t="s">
        <v>916</v>
      </c>
      <c r="X62" s="165">
        <v>2066</v>
      </c>
      <c r="Y62" s="165">
        <f t="shared" si="9"/>
        <v>2066</v>
      </c>
      <c r="Z62" s="165">
        <f t="shared" si="10"/>
      </c>
      <c r="AA62" s="165" t="str">
        <f t="shared" si="11"/>
        <v>Day 11</v>
      </c>
      <c r="AB62" s="165" t="str">
        <f t="shared" si="11"/>
        <v>Day 11</v>
      </c>
      <c r="AC62" s="165" t="str">
        <f t="shared" si="11"/>
        <v>Day 1</v>
      </c>
      <c r="AD62" s="165" t="str">
        <f t="shared" si="11"/>
        <v>Day 11</v>
      </c>
    </row>
    <row r="63" spans="1:30" ht="15">
      <c r="A63" s="190" t="s">
        <v>1246</v>
      </c>
      <c r="B63" s="192" t="s">
        <v>1360</v>
      </c>
      <c r="C63" s="190" t="s">
        <v>1097</v>
      </c>
      <c r="D63" s="190" t="s">
        <v>1213</v>
      </c>
      <c r="E63" s="190" t="s">
        <v>1098</v>
      </c>
      <c r="F63" s="190" t="s">
        <v>1213</v>
      </c>
      <c r="H63" s="165" t="str">
        <f t="shared" si="3"/>
        <v>2293</v>
      </c>
      <c r="I63" s="167" t="s">
        <v>1246</v>
      </c>
      <c r="J63" s="170" t="s">
        <v>1360</v>
      </c>
      <c r="K63" s="169" t="s">
        <v>1097</v>
      </c>
      <c r="L63" s="169" t="s">
        <v>1213</v>
      </c>
      <c r="M63" s="169" t="s">
        <v>1098</v>
      </c>
      <c r="N63" s="169" t="s">
        <v>1213</v>
      </c>
      <c r="O63" s="166"/>
      <c r="P63" s="165">
        <f t="shared" si="0"/>
      </c>
      <c r="Q63" s="165" t="str">
        <f t="shared" si="4"/>
        <v>t</v>
      </c>
      <c r="R63" s="165">
        <f t="shared" si="5"/>
      </c>
      <c r="S63" s="165" t="str">
        <f t="shared" si="6"/>
        <v>c1</v>
      </c>
      <c r="T63" s="165">
        <f t="shared" si="7"/>
      </c>
      <c r="U63" s="165" t="str">
        <f t="shared" si="8"/>
        <v>tc1</v>
      </c>
      <c r="W63" s="165" t="s">
        <v>1246</v>
      </c>
      <c r="X63" s="165">
        <v>2293</v>
      </c>
      <c r="Y63" s="165">
        <f t="shared" si="9"/>
        <v>2293</v>
      </c>
      <c r="Z63" s="165">
        <f t="shared" si="10"/>
      </c>
      <c r="AA63" s="165" t="str">
        <f t="shared" si="11"/>
        <v>Day 11</v>
      </c>
      <c r="AB63" s="165">
        <f t="shared" si="11"/>
      </c>
      <c r="AC63" s="165" t="str">
        <f t="shared" si="11"/>
        <v>Day 1</v>
      </c>
      <c r="AD63" s="165">
        <f t="shared" si="11"/>
      </c>
    </row>
    <row r="64" spans="1:30" ht="15">
      <c r="A64" s="190" t="s">
        <v>1247</v>
      </c>
      <c r="B64" s="192" t="s">
        <v>1361</v>
      </c>
      <c r="C64" s="190" t="s">
        <v>1097</v>
      </c>
      <c r="D64" s="190" t="s">
        <v>1213</v>
      </c>
      <c r="E64" s="190" t="s">
        <v>1097</v>
      </c>
      <c r="F64" s="190" t="s">
        <v>1213</v>
      </c>
      <c r="H64" s="165" t="str">
        <f t="shared" si="3"/>
        <v>2074</v>
      </c>
      <c r="I64" s="167" t="s">
        <v>1247</v>
      </c>
      <c r="J64" s="170" t="s">
        <v>1361</v>
      </c>
      <c r="K64" s="169" t="s">
        <v>1097</v>
      </c>
      <c r="L64" s="169" t="s">
        <v>1213</v>
      </c>
      <c r="M64" s="169" t="s">
        <v>1098</v>
      </c>
      <c r="N64" s="169" t="s">
        <v>1097</v>
      </c>
      <c r="O64" s="166"/>
      <c r="P64" s="165">
        <f t="shared" si="0"/>
      </c>
      <c r="Q64" s="165" t="str">
        <f t="shared" si="4"/>
        <v>t</v>
      </c>
      <c r="R64" s="165">
        <f t="shared" si="5"/>
      </c>
      <c r="S64" s="165" t="str">
        <f t="shared" si="6"/>
        <v>c1</v>
      </c>
      <c r="T64" s="165" t="str">
        <f t="shared" si="7"/>
        <v>OS</v>
      </c>
      <c r="U64" s="165" t="str">
        <f t="shared" si="8"/>
        <v>tc1OS</v>
      </c>
      <c r="W64" s="165" t="s">
        <v>1247</v>
      </c>
      <c r="X64" s="165">
        <v>2074</v>
      </c>
      <c r="Y64" s="165">
        <f t="shared" si="9"/>
        <v>2074</v>
      </c>
      <c r="Z64" s="165">
        <f t="shared" si="10"/>
      </c>
      <c r="AA64" s="165" t="str">
        <f t="shared" si="11"/>
        <v>Day 11</v>
      </c>
      <c r="AB64" s="165">
        <f t="shared" si="11"/>
      </c>
      <c r="AC64" s="165" t="str">
        <f t="shared" si="11"/>
        <v>Day 1</v>
      </c>
      <c r="AD64" s="165" t="str">
        <f t="shared" si="11"/>
        <v>Day 11</v>
      </c>
    </row>
    <row r="65" spans="1:30" ht="15">
      <c r="A65" s="190" t="s">
        <v>1248</v>
      </c>
      <c r="B65" s="192" t="s">
        <v>1362</v>
      </c>
      <c r="C65" s="190" t="s">
        <v>1097</v>
      </c>
      <c r="D65" s="190" t="s">
        <v>1213</v>
      </c>
      <c r="E65" s="190" t="s">
        <v>1098</v>
      </c>
      <c r="F65" s="190" t="s">
        <v>1097</v>
      </c>
      <c r="H65" s="165" t="str">
        <f t="shared" si="3"/>
        <v>2075</v>
      </c>
      <c r="I65" s="167" t="s">
        <v>1248</v>
      </c>
      <c r="J65" s="170" t="s">
        <v>1362</v>
      </c>
      <c r="K65" s="169" t="s">
        <v>1097</v>
      </c>
      <c r="L65" s="169" t="s">
        <v>1213</v>
      </c>
      <c r="M65" s="169" t="s">
        <v>1098</v>
      </c>
      <c r="N65" s="169" t="s">
        <v>1097</v>
      </c>
      <c r="O65" s="166"/>
      <c r="P65" s="165">
        <f t="shared" si="0"/>
      </c>
      <c r="Q65" s="165" t="str">
        <f t="shared" si="4"/>
        <v>t</v>
      </c>
      <c r="R65" s="165">
        <f t="shared" si="5"/>
      </c>
      <c r="S65" s="165" t="str">
        <f t="shared" si="6"/>
        <v>c1</v>
      </c>
      <c r="T65" s="165" t="str">
        <f t="shared" si="7"/>
        <v>OS</v>
      </c>
      <c r="U65" s="165" t="str">
        <f t="shared" si="8"/>
        <v>tc1OS</v>
      </c>
      <c r="W65" s="165" t="s">
        <v>1248</v>
      </c>
      <c r="X65" s="165">
        <v>2075</v>
      </c>
      <c r="Y65" s="165">
        <f t="shared" si="9"/>
        <v>2075</v>
      </c>
      <c r="Z65" s="165">
        <f t="shared" si="10"/>
      </c>
      <c r="AA65" s="165" t="str">
        <f t="shared" si="11"/>
        <v>Day 11</v>
      </c>
      <c r="AB65" s="165">
        <f t="shared" si="11"/>
      </c>
      <c r="AC65" s="165" t="str">
        <f t="shared" si="11"/>
        <v>Day 1</v>
      </c>
      <c r="AD65" s="165" t="str">
        <f t="shared" si="11"/>
        <v>Day 11</v>
      </c>
    </row>
    <row r="66" spans="1:30" ht="15">
      <c r="A66" s="190" t="s">
        <v>917</v>
      </c>
      <c r="B66" s="192" t="s">
        <v>1363</v>
      </c>
      <c r="C66" s="190" t="s">
        <v>1097</v>
      </c>
      <c r="D66" s="190" t="s">
        <v>1097</v>
      </c>
      <c r="E66" s="190" t="s">
        <v>1097</v>
      </c>
      <c r="F66" s="190" t="s">
        <v>1097</v>
      </c>
      <c r="H66" s="165" t="str">
        <f t="shared" si="3"/>
        <v>2121</v>
      </c>
      <c r="I66" s="167" t="s">
        <v>917</v>
      </c>
      <c r="J66" s="170" t="s">
        <v>1363</v>
      </c>
      <c r="K66" s="169" t="s">
        <v>1097</v>
      </c>
      <c r="L66" s="169" t="s">
        <v>1097</v>
      </c>
      <c r="M66" s="169" t="s">
        <v>1098</v>
      </c>
      <c r="N66" s="169" t="s">
        <v>1097</v>
      </c>
      <c r="O66" s="166"/>
      <c r="P66" s="165">
        <f t="shared" si="0"/>
      </c>
      <c r="Q66" s="165" t="str">
        <f t="shared" si="4"/>
        <v>t</v>
      </c>
      <c r="R66" s="165" t="str">
        <f t="shared" si="5"/>
        <v>ta</v>
      </c>
      <c r="S66" s="165" t="str">
        <f t="shared" si="6"/>
        <v>c1</v>
      </c>
      <c r="T66" s="165" t="str">
        <f t="shared" si="7"/>
        <v>OS</v>
      </c>
      <c r="U66" s="165" t="str">
        <f t="shared" si="8"/>
        <v>ttac1OS</v>
      </c>
      <c r="W66" s="165" t="s">
        <v>917</v>
      </c>
      <c r="X66" s="165">
        <v>2121</v>
      </c>
      <c r="Y66" s="165">
        <f t="shared" si="9"/>
        <v>2121</v>
      </c>
      <c r="Z66" s="165">
        <f t="shared" si="10"/>
      </c>
      <c r="AA66" s="165" t="str">
        <f t="shared" si="11"/>
        <v>Day 11</v>
      </c>
      <c r="AB66" s="165" t="str">
        <f t="shared" si="11"/>
        <v>Day 11</v>
      </c>
      <c r="AC66" s="165" t="str">
        <f t="shared" si="11"/>
        <v>Day 1</v>
      </c>
      <c r="AD66" s="165" t="str">
        <f t="shared" si="11"/>
        <v>Day 11</v>
      </c>
    </row>
    <row r="67" spans="1:30" ht="15">
      <c r="A67" s="190" t="s">
        <v>1249</v>
      </c>
      <c r="B67" s="192" t="s">
        <v>1364</v>
      </c>
      <c r="C67" s="190" t="s">
        <v>1097</v>
      </c>
      <c r="D67" s="190" t="s">
        <v>1213</v>
      </c>
      <c r="E67" s="190" t="s">
        <v>1097</v>
      </c>
      <c r="F67" s="190" t="s">
        <v>1213</v>
      </c>
      <c r="H67" s="165" t="str">
        <f t="shared" si="3"/>
        <v>2028</v>
      </c>
      <c r="I67" s="167" t="s">
        <v>1249</v>
      </c>
      <c r="J67" s="170" t="s">
        <v>1364</v>
      </c>
      <c r="K67" s="169" t="s">
        <v>1097</v>
      </c>
      <c r="L67" s="169" t="s">
        <v>1213</v>
      </c>
      <c r="M67" s="169" t="s">
        <v>1097</v>
      </c>
      <c r="N67" s="169" t="s">
        <v>1213</v>
      </c>
      <c r="O67" s="166"/>
      <c r="P67" s="165">
        <f aca="true" t="shared" si="12" ref="P67:P130">IF(AND(ISERROR(K67),ISERROR(L67),ISERROR(M67),ISERROR(N67)),TRUE,"")</f>
      </c>
      <c r="Q67" s="165" t="str">
        <f t="shared" si="4"/>
        <v>t</v>
      </c>
      <c r="R67" s="165">
        <f t="shared" si="5"/>
      </c>
      <c r="S67" s="165" t="str">
        <f t="shared" si="6"/>
        <v>c2</v>
      </c>
      <c r="T67" s="165">
        <f t="shared" si="7"/>
      </c>
      <c r="U67" s="165" t="str">
        <f t="shared" si="8"/>
        <v>tc2</v>
      </c>
      <c r="W67" s="165" t="s">
        <v>1249</v>
      </c>
      <c r="X67" s="165">
        <v>2028</v>
      </c>
      <c r="Y67" s="165">
        <f t="shared" si="9"/>
        <v>2028</v>
      </c>
      <c r="Z67" s="165">
        <f t="shared" si="10"/>
      </c>
      <c r="AA67" s="165" t="str">
        <f t="shared" si="11"/>
        <v>Day 11</v>
      </c>
      <c r="AB67" s="165">
        <f t="shared" si="11"/>
      </c>
      <c r="AC67" s="165" t="str">
        <f t="shared" si="11"/>
        <v>Day 11</v>
      </c>
      <c r="AD67" s="165">
        <f t="shared" si="11"/>
      </c>
    </row>
    <row r="68" spans="1:30" ht="15">
      <c r="A68" s="190" t="s">
        <v>918</v>
      </c>
      <c r="B68" s="192" t="s">
        <v>1365</v>
      </c>
      <c r="C68" s="190" t="s">
        <v>1097</v>
      </c>
      <c r="D68" s="190" t="s">
        <v>1213</v>
      </c>
      <c r="E68" s="190" t="s">
        <v>1098</v>
      </c>
      <c r="F68" s="190" t="s">
        <v>1097</v>
      </c>
      <c r="H68" s="165" t="str">
        <f aca="true" t="shared" si="13" ref="H68:H113">RIGHT(B68,4)</f>
        <v>2029</v>
      </c>
      <c r="I68" s="167" t="s">
        <v>918</v>
      </c>
      <c r="J68" s="170" t="s">
        <v>1365</v>
      </c>
      <c r="K68" s="169" t="s">
        <v>1097</v>
      </c>
      <c r="L68" s="169" t="s">
        <v>1213</v>
      </c>
      <c r="M68" s="169" t="s">
        <v>1098</v>
      </c>
      <c r="N68" s="169" t="s">
        <v>1097</v>
      </c>
      <c r="O68" s="166"/>
      <c r="P68" s="165">
        <f t="shared" si="12"/>
      </c>
      <c r="Q68" s="165" t="str">
        <f aca="true" t="shared" si="14" ref="Q68:Q113">IF(K68="","","t")</f>
        <v>t</v>
      </c>
      <c r="R68" s="165">
        <f aca="true" t="shared" si="15" ref="R68:R113">IF(L68="","","ta")</f>
      </c>
      <c r="S68" s="165" t="str">
        <f aca="true" t="shared" si="16" ref="S68:S113">IF(M68="","",IF(M68="Day 1","c1","c2"))</f>
        <v>c1</v>
      </c>
      <c r="T68" s="165" t="str">
        <f aca="true" t="shared" si="17" ref="T68:T113">IF(N68="","","OS")</f>
        <v>OS</v>
      </c>
      <c r="U68" s="165" t="str">
        <f aca="true" t="shared" si="18" ref="U68:U113">CONCATENATE(Q68,R68,S68,T68)</f>
        <v>tc1OS</v>
      </c>
      <c r="W68" s="165" t="s">
        <v>918</v>
      </c>
      <c r="X68" s="165">
        <v>2029</v>
      </c>
      <c r="Y68" s="165">
        <f aca="true" t="shared" si="19" ref="Y68:Y113">VALUE(J68)</f>
        <v>2029</v>
      </c>
      <c r="Z68" s="165">
        <f aca="true" t="shared" si="20" ref="Z68:Z113">IF(Y68&lt;&gt;X68,1,"")</f>
      </c>
      <c r="AA68" s="165" t="str">
        <f t="shared" si="11"/>
        <v>Day 11</v>
      </c>
      <c r="AB68" s="165">
        <f t="shared" si="11"/>
      </c>
      <c r="AC68" s="165" t="str">
        <f t="shared" si="11"/>
        <v>Day 1</v>
      </c>
      <c r="AD68" s="165" t="str">
        <f t="shared" si="11"/>
        <v>Day 11</v>
      </c>
    </row>
    <row r="69" spans="1:30" ht="15">
      <c r="A69" s="190" t="s">
        <v>919</v>
      </c>
      <c r="B69" s="192" t="s">
        <v>1366</v>
      </c>
      <c r="C69" s="190" t="s">
        <v>1097</v>
      </c>
      <c r="D69" s="190" t="s">
        <v>1213</v>
      </c>
      <c r="E69" s="190" t="s">
        <v>1097</v>
      </c>
      <c r="F69" s="190" t="s">
        <v>1213</v>
      </c>
      <c r="H69" s="165" t="str">
        <f t="shared" si="13"/>
        <v>2449</v>
      </c>
      <c r="I69" s="167" t="s">
        <v>919</v>
      </c>
      <c r="J69" s="170" t="s">
        <v>1366</v>
      </c>
      <c r="K69" s="169" t="s">
        <v>1097</v>
      </c>
      <c r="L69" s="169" t="s">
        <v>1213</v>
      </c>
      <c r="M69" s="169" t="s">
        <v>1213</v>
      </c>
      <c r="N69" s="169" t="s">
        <v>1213</v>
      </c>
      <c r="O69" s="166"/>
      <c r="P69" s="165">
        <f t="shared" si="12"/>
      </c>
      <c r="Q69" s="165" t="str">
        <f t="shared" si="14"/>
        <v>t</v>
      </c>
      <c r="R69" s="165">
        <f t="shared" si="15"/>
      </c>
      <c r="S69" s="165">
        <f t="shared" si="16"/>
      </c>
      <c r="T69" s="165">
        <f t="shared" si="17"/>
      </c>
      <c r="U69" s="165" t="str">
        <f t="shared" si="18"/>
        <v>t</v>
      </c>
      <c r="W69" s="165" t="s">
        <v>919</v>
      </c>
      <c r="X69" s="165">
        <v>2449</v>
      </c>
      <c r="Y69" s="165">
        <f t="shared" si="19"/>
        <v>2449</v>
      </c>
      <c r="Z69" s="165">
        <f t="shared" si="20"/>
      </c>
      <c r="AA69" s="165" t="str">
        <f t="shared" si="11"/>
        <v>Day 11</v>
      </c>
      <c r="AB69" s="165">
        <f t="shared" si="11"/>
      </c>
      <c r="AC69" s="165">
        <f t="shared" si="11"/>
      </c>
      <c r="AD69" s="165">
        <f t="shared" si="11"/>
      </c>
    </row>
    <row r="70" spans="1:30" ht="15">
      <c r="A70" s="190" t="s">
        <v>1283</v>
      </c>
      <c r="B70" s="192" t="s">
        <v>1367</v>
      </c>
      <c r="C70" s="190" t="s">
        <v>1213</v>
      </c>
      <c r="D70" s="190" t="s">
        <v>1213</v>
      </c>
      <c r="E70" s="190" t="s">
        <v>1213</v>
      </c>
      <c r="F70" s="190" t="s">
        <v>1213</v>
      </c>
      <c r="H70" s="165" t="str">
        <f t="shared" si="13"/>
        <v>2107</v>
      </c>
      <c r="I70" s="167" t="s">
        <v>1283</v>
      </c>
      <c r="J70" s="170" t="s">
        <v>1367</v>
      </c>
      <c r="K70" s="169" t="s">
        <v>1097</v>
      </c>
      <c r="L70" s="169" t="s">
        <v>1097</v>
      </c>
      <c r="M70" s="169" t="s">
        <v>1098</v>
      </c>
      <c r="N70" s="169" t="s">
        <v>1097</v>
      </c>
      <c r="O70" s="166"/>
      <c r="P70" s="165">
        <f t="shared" si="12"/>
      </c>
      <c r="Q70" s="165" t="str">
        <f t="shared" si="14"/>
        <v>t</v>
      </c>
      <c r="R70" s="165" t="str">
        <f t="shared" si="15"/>
        <v>ta</v>
      </c>
      <c r="S70" s="165" t="str">
        <f t="shared" si="16"/>
        <v>c1</v>
      </c>
      <c r="T70" s="165" t="str">
        <f t="shared" si="17"/>
        <v>OS</v>
      </c>
      <c r="U70" s="165" t="str">
        <f t="shared" si="18"/>
        <v>ttac1OS</v>
      </c>
      <c r="W70" s="165" t="s">
        <v>1283</v>
      </c>
      <c r="X70" s="165">
        <v>2107</v>
      </c>
      <c r="Y70" s="165">
        <f t="shared" si="19"/>
        <v>2107</v>
      </c>
      <c r="Z70" s="165">
        <f t="shared" si="20"/>
      </c>
      <c r="AA70" s="165" t="str">
        <f t="shared" si="11"/>
        <v>Day 11</v>
      </c>
      <c r="AB70" s="165" t="str">
        <f t="shared" si="11"/>
        <v>Day 11</v>
      </c>
      <c r="AC70" s="165" t="str">
        <f t="shared" si="11"/>
        <v>Day 1</v>
      </c>
      <c r="AD70" s="165" t="str">
        <f t="shared" si="11"/>
        <v>Day 11</v>
      </c>
    </row>
    <row r="71" spans="1:30" ht="15">
      <c r="A71" s="190" t="s">
        <v>920</v>
      </c>
      <c r="B71" s="192" t="s">
        <v>1368</v>
      </c>
      <c r="C71" s="190" t="s">
        <v>1097</v>
      </c>
      <c r="D71" s="190" t="s">
        <v>1213</v>
      </c>
      <c r="E71" s="190" t="s">
        <v>1097</v>
      </c>
      <c r="F71" s="190" t="s">
        <v>1097</v>
      </c>
      <c r="H71" s="165" t="str">
        <f t="shared" si="13"/>
        <v>2109</v>
      </c>
      <c r="I71" s="167" t="s">
        <v>920</v>
      </c>
      <c r="J71" s="170" t="s">
        <v>1368</v>
      </c>
      <c r="K71" s="169" t="s">
        <v>1097</v>
      </c>
      <c r="L71" s="169" t="s">
        <v>1213</v>
      </c>
      <c r="M71" s="169" t="s">
        <v>1097</v>
      </c>
      <c r="N71" s="169" t="s">
        <v>1097</v>
      </c>
      <c r="O71" s="166"/>
      <c r="P71" s="165">
        <f t="shared" si="12"/>
      </c>
      <c r="Q71" s="165" t="str">
        <f t="shared" si="14"/>
        <v>t</v>
      </c>
      <c r="R71" s="165">
        <f t="shared" si="15"/>
      </c>
      <c r="S71" s="165" t="str">
        <f t="shared" si="16"/>
        <v>c2</v>
      </c>
      <c r="T71" s="165" t="str">
        <f t="shared" si="17"/>
        <v>OS</v>
      </c>
      <c r="U71" s="165" t="str">
        <f t="shared" si="18"/>
        <v>tc2OS</v>
      </c>
      <c r="W71" s="165" t="s">
        <v>920</v>
      </c>
      <c r="X71" s="165">
        <v>2109</v>
      </c>
      <c r="Y71" s="165">
        <f t="shared" si="19"/>
        <v>2109</v>
      </c>
      <c r="Z71" s="165">
        <f t="shared" si="20"/>
      </c>
      <c r="AA71" s="165" t="str">
        <f t="shared" si="11"/>
        <v>Day 11</v>
      </c>
      <c r="AB71" s="165">
        <f t="shared" si="11"/>
      </c>
      <c r="AC71" s="165" t="str">
        <f t="shared" si="11"/>
        <v>Day 11</v>
      </c>
      <c r="AD71" s="165" t="str">
        <f t="shared" si="11"/>
        <v>Day 11</v>
      </c>
    </row>
    <row r="72" spans="1:30" ht="15">
      <c r="A72" s="190" t="s">
        <v>921</v>
      </c>
      <c r="B72" s="192" t="s">
        <v>1369</v>
      </c>
      <c r="C72" s="190" t="s">
        <v>1097</v>
      </c>
      <c r="D72" s="190" t="s">
        <v>1213</v>
      </c>
      <c r="E72" s="190" t="s">
        <v>1097</v>
      </c>
      <c r="F72" s="190" t="s">
        <v>1213</v>
      </c>
      <c r="H72" s="165" t="str">
        <f t="shared" si="13"/>
        <v>2260</v>
      </c>
      <c r="I72" s="167" t="s">
        <v>921</v>
      </c>
      <c r="J72" s="170" t="s">
        <v>1369</v>
      </c>
      <c r="K72" s="169" t="s">
        <v>1097</v>
      </c>
      <c r="L72" s="169" t="s">
        <v>1097</v>
      </c>
      <c r="M72" s="169" t="s">
        <v>1213</v>
      </c>
      <c r="N72" s="169" t="s">
        <v>1213</v>
      </c>
      <c r="O72" s="166"/>
      <c r="P72" s="165">
        <f t="shared" si="12"/>
      </c>
      <c r="Q72" s="165" t="str">
        <f t="shared" si="14"/>
        <v>t</v>
      </c>
      <c r="R72" s="165" t="str">
        <f t="shared" si="15"/>
        <v>ta</v>
      </c>
      <c r="S72" s="165">
        <f t="shared" si="16"/>
      </c>
      <c r="T72" s="165">
        <f t="shared" si="17"/>
      </c>
      <c r="U72" s="165" t="str">
        <f t="shared" si="18"/>
        <v>tta</v>
      </c>
      <c r="W72" s="165" t="s">
        <v>921</v>
      </c>
      <c r="X72" s="165">
        <v>2260</v>
      </c>
      <c r="Y72" s="165">
        <f t="shared" si="19"/>
        <v>2260</v>
      </c>
      <c r="Z72" s="165">
        <f t="shared" si="20"/>
      </c>
      <c r="AA72" s="165" t="str">
        <f t="shared" si="11"/>
        <v>Day 11</v>
      </c>
      <c r="AB72" s="165" t="str">
        <f t="shared" si="11"/>
        <v>Day 11</v>
      </c>
      <c r="AC72" s="165">
        <f t="shared" si="11"/>
      </c>
      <c r="AD72" s="165">
        <f t="shared" si="11"/>
      </c>
    </row>
    <row r="73" spans="1:30" ht="15">
      <c r="A73" s="190" t="s">
        <v>1284</v>
      </c>
      <c r="B73" s="192" t="s">
        <v>1370</v>
      </c>
      <c r="C73" s="190" t="s">
        <v>1213</v>
      </c>
      <c r="D73" s="190" t="s">
        <v>1213</v>
      </c>
      <c r="E73" s="190" t="s">
        <v>1213</v>
      </c>
      <c r="F73" s="190" t="s">
        <v>1213</v>
      </c>
      <c r="H73" s="165" t="str">
        <f t="shared" si="13"/>
        <v>2208</v>
      </c>
      <c r="I73" s="167" t="s">
        <v>1284</v>
      </c>
      <c r="J73" s="170" t="s">
        <v>1370</v>
      </c>
      <c r="K73" s="169" t="s">
        <v>1097</v>
      </c>
      <c r="L73" s="169" t="s">
        <v>1213</v>
      </c>
      <c r="M73" s="169" t="s">
        <v>1213</v>
      </c>
      <c r="N73" s="169" t="s">
        <v>1213</v>
      </c>
      <c r="O73" s="166"/>
      <c r="P73" s="165">
        <f t="shared" si="12"/>
      </c>
      <c r="Q73" s="165" t="str">
        <f t="shared" si="14"/>
        <v>t</v>
      </c>
      <c r="R73" s="165">
        <f t="shared" si="15"/>
      </c>
      <c r="S73" s="165">
        <f t="shared" si="16"/>
      </c>
      <c r="T73" s="165">
        <f t="shared" si="17"/>
      </c>
      <c r="U73" s="165" t="str">
        <f t="shared" si="18"/>
        <v>t</v>
      </c>
      <c r="W73" s="165" t="s">
        <v>1284</v>
      </c>
      <c r="X73" s="165">
        <v>2208</v>
      </c>
      <c r="Y73" s="165">
        <f t="shared" si="19"/>
        <v>2208</v>
      </c>
      <c r="Z73" s="165">
        <f t="shared" si="20"/>
      </c>
      <c r="AA73" s="165" t="str">
        <f t="shared" si="11"/>
        <v>Day 11</v>
      </c>
      <c r="AB73" s="165">
        <f t="shared" si="11"/>
      </c>
      <c r="AC73" s="165">
        <f t="shared" si="11"/>
      </c>
      <c r="AD73" s="165">
        <f t="shared" si="11"/>
      </c>
    </row>
    <row r="74" spans="1:30" ht="15">
      <c r="A74" s="190" t="s">
        <v>1285</v>
      </c>
      <c r="B74" s="192" t="s">
        <v>1371</v>
      </c>
      <c r="C74" s="190" t="s">
        <v>1097</v>
      </c>
      <c r="D74" s="190" t="s">
        <v>1097</v>
      </c>
      <c r="E74" s="190" t="s">
        <v>1097</v>
      </c>
      <c r="F74" s="190" t="s">
        <v>1097</v>
      </c>
      <c r="H74" s="165" t="str">
        <f t="shared" si="13"/>
        <v>3390</v>
      </c>
      <c r="I74" s="167" t="s">
        <v>1285</v>
      </c>
      <c r="J74" s="170" t="s">
        <v>1371</v>
      </c>
      <c r="K74" s="169" t="s">
        <v>1097</v>
      </c>
      <c r="L74" s="169" t="s">
        <v>1097</v>
      </c>
      <c r="M74" s="169" t="s">
        <v>1213</v>
      </c>
      <c r="N74" s="169" t="s">
        <v>1097</v>
      </c>
      <c r="O74" s="166"/>
      <c r="P74" s="165">
        <f t="shared" si="12"/>
      </c>
      <c r="Q74" s="165" t="str">
        <f t="shared" si="14"/>
        <v>t</v>
      </c>
      <c r="R74" s="165" t="str">
        <f t="shared" si="15"/>
        <v>ta</v>
      </c>
      <c r="S74" s="165">
        <f t="shared" si="16"/>
      </c>
      <c r="T74" s="165" t="str">
        <f t="shared" si="17"/>
        <v>OS</v>
      </c>
      <c r="U74" s="165" t="str">
        <f t="shared" si="18"/>
        <v>ttaOS</v>
      </c>
      <c r="W74" s="165" t="s">
        <v>1285</v>
      </c>
      <c r="X74" s="165">
        <v>3390</v>
      </c>
      <c r="Y74" s="165">
        <f t="shared" si="19"/>
        <v>3390</v>
      </c>
      <c r="Z74" s="165">
        <f t="shared" si="20"/>
      </c>
      <c r="AA74" s="165" t="str">
        <f t="shared" si="11"/>
        <v>Day 11</v>
      </c>
      <c r="AB74" s="165" t="str">
        <f t="shared" si="11"/>
        <v>Day 11</v>
      </c>
      <c r="AC74" s="165">
        <f t="shared" si="11"/>
      </c>
      <c r="AD74" s="165" t="str">
        <f t="shared" si="11"/>
        <v>Day 11</v>
      </c>
    </row>
    <row r="75" spans="1:30" ht="15">
      <c r="A75" s="190" t="s">
        <v>1250</v>
      </c>
      <c r="B75" s="192" t="s">
        <v>1372</v>
      </c>
      <c r="C75" s="190" t="s">
        <v>1097</v>
      </c>
      <c r="D75" s="190" t="s">
        <v>1213</v>
      </c>
      <c r="E75" s="190" t="s">
        <v>1097</v>
      </c>
      <c r="F75" s="190" t="s">
        <v>1097</v>
      </c>
      <c r="H75" s="165" t="str">
        <f t="shared" si="13"/>
        <v>2031</v>
      </c>
      <c r="I75" s="167" t="s">
        <v>1250</v>
      </c>
      <c r="J75" s="170" t="s">
        <v>1372</v>
      </c>
      <c r="K75" s="169" t="s">
        <v>1097</v>
      </c>
      <c r="L75" s="169" t="s">
        <v>1213</v>
      </c>
      <c r="M75" s="169" t="s">
        <v>1098</v>
      </c>
      <c r="N75" s="169" t="s">
        <v>1097</v>
      </c>
      <c r="O75" s="166"/>
      <c r="P75" s="165">
        <f t="shared" si="12"/>
      </c>
      <c r="Q75" s="165" t="str">
        <f t="shared" si="14"/>
        <v>t</v>
      </c>
      <c r="R75" s="165">
        <f t="shared" si="15"/>
      </c>
      <c r="S75" s="165" t="str">
        <f t="shared" si="16"/>
        <v>c1</v>
      </c>
      <c r="T75" s="165" t="str">
        <f t="shared" si="17"/>
        <v>OS</v>
      </c>
      <c r="U75" s="165" t="str">
        <f t="shared" si="18"/>
        <v>tc1OS</v>
      </c>
      <c r="W75" s="165" t="s">
        <v>1250</v>
      </c>
      <c r="X75" s="165">
        <v>2031</v>
      </c>
      <c r="Y75" s="165">
        <f t="shared" si="19"/>
        <v>2031</v>
      </c>
      <c r="Z75" s="165">
        <f t="shared" si="20"/>
      </c>
      <c r="AA75" s="165" t="str">
        <f t="shared" si="11"/>
        <v>Day 11</v>
      </c>
      <c r="AB75" s="165">
        <f t="shared" si="11"/>
      </c>
      <c r="AC75" s="165" t="str">
        <f t="shared" si="11"/>
        <v>Day 1</v>
      </c>
      <c r="AD75" s="165" t="str">
        <f t="shared" si="11"/>
        <v>Day 11</v>
      </c>
    </row>
    <row r="76" spans="1:30" ht="15">
      <c r="A76" s="190" t="s">
        <v>922</v>
      </c>
      <c r="B76" s="192" t="s">
        <v>1373</v>
      </c>
      <c r="C76" s="190" t="s">
        <v>1097</v>
      </c>
      <c r="D76" s="190" t="s">
        <v>1213</v>
      </c>
      <c r="E76" s="190" t="s">
        <v>1097</v>
      </c>
      <c r="F76" s="190" t="s">
        <v>1213</v>
      </c>
      <c r="H76" s="165" t="str">
        <f t="shared" si="13"/>
        <v>3350</v>
      </c>
      <c r="I76" s="167" t="s">
        <v>922</v>
      </c>
      <c r="J76" s="170" t="s">
        <v>1373</v>
      </c>
      <c r="K76" s="169" t="s">
        <v>1097</v>
      </c>
      <c r="L76" s="169" t="s">
        <v>1097</v>
      </c>
      <c r="M76" s="169" t="s">
        <v>1213</v>
      </c>
      <c r="N76" s="169" t="s">
        <v>1213</v>
      </c>
      <c r="O76" s="166"/>
      <c r="P76" s="165">
        <f t="shared" si="12"/>
      </c>
      <c r="Q76" s="165" t="str">
        <f t="shared" si="14"/>
        <v>t</v>
      </c>
      <c r="R76" s="165" t="str">
        <f t="shared" si="15"/>
        <v>ta</v>
      </c>
      <c r="S76" s="165">
        <f t="shared" si="16"/>
      </c>
      <c r="T76" s="165">
        <f t="shared" si="17"/>
      </c>
      <c r="U76" s="165" t="str">
        <f t="shared" si="18"/>
        <v>tta</v>
      </c>
      <c r="W76" s="165" t="s">
        <v>922</v>
      </c>
      <c r="X76" s="165">
        <v>3350</v>
      </c>
      <c r="Y76" s="165">
        <f t="shared" si="19"/>
        <v>3350</v>
      </c>
      <c r="Z76" s="165">
        <f t="shared" si="20"/>
      </c>
      <c r="AA76" s="165" t="str">
        <f t="shared" si="11"/>
        <v>Day 11</v>
      </c>
      <c r="AB76" s="165" t="str">
        <f t="shared" si="11"/>
        <v>Day 11</v>
      </c>
      <c r="AC76" s="165">
        <f t="shared" si="11"/>
      </c>
      <c r="AD76" s="165">
        <f t="shared" si="11"/>
      </c>
    </row>
    <row r="77" spans="1:30" ht="15">
      <c r="A77" s="190" t="s">
        <v>1286</v>
      </c>
      <c r="B77" s="192" t="s">
        <v>1374</v>
      </c>
      <c r="C77" s="190" t="s">
        <v>1213</v>
      </c>
      <c r="D77" s="190" t="s">
        <v>1213</v>
      </c>
      <c r="E77" s="190" t="s">
        <v>1213</v>
      </c>
      <c r="F77" s="190" t="s">
        <v>1213</v>
      </c>
      <c r="H77" s="165" t="str">
        <f t="shared" si="13"/>
        <v>3302</v>
      </c>
      <c r="I77" s="167" t="s">
        <v>1286</v>
      </c>
      <c r="J77" s="170" t="s">
        <v>1374</v>
      </c>
      <c r="K77" s="169" t="s">
        <v>1097</v>
      </c>
      <c r="L77" s="169" t="s">
        <v>1213</v>
      </c>
      <c r="M77" s="169" t="s">
        <v>1213</v>
      </c>
      <c r="N77" s="169" t="s">
        <v>1213</v>
      </c>
      <c r="O77" s="166"/>
      <c r="P77" s="165">
        <f t="shared" si="12"/>
      </c>
      <c r="Q77" s="165" t="str">
        <f t="shared" si="14"/>
        <v>t</v>
      </c>
      <c r="R77" s="165">
        <f t="shared" si="15"/>
      </c>
      <c r="S77" s="165">
        <f t="shared" si="16"/>
      </c>
      <c r="T77" s="165">
        <f t="shared" si="17"/>
      </c>
      <c r="U77" s="165" t="str">
        <f t="shared" si="18"/>
        <v>t</v>
      </c>
      <c r="W77" s="165" t="s">
        <v>1286</v>
      </c>
      <c r="X77" s="165">
        <v>3302</v>
      </c>
      <c r="Y77" s="165">
        <f t="shared" si="19"/>
        <v>3302</v>
      </c>
      <c r="Z77" s="165">
        <f t="shared" si="20"/>
      </c>
      <c r="AA77" s="165" t="str">
        <f t="shared" si="11"/>
        <v>Day 11</v>
      </c>
      <c r="AB77" s="165">
        <f t="shared" si="11"/>
      </c>
      <c r="AC77" s="165">
        <f t="shared" si="11"/>
      </c>
      <c r="AD77" s="165">
        <f t="shared" si="11"/>
      </c>
    </row>
    <row r="78" spans="1:30" ht="15">
      <c r="A78" s="190" t="s">
        <v>923</v>
      </c>
      <c r="B78" s="192" t="s">
        <v>1375</v>
      </c>
      <c r="C78" s="190" t="s">
        <v>1097</v>
      </c>
      <c r="D78" s="190" t="s">
        <v>1213</v>
      </c>
      <c r="E78" s="190" t="s">
        <v>1098</v>
      </c>
      <c r="F78" s="190" t="s">
        <v>1097</v>
      </c>
      <c r="H78" s="165" t="str">
        <f t="shared" si="13"/>
        <v>2033</v>
      </c>
      <c r="I78" s="167" t="s">
        <v>923</v>
      </c>
      <c r="J78" s="170" t="s">
        <v>1375</v>
      </c>
      <c r="K78" s="169" t="s">
        <v>1097</v>
      </c>
      <c r="L78" s="169" t="s">
        <v>1213</v>
      </c>
      <c r="M78" s="169" t="s">
        <v>1098</v>
      </c>
      <c r="N78" s="169" t="s">
        <v>1097</v>
      </c>
      <c r="O78" s="166"/>
      <c r="P78" s="165">
        <f t="shared" si="12"/>
      </c>
      <c r="Q78" s="165" t="str">
        <f t="shared" si="14"/>
        <v>t</v>
      </c>
      <c r="R78" s="165">
        <f t="shared" si="15"/>
      </c>
      <c r="S78" s="165" t="str">
        <f t="shared" si="16"/>
        <v>c1</v>
      </c>
      <c r="T78" s="165" t="str">
        <f t="shared" si="17"/>
        <v>OS</v>
      </c>
      <c r="U78" s="165" t="str">
        <f t="shared" si="18"/>
        <v>tc1OS</v>
      </c>
      <c r="W78" s="165" t="s">
        <v>923</v>
      </c>
      <c r="X78" s="165">
        <v>2033</v>
      </c>
      <c r="Y78" s="165">
        <f t="shared" si="19"/>
        <v>2033</v>
      </c>
      <c r="Z78" s="165">
        <f t="shared" si="20"/>
      </c>
      <c r="AA78" s="165" t="str">
        <f t="shared" si="11"/>
        <v>Day 11</v>
      </c>
      <c r="AB78" s="165">
        <f t="shared" si="11"/>
      </c>
      <c r="AC78" s="165" t="str">
        <f t="shared" si="11"/>
        <v>Day 1</v>
      </c>
      <c r="AD78" s="165" t="str">
        <f t="shared" si="11"/>
        <v>Day 11</v>
      </c>
    </row>
    <row r="79" spans="1:30" ht="15">
      <c r="A79" s="190" t="s">
        <v>924</v>
      </c>
      <c r="B79" s="192" t="s">
        <v>1376</v>
      </c>
      <c r="C79" s="190" t="s">
        <v>1097</v>
      </c>
      <c r="D79" s="190" t="s">
        <v>1097</v>
      </c>
      <c r="E79" s="190" t="s">
        <v>1213</v>
      </c>
      <c r="F79" s="190" t="s">
        <v>1097</v>
      </c>
      <c r="H79" s="165" t="str">
        <f t="shared" si="13"/>
        <v>3331</v>
      </c>
      <c r="I79" s="167" t="s">
        <v>924</v>
      </c>
      <c r="J79" s="170" t="s">
        <v>1376</v>
      </c>
      <c r="K79" s="169" t="s">
        <v>1097</v>
      </c>
      <c r="L79" s="169" t="s">
        <v>1097</v>
      </c>
      <c r="M79" s="169" t="s">
        <v>1213</v>
      </c>
      <c r="N79" s="169" t="s">
        <v>1097</v>
      </c>
      <c r="O79" s="166"/>
      <c r="P79" s="165">
        <f t="shared" si="12"/>
      </c>
      <c r="Q79" s="165" t="str">
        <f t="shared" si="14"/>
        <v>t</v>
      </c>
      <c r="R79" s="165" t="str">
        <f t="shared" si="15"/>
        <v>ta</v>
      </c>
      <c r="S79" s="165">
        <f t="shared" si="16"/>
      </c>
      <c r="T79" s="165" t="str">
        <f t="shared" si="17"/>
        <v>OS</v>
      </c>
      <c r="U79" s="165" t="str">
        <f t="shared" si="18"/>
        <v>ttaOS</v>
      </c>
      <c r="W79" s="165" t="s">
        <v>924</v>
      </c>
      <c r="X79" s="165">
        <v>3331</v>
      </c>
      <c r="Y79" s="165">
        <f t="shared" si="19"/>
        <v>3331</v>
      </c>
      <c r="Z79" s="165">
        <f t="shared" si="20"/>
      </c>
      <c r="AA79" s="165" t="str">
        <f t="shared" si="11"/>
        <v>Day 11</v>
      </c>
      <c r="AB79" s="165" t="str">
        <f t="shared" si="11"/>
        <v>Day 11</v>
      </c>
      <c r="AC79" s="165">
        <f t="shared" si="11"/>
      </c>
      <c r="AD79" s="165" t="str">
        <f t="shared" si="11"/>
        <v>Day 11</v>
      </c>
    </row>
    <row r="80" spans="1:30" ht="15">
      <c r="A80" s="190" t="s">
        <v>1287</v>
      </c>
      <c r="B80" s="192" t="s">
        <v>1377</v>
      </c>
      <c r="C80" s="190" t="s">
        <v>1213</v>
      </c>
      <c r="D80" s="190" t="s">
        <v>1213</v>
      </c>
      <c r="E80" s="190" t="s">
        <v>1213</v>
      </c>
      <c r="F80" s="190" t="s">
        <v>1213</v>
      </c>
      <c r="H80" s="165" t="str">
        <f t="shared" si="13"/>
        <v>2239</v>
      </c>
      <c r="I80" s="167" t="s">
        <v>1287</v>
      </c>
      <c r="J80" s="170" t="s">
        <v>1377</v>
      </c>
      <c r="K80" s="169" t="s">
        <v>1097</v>
      </c>
      <c r="L80" s="169" t="s">
        <v>1097</v>
      </c>
      <c r="M80" s="169" t="s">
        <v>1097</v>
      </c>
      <c r="N80" s="169" t="s">
        <v>1097</v>
      </c>
      <c r="O80" s="166"/>
      <c r="P80" s="165">
        <f t="shared" si="12"/>
      </c>
      <c r="Q80" s="165" t="str">
        <f t="shared" si="14"/>
        <v>t</v>
      </c>
      <c r="R80" s="165" t="str">
        <f t="shared" si="15"/>
        <v>ta</v>
      </c>
      <c r="S80" s="165" t="str">
        <f t="shared" si="16"/>
        <v>c2</v>
      </c>
      <c r="T80" s="165" t="str">
        <f t="shared" si="17"/>
        <v>OS</v>
      </c>
      <c r="U80" s="165" t="str">
        <f t="shared" si="18"/>
        <v>ttac2OS</v>
      </c>
      <c r="W80" s="165" t="s">
        <v>1287</v>
      </c>
      <c r="X80" s="165">
        <v>2239</v>
      </c>
      <c r="Y80" s="165">
        <f t="shared" si="19"/>
        <v>2239</v>
      </c>
      <c r="Z80" s="165">
        <f t="shared" si="20"/>
      </c>
      <c r="AA80" s="165" t="str">
        <f t="shared" si="11"/>
        <v>Day 11</v>
      </c>
      <c r="AB80" s="165" t="str">
        <f t="shared" si="11"/>
        <v>Day 11</v>
      </c>
      <c r="AC80" s="165" t="str">
        <f t="shared" si="11"/>
        <v>Day 11</v>
      </c>
      <c r="AD80" s="165" t="str">
        <f t="shared" si="11"/>
        <v>Day 11</v>
      </c>
    </row>
    <row r="81" spans="1:30" ht="15">
      <c r="A81" s="190" t="s">
        <v>1288</v>
      </c>
      <c r="B81" s="192" t="s">
        <v>1378</v>
      </c>
      <c r="C81" s="190" t="s">
        <v>1097</v>
      </c>
      <c r="D81" s="190" t="s">
        <v>1213</v>
      </c>
      <c r="E81" s="190" t="s">
        <v>1097</v>
      </c>
      <c r="F81" s="190" t="s">
        <v>1213</v>
      </c>
      <c r="H81" s="165" t="str">
        <f t="shared" si="13"/>
        <v>2219</v>
      </c>
      <c r="I81" s="167" t="s">
        <v>1288</v>
      </c>
      <c r="J81" s="170" t="s">
        <v>1378</v>
      </c>
      <c r="K81" s="169" t="s">
        <v>1097</v>
      </c>
      <c r="L81" s="169" t="s">
        <v>1213</v>
      </c>
      <c r="M81" s="169" t="s">
        <v>1097</v>
      </c>
      <c r="N81" s="169" t="s">
        <v>1213</v>
      </c>
      <c r="O81" s="166"/>
      <c r="P81" s="165">
        <f t="shared" si="12"/>
      </c>
      <c r="Q81" s="165" t="str">
        <f t="shared" si="14"/>
        <v>t</v>
      </c>
      <c r="R81" s="165">
        <f t="shared" si="15"/>
      </c>
      <c r="S81" s="165" t="str">
        <f t="shared" si="16"/>
        <v>c2</v>
      </c>
      <c r="T81" s="165">
        <f t="shared" si="17"/>
      </c>
      <c r="U81" s="165" t="str">
        <f t="shared" si="18"/>
        <v>tc2</v>
      </c>
      <c r="W81" s="165" t="s">
        <v>1288</v>
      </c>
      <c r="X81" s="165">
        <v>2219</v>
      </c>
      <c r="Y81" s="165">
        <f t="shared" si="19"/>
        <v>2219</v>
      </c>
      <c r="Z81" s="165">
        <f t="shared" si="20"/>
      </c>
      <c r="AA81" s="165" t="str">
        <f t="shared" si="11"/>
        <v>Day 11</v>
      </c>
      <c r="AB81" s="165">
        <f t="shared" si="11"/>
      </c>
      <c r="AC81" s="165" t="str">
        <f t="shared" si="11"/>
        <v>Day 11</v>
      </c>
      <c r="AD81" s="165">
        <f t="shared" si="11"/>
      </c>
    </row>
    <row r="82" spans="1:30" ht="15">
      <c r="A82" s="190" t="s">
        <v>925</v>
      </c>
      <c r="B82" s="192" t="s">
        <v>1379</v>
      </c>
      <c r="C82" s="190" t="s">
        <v>1097</v>
      </c>
      <c r="D82" s="190" t="s">
        <v>1097</v>
      </c>
      <c r="E82" s="190" t="s">
        <v>1098</v>
      </c>
      <c r="F82" s="190" t="s">
        <v>1097</v>
      </c>
      <c r="H82" s="165" t="str">
        <f t="shared" si="13"/>
        <v>2333</v>
      </c>
      <c r="I82" s="167" t="s">
        <v>925</v>
      </c>
      <c r="J82" s="170" t="s">
        <v>1379</v>
      </c>
      <c r="K82" s="169" t="s">
        <v>1097</v>
      </c>
      <c r="L82" s="169" t="s">
        <v>1097</v>
      </c>
      <c r="M82" s="169" t="s">
        <v>1098</v>
      </c>
      <c r="N82" s="169" t="s">
        <v>1097</v>
      </c>
      <c r="O82" s="166"/>
      <c r="P82" s="165">
        <f t="shared" si="12"/>
      </c>
      <c r="Q82" s="165" t="str">
        <f t="shared" si="14"/>
        <v>t</v>
      </c>
      <c r="R82" s="165" t="str">
        <f t="shared" si="15"/>
        <v>ta</v>
      </c>
      <c r="S82" s="165" t="str">
        <f t="shared" si="16"/>
        <v>c1</v>
      </c>
      <c r="T82" s="165" t="str">
        <f t="shared" si="17"/>
        <v>OS</v>
      </c>
      <c r="U82" s="165" t="str">
        <f t="shared" si="18"/>
        <v>ttac1OS</v>
      </c>
      <c r="W82" s="165" t="s">
        <v>925</v>
      </c>
      <c r="X82" s="165">
        <v>2333</v>
      </c>
      <c r="Y82" s="165">
        <f t="shared" si="19"/>
        <v>2333</v>
      </c>
      <c r="Z82" s="165">
        <f t="shared" si="20"/>
      </c>
      <c r="AA82" s="165" t="str">
        <f aca="true" t="shared" si="21" ref="AA82:AD113">IF(K82="N","",K82)</f>
        <v>Day 11</v>
      </c>
      <c r="AB82" s="165" t="str">
        <f t="shared" si="21"/>
        <v>Day 11</v>
      </c>
      <c r="AC82" s="165" t="str">
        <f t="shared" si="21"/>
        <v>Day 1</v>
      </c>
      <c r="AD82" s="165" t="str">
        <f t="shared" si="21"/>
        <v>Day 11</v>
      </c>
    </row>
    <row r="83" spans="1:30" ht="15">
      <c r="A83" s="190" t="s">
        <v>1090</v>
      </c>
      <c r="B83" s="192" t="s">
        <v>1380</v>
      </c>
      <c r="C83" s="190" t="s">
        <v>1097</v>
      </c>
      <c r="D83" s="190" t="s">
        <v>1097</v>
      </c>
      <c r="E83" s="190" t="s">
        <v>1098</v>
      </c>
      <c r="F83" s="190" t="s">
        <v>1097</v>
      </c>
      <c r="H83" s="165" t="str">
        <f t="shared" si="13"/>
        <v>3946</v>
      </c>
      <c r="I83" s="167" t="s">
        <v>1090</v>
      </c>
      <c r="J83" s="170" t="s">
        <v>1380</v>
      </c>
      <c r="K83" s="169" t="s">
        <v>1097</v>
      </c>
      <c r="L83" s="169" t="s">
        <v>1097</v>
      </c>
      <c r="M83" s="169" t="s">
        <v>1098</v>
      </c>
      <c r="N83" s="169" t="s">
        <v>1097</v>
      </c>
      <c r="O83" s="166"/>
      <c r="P83" s="165">
        <f t="shared" si="12"/>
      </c>
      <c r="Q83" s="165" t="str">
        <f t="shared" si="14"/>
        <v>t</v>
      </c>
      <c r="R83" s="165" t="str">
        <f t="shared" si="15"/>
        <v>ta</v>
      </c>
      <c r="S83" s="165" t="str">
        <f t="shared" si="16"/>
        <v>c1</v>
      </c>
      <c r="T83" s="165" t="str">
        <f t="shared" si="17"/>
        <v>OS</v>
      </c>
      <c r="U83" s="165" t="str">
        <f t="shared" si="18"/>
        <v>ttac1OS</v>
      </c>
      <c r="W83" s="165" t="s">
        <v>1090</v>
      </c>
      <c r="X83" s="165">
        <v>3946</v>
      </c>
      <c r="Y83" s="165">
        <f t="shared" si="19"/>
        <v>3946</v>
      </c>
      <c r="Z83" s="165">
        <f t="shared" si="20"/>
      </c>
      <c r="AA83" s="165" t="str">
        <f t="shared" si="21"/>
        <v>Day 11</v>
      </c>
      <c r="AB83" s="165" t="str">
        <f t="shared" si="21"/>
        <v>Day 11</v>
      </c>
      <c r="AC83" s="165" t="str">
        <f t="shared" si="21"/>
        <v>Day 1</v>
      </c>
      <c r="AD83" s="165" t="str">
        <f t="shared" si="21"/>
        <v>Day 11</v>
      </c>
    </row>
    <row r="84" spans="1:30" ht="15">
      <c r="A84" s="190" t="s">
        <v>1251</v>
      </c>
      <c r="B84" s="192" t="s">
        <v>1381</v>
      </c>
      <c r="C84" s="190" t="s">
        <v>1097</v>
      </c>
      <c r="D84" s="190" t="s">
        <v>1213</v>
      </c>
      <c r="E84" s="190" t="s">
        <v>1097</v>
      </c>
      <c r="F84" s="190" t="s">
        <v>1213</v>
      </c>
      <c r="H84" s="165" t="str">
        <f t="shared" si="13"/>
        <v>3058</v>
      </c>
      <c r="I84" s="167" t="s">
        <v>1251</v>
      </c>
      <c r="J84" s="170" t="s">
        <v>1381</v>
      </c>
      <c r="K84" s="169" t="s">
        <v>1097</v>
      </c>
      <c r="L84" s="169" t="s">
        <v>1213</v>
      </c>
      <c r="M84" s="169" t="s">
        <v>1097</v>
      </c>
      <c r="N84" s="169" t="s">
        <v>1213</v>
      </c>
      <c r="O84" s="166"/>
      <c r="P84" s="165">
        <f t="shared" si="12"/>
      </c>
      <c r="Q84" s="165" t="str">
        <f t="shared" si="14"/>
        <v>t</v>
      </c>
      <c r="R84" s="165">
        <f t="shared" si="15"/>
      </c>
      <c r="S84" s="165" t="str">
        <f t="shared" si="16"/>
        <v>c2</v>
      </c>
      <c r="T84" s="165">
        <f t="shared" si="17"/>
      </c>
      <c r="U84" s="165" t="str">
        <f t="shared" si="18"/>
        <v>tc2</v>
      </c>
      <c r="W84" s="165" t="s">
        <v>1251</v>
      </c>
      <c r="X84" s="165">
        <v>3058</v>
      </c>
      <c r="Y84" s="165">
        <f t="shared" si="19"/>
        <v>3058</v>
      </c>
      <c r="Z84" s="165">
        <f t="shared" si="20"/>
      </c>
      <c r="AA84" s="165" t="str">
        <f t="shared" si="21"/>
        <v>Day 11</v>
      </c>
      <c r="AB84" s="165">
        <f t="shared" si="21"/>
      </c>
      <c r="AC84" s="165" t="str">
        <f t="shared" si="21"/>
        <v>Day 11</v>
      </c>
      <c r="AD84" s="165">
        <f t="shared" si="21"/>
      </c>
    </row>
    <row r="85" spans="1:30" ht="15">
      <c r="A85" s="190" t="s">
        <v>1252</v>
      </c>
      <c r="B85" s="192" t="s">
        <v>1382</v>
      </c>
      <c r="C85" s="190" t="s">
        <v>1097</v>
      </c>
      <c r="D85" s="190" t="s">
        <v>1097</v>
      </c>
      <c r="E85" s="190" t="s">
        <v>1097</v>
      </c>
      <c r="F85" s="190" t="s">
        <v>1097</v>
      </c>
      <c r="H85" s="165" t="str">
        <f t="shared" si="13"/>
        <v>2453</v>
      </c>
      <c r="I85" s="167" t="s">
        <v>1252</v>
      </c>
      <c r="J85" s="170" t="s">
        <v>1382</v>
      </c>
      <c r="K85" s="169" t="s">
        <v>1097</v>
      </c>
      <c r="L85" s="169" t="s">
        <v>1097</v>
      </c>
      <c r="M85" s="169" t="s">
        <v>1213</v>
      </c>
      <c r="N85" s="169" t="s">
        <v>1097</v>
      </c>
      <c r="O85" s="166"/>
      <c r="P85" s="165">
        <f t="shared" si="12"/>
      </c>
      <c r="Q85" s="165" t="str">
        <f t="shared" si="14"/>
        <v>t</v>
      </c>
      <c r="R85" s="165" t="str">
        <f t="shared" si="15"/>
        <v>ta</v>
      </c>
      <c r="S85" s="165">
        <f t="shared" si="16"/>
      </c>
      <c r="T85" s="165" t="str">
        <f t="shared" si="17"/>
        <v>OS</v>
      </c>
      <c r="U85" s="165" t="str">
        <f t="shared" si="18"/>
        <v>ttaOS</v>
      </c>
      <c r="W85" s="165" t="s">
        <v>1252</v>
      </c>
      <c r="X85" s="165">
        <v>2453</v>
      </c>
      <c r="Y85" s="165">
        <f t="shared" si="19"/>
        <v>2453</v>
      </c>
      <c r="Z85" s="165">
        <f t="shared" si="20"/>
      </c>
      <c r="AA85" s="165" t="str">
        <f t="shared" si="21"/>
        <v>Day 11</v>
      </c>
      <c r="AB85" s="165" t="str">
        <f t="shared" si="21"/>
        <v>Day 11</v>
      </c>
      <c r="AC85" s="165">
        <f t="shared" si="21"/>
      </c>
      <c r="AD85" s="165" t="str">
        <f t="shared" si="21"/>
        <v>Day 11</v>
      </c>
    </row>
    <row r="86" spans="1:30" ht="15">
      <c r="A86" s="190" t="s">
        <v>1289</v>
      </c>
      <c r="B86" s="192" t="s">
        <v>1383</v>
      </c>
      <c r="C86" s="190" t="s">
        <v>1097</v>
      </c>
      <c r="D86" s="190" t="s">
        <v>1097</v>
      </c>
      <c r="E86" s="190" t="s">
        <v>1098</v>
      </c>
      <c r="F86" s="190" t="s">
        <v>1097</v>
      </c>
      <c r="H86" s="165" t="str">
        <f t="shared" si="13"/>
        <v>2070</v>
      </c>
      <c r="I86" s="167" t="s">
        <v>1289</v>
      </c>
      <c r="J86" s="170" t="s">
        <v>1383</v>
      </c>
      <c r="K86" s="169" t="s">
        <v>1097</v>
      </c>
      <c r="L86" s="169" t="s">
        <v>1097</v>
      </c>
      <c r="M86" s="169" t="s">
        <v>1098</v>
      </c>
      <c r="N86" s="169" t="s">
        <v>1097</v>
      </c>
      <c r="O86" s="166"/>
      <c r="P86" s="165">
        <f t="shared" si="12"/>
      </c>
      <c r="Q86" s="165" t="str">
        <f t="shared" si="14"/>
        <v>t</v>
      </c>
      <c r="R86" s="165" t="str">
        <f t="shared" si="15"/>
        <v>ta</v>
      </c>
      <c r="S86" s="165" t="str">
        <f t="shared" si="16"/>
        <v>c1</v>
      </c>
      <c r="T86" s="165" t="str">
        <f t="shared" si="17"/>
        <v>OS</v>
      </c>
      <c r="U86" s="165" t="str">
        <f t="shared" si="18"/>
        <v>ttac1OS</v>
      </c>
      <c r="W86" s="165" t="s">
        <v>1289</v>
      </c>
      <c r="X86" s="165">
        <v>2070</v>
      </c>
      <c r="Y86" s="165">
        <f t="shared" si="19"/>
        <v>2070</v>
      </c>
      <c r="Z86" s="165">
        <f t="shared" si="20"/>
      </c>
      <c r="AA86" s="165" t="str">
        <f t="shared" si="21"/>
        <v>Day 11</v>
      </c>
      <c r="AB86" s="165" t="str">
        <f t="shared" si="21"/>
        <v>Day 11</v>
      </c>
      <c r="AC86" s="165" t="str">
        <f t="shared" si="21"/>
        <v>Day 1</v>
      </c>
      <c r="AD86" s="165" t="str">
        <f t="shared" si="21"/>
        <v>Day 11</v>
      </c>
    </row>
    <row r="87" spans="1:30" ht="15">
      <c r="A87" s="190" t="s">
        <v>926</v>
      </c>
      <c r="B87" s="192" t="s">
        <v>1384</v>
      </c>
      <c r="C87" s="190" t="s">
        <v>1213</v>
      </c>
      <c r="D87" s="190" t="s">
        <v>1213</v>
      </c>
      <c r="E87" s="190" t="s">
        <v>1213</v>
      </c>
      <c r="F87" s="190" t="s">
        <v>1213</v>
      </c>
      <c r="H87" s="165" t="str">
        <f t="shared" si="13"/>
        <v>2115</v>
      </c>
      <c r="I87" s="167" t="s">
        <v>926</v>
      </c>
      <c r="J87" s="170" t="s">
        <v>1384</v>
      </c>
      <c r="K87" s="169" t="s">
        <v>1213</v>
      </c>
      <c r="L87" s="169" t="s">
        <v>1213</v>
      </c>
      <c r="M87" s="169" t="s">
        <v>1097</v>
      </c>
      <c r="N87" s="169" t="s">
        <v>1213</v>
      </c>
      <c r="O87" s="166"/>
      <c r="P87" s="165">
        <f t="shared" si="12"/>
      </c>
      <c r="Q87" s="165">
        <f t="shared" si="14"/>
      </c>
      <c r="R87" s="165">
        <f t="shared" si="15"/>
      </c>
      <c r="S87" s="165" t="str">
        <f t="shared" si="16"/>
        <v>c2</v>
      </c>
      <c r="T87" s="165">
        <f t="shared" si="17"/>
      </c>
      <c r="U87" s="165" t="str">
        <f t="shared" si="18"/>
        <v>c2</v>
      </c>
      <c r="W87" s="165" t="s">
        <v>926</v>
      </c>
      <c r="X87" s="165">
        <v>2115</v>
      </c>
      <c r="Y87" s="165">
        <f t="shared" si="19"/>
        <v>2115</v>
      </c>
      <c r="Z87" s="165">
        <f t="shared" si="20"/>
      </c>
      <c r="AA87" s="165">
        <f t="shared" si="21"/>
      </c>
      <c r="AB87" s="165">
        <f t="shared" si="21"/>
      </c>
      <c r="AC87" s="165" t="str">
        <f t="shared" si="21"/>
        <v>Day 11</v>
      </c>
      <c r="AD87" s="165">
        <f t="shared" si="21"/>
      </c>
    </row>
    <row r="88" spans="1:30" ht="15">
      <c r="A88" s="190" t="s">
        <v>927</v>
      </c>
      <c r="B88" s="192" t="s">
        <v>1385</v>
      </c>
      <c r="C88" s="190" t="s">
        <v>1213</v>
      </c>
      <c r="D88" s="190" t="s">
        <v>1213</v>
      </c>
      <c r="E88" s="190" t="s">
        <v>1213</v>
      </c>
      <c r="F88" s="190" t="s">
        <v>1213</v>
      </c>
      <c r="H88" s="165" t="str">
        <f t="shared" si="13"/>
        <v>2222</v>
      </c>
      <c r="I88" s="167" t="s">
        <v>927</v>
      </c>
      <c r="J88" s="170" t="s">
        <v>1385</v>
      </c>
      <c r="K88" s="169" t="s">
        <v>1097</v>
      </c>
      <c r="L88" s="169" t="s">
        <v>1213</v>
      </c>
      <c r="M88" s="169" t="s">
        <v>1213</v>
      </c>
      <c r="N88" s="169" t="s">
        <v>1213</v>
      </c>
      <c r="O88" s="166"/>
      <c r="P88" s="165">
        <f t="shared" si="12"/>
      </c>
      <c r="Q88" s="165" t="str">
        <f t="shared" si="14"/>
        <v>t</v>
      </c>
      <c r="R88" s="165">
        <f t="shared" si="15"/>
      </c>
      <c r="S88" s="165">
        <f t="shared" si="16"/>
      </c>
      <c r="T88" s="165">
        <f t="shared" si="17"/>
      </c>
      <c r="U88" s="165" t="str">
        <f t="shared" si="18"/>
        <v>t</v>
      </c>
      <c r="W88" s="165" t="s">
        <v>927</v>
      </c>
      <c r="X88" s="165">
        <v>2222</v>
      </c>
      <c r="Y88" s="165">
        <f t="shared" si="19"/>
        <v>2222</v>
      </c>
      <c r="Z88" s="165">
        <f t="shared" si="20"/>
      </c>
      <c r="AA88" s="165" t="str">
        <f t="shared" si="21"/>
        <v>Day 11</v>
      </c>
      <c r="AB88" s="165">
        <f t="shared" si="21"/>
      </c>
      <c r="AC88" s="165">
        <f t="shared" si="21"/>
      </c>
      <c r="AD88" s="165">
        <f t="shared" si="21"/>
      </c>
    </row>
    <row r="89" spans="1:30" ht="15">
      <c r="A89" s="190" t="s">
        <v>928</v>
      </c>
      <c r="B89" s="192" t="s">
        <v>1386</v>
      </c>
      <c r="C89" s="190" t="s">
        <v>1097</v>
      </c>
      <c r="D89" s="190" t="s">
        <v>1097</v>
      </c>
      <c r="E89" s="190" t="s">
        <v>1097</v>
      </c>
      <c r="F89" s="190" t="s">
        <v>1097</v>
      </c>
      <c r="H89" s="165" t="str">
        <f t="shared" si="13"/>
        <v>2335</v>
      </c>
      <c r="I89" s="167" t="s">
        <v>928</v>
      </c>
      <c r="J89" s="170" t="s">
        <v>1386</v>
      </c>
      <c r="K89" s="169" t="s">
        <v>1097</v>
      </c>
      <c r="L89" s="169" t="s">
        <v>1097</v>
      </c>
      <c r="M89" s="169" t="s">
        <v>1097</v>
      </c>
      <c r="N89" s="169" t="s">
        <v>1097</v>
      </c>
      <c r="O89" s="166"/>
      <c r="P89" s="165">
        <f t="shared" si="12"/>
      </c>
      <c r="Q89" s="165" t="str">
        <f t="shared" si="14"/>
        <v>t</v>
      </c>
      <c r="R89" s="165" t="str">
        <f t="shared" si="15"/>
        <v>ta</v>
      </c>
      <c r="S89" s="165" t="str">
        <f t="shared" si="16"/>
        <v>c2</v>
      </c>
      <c r="T89" s="165" t="str">
        <f t="shared" si="17"/>
        <v>OS</v>
      </c>
      <c r="U89" s="165" t="str">
        <f t="shared" si="18"/>
        <v>ttac2OS</v>
      </c>
      <c r="W89" s="165" t="s">
        <v>928</v>
      </c>
      <c r="X89" s="165">
        <v>2335</v>
      </c>
      <c r="Y89" s="165">
        <f t="shared" si="19"/>
        <v>2335</v>
      </c>
      <c r="Z89" s="165">
        <f t="shared" si="20"/>
      </c>
      <c r="AA89" s="165" t="str">
        <f t="shared" si="21"/>
        <v>Day 11</v>
      </c>
      <c r="AB89" s="165" t="str">
        <f t="shared" si="21"/>
        <v>Day 11</v>
      </c>
      <c r="AC89" s="165" t="str">
        <f t="shared" si="21"/>
        <v>Day 11</v>
      </c>
      <c r="AD89" s="165" t="str">
        <f t="shared" si="21"/>
        <v>Day 11</v>
      </c>
    </row>
    <row r="90" spans="1:30" ht="15">
      <c r="A90" s="190" t="s">
        <v>1253</v>
      </c>
      <c r="B90" s="192" t="s">
        <v>1387</v>
      </c>
      <c r="C90" s="190" t="s">
        <v>1213</v>
      </c>
      <c r="D90" s="190" t="s">
        <v>1213</v>
      </c>
      <c r="E90" s="190" t="s">
        <v>1213</v>
      </c>
      <c r="F90" s="190" t="s">
        <v>1213</v>
      </c>
      <c r="H90" s="165" t="str">
        <f t="shared" si="13"/>
        <v>3360</v>
      </c>
      <c r="I90" s="167" t="s">
        <v>1253</v>
      </c>
      <c r="J90" s="170" t="s">
        <v>1387</v>
      </c>
      <c r="K90" s="169" t="s">
        <v>1097</v>
      </c>
      <c r="L90" s="169" t="s">
        <v>1213</v>
      </c>
      <c r="M90" s="169" t="s">
        <v>1213</v>
      </c>
      <c r="N90" s="169" t="s">
        <v>1213</v>
      </c>
      <c r="O90" s="166"/>
      <c r="P90" s="165">
        <f t="shared" si="12"/>
      </c>
      <c r="Q90" s="165" t="str">
        <f t="shared" si="14"/>
        <v>t</v>
      </c>
      <c r="R90" s="165">
        <f t="shared" si="15"/>
      </c>
      <c r="S90" s="165">
        <f t="shared" si="16"/>
      </c>
      <c r="T90" s="165">
        <f t="shared" si="17"/>
      </c>
      <c r="U90" s="165" t="str">
        <f t="shared" si="18"/>
        <v>t</v>
      </c>
      <c r="W90" s="165" t="s">
        <v>1253</v>
      </c>
      <c r="X90" s="165">
        <v>3360</v>
      </c>
      <c r="Y90" s="165">
        <f t="shared" si="19"/>
        <v>3360</v>
      </c>
      <c r="Z90" s="165">
        <f t="shared" si="20"/>
      </c>
      <c r="AA90" s="165" t="str">
        <f t="shared" si="21"/>
        <v>Day 11</v>
      </c>
      <c r="AB90" s="165">
        <f t="shared" si="21"/>
      </c>
      <c r="AC90" s="165">
        <f t="shared" si="21"/>
      </c>
      <c r="AD90" s="165">
        <f t="shared" si="21"/>
      </c>
    </row>
    <row r="91" spans="1:30" ht="15">
      <c r="A91" s="190" t="s">
        <v>1254</v>
      </c>
      <c r="B91" s="192" t="s">
        <v>1388</v>
      </c>
      <c r="C91" s="190" t="s">
        <v>1213</v>
      </c>
      <c r="D91" s="190" t="s">
        <v>1213</v>
      </c>
      <c r="E91" s="190" t="s">
        <v>1213</v>
      </c>
      <c r="F91" s="190" t="s">
        <v>1213</v>
      </c>
      <c r="H91" s="165" t="str">
        <f t="shared" si="13"/>
        <v>3384</v>
      </c>
      <c r="I91" s="167" t="s">
        <v>1254</v>
      </c>
      <c r="J91" s="170" t="s">
        <v>1388</v>
      </c>
      <c r="K91" s="169" t="s">
        <v>1097</v>
      </c>
      <c r="L91" s="169" t="s">
        <v>1213</v>
      </c>
      <c r="M91" s="169" t="s">
        <v>1213</v>
      </c>
      <c r="N91" s="169" t="s">
        <v>1213</v>
      </c>
      <c r="O91" s="166"/>
      <c r="P91" s="165">
        <f t="shared" si="12"/>
      </c>
      <c r="Q91" s="165" t="str">
        <f t="shared" si="14"/>
        <v>t</v>
      </c>
      <c r="R91" s="165">
        <f t="shared" si="15"/>
      </c>
      <c r="S91" s="165">
        <f t="shared" si="16"/>
      </c>
      <c r="T91" s="165">
        <f t="shared" si="17"/>
      </c>
      <c r="U91" s="165" t="str">
        <f t="shared" si="18"/>
        <v>t</v>
      </c>
      <c r="W91" s="165" t="s">
        <v>1254</v>
      </c>
      <c r="X91" s="165">
        <v>3384</v>
      </c>
      <c r="Y91" s="165">
        <f t="shared" si="19"/>
        <v>3384</v>
      </c>
      <c r="Z91" s="165">
        <f t="shared" si="20"/>
      </c>
      <c r="AA91" s="165" t="str">
        <f t="shared" si="21"/>
        <v>Day 11</v>
      </c>
      <c r="AB91" s="165">
        <f t="shared" si="21"/>
      </c>
      <c r="AC91" s="165">
        <f t="shared" si="21"/>
      </c>
      <c r="AD91" s="165">
        <f t="shared" si="21"/>
      </c>
    </row>
    <row r="92" spans="1:30" ht="15">
      <c r="A92" s="190" t="s">
        <v>1255</v>
      </c>
      <c r="B92" s="192" t="s">
        <v>1389</v>
      </c>
      <c r="C92" s="190" t="s">
        <v>1097</v>
      </c>
      <c r="D92" s="190" t="s">
        <v>1213</v>
      </c>
      <c r="E92" s="190" t="s">
        <v>1097</v>
      </c>
      <c r="F92" s="190" t="s">
        <v>1213</v>
      </c>
      <c r="H92" s="165" t="str">
        <f t="shared" si="13"/>
        <v>5200</v>
      </c>
      <c r="I92" s="167" t="s">
        <v>1255</v>
      </c>
      <c r="J92" s="170" t="s">
        <v>1389</v>
      </c>
      <c r="K92" s="169" t="s">
        <v>1097</v>
      </c>
      <c r="L92" s="169" t="s">
        <v>1213</v>
      </c>
      <c r="M92" s="169" t="s">
        <v>1097</v>
      </c>
      <c r="N92" s="169" t="s">
        <v>1213</v>
      </c>
      <c r="O92" s="166"/>
      <c r="P92" s="165">
        <f t="shared" si="12"/>
      </c>
      <c r="Q92" s="165" t="str">
        <f t="shared" si="14"/>
        <v>t</v>
      </c>
      <c r="R92" s="165">
        <f t="shared" si="15"/>
      </c>
      <c r="S92" s="165" t="str">
        <f t="shared" si="16"/>
        <v>c2</v>
      </c>
      <c r="T92" s="165">
        <f t="shared" si="17"/>
      </c>
      <c r="U92" s="165" t="str">
        <f t="shared" si="18"/>
        <v>tc2</v>
      </c>
      <c r="W92" s="165" t="s">
        <v>1255</v>
      </c>
      <c r="X92" s="165">
        <v>5200</v>
      </c>
      <c r="Y92" s="165">
        <f t="shared" si="19"/>
        <v>5200</v>
      </c>
      <c r="Z92" s="165">
        <f t="shared" si="20"/>
      </c>
      <c r="AA92" s="165" t="str">
        <f t="shared" si="21"/>
        <v>Day 11</v>
      </c>
      <c r="AB92" s="165">
        <f t="shared" si="21"/>
      </c>
      <c r="AC92" s="165" t="str">
        <f t="shared" si="21"/>
        <v>Day 11</v>
      </c>
      <c r="AD92" s="165">
        <f t="shared" si="21"/>
      </c>
    </row>
    <row r="93" spans="1:30" ht="15">
      <c r="A93" s="190" t="s">
        <v>1290</v>
      </c>
      <c r="B93" s="192" t="s">
        <v>1390</v>
      </c>
      <c r="C93" s="190" t="s">
        <v>1097</v>
      </c>
      <c r="D93" s="190" t="s">
        <v>1097</v>
      </c>
      <c r="E93" s="190" t="s">
        <v>1097</v>
      </c>
      <c r="F93" s="190" t="s">
        <v>1097</v>
      </c>
      <c r="H93" s="165" t="str">
        <f t="shared" si="13"/>
        <v>2317</v>
      </c>
      <c r="I93" s="167" t="s">
        <v>1290</v>
      </c>
      <c r="J93" s="170" t="s">
        <v>1390</v>
      </c>
      <c r="K93" s="169" t="s">
        <v>1097</v>
      </c>
      <c r="L93" s="169" t="s">
        <v>1097</v>
      </c>
      <c r="M93" s="169" t="s">
        <v>1098</v>
      </c>
      <c r="N93" s="169" t="s">
        <v>1213</v>
      </c>
      <c r="O93" s="166"/>
      <c r="P93" s="165">
        <f t="shared" si="12"/>
      </c>
      <c r="Q93" s="165" t="str">
        <f t="shared" si="14"/>
        <v>t</v>
      </c>
      <c r="R93" s="165" t="str">
        <f t="shared" si="15"/>
        <v>ta</v>
      </c>
      <c r="S93" s="165" t="str">
        <f t="shared" si="16"/>
        <v>c1</v>
      </c>
      <c r="T93" s="165">
        <f t="shared" si="17"/>
      </c>
      <c r="U93" s="165" t="str">
        <f t="shared" si="18"/>
        <v>ttac1</v>
      </c>
      <c r="W93" s="165" t="s">
        <v>1290</v>
      </c>
      <c r="X93" s="165">
        <v>2317</v>
      </c>
      <c r="Y93" s="165">
        <f t="shared" si="19"/>
        <v>2317</v>
      </c>
      <c r="Z93" s="165">
        <f t="shared" si="20"/>
      </c>
      <c r="AA93" s="165" t="str">
        <f t="shared" si="21"/>
        <v>Day 11</v>
      </c>
      <c r="AB93" s="165" t="str">
        <f t="shared" si="21"/>
        <v>Day 11</v>
      </c>
      <c r="AC93" s="165" t="str">
        <f t="shared" si="21"/>
        <v>Day 1</v>
      </c>
      <c r="AD93" s="165">
        <f t="shared" si="21"/>
      </c>
    </row>
    <row r="94" spans="1:30" ht="15">
      <c r="A94" s="190" t="s">
        <v>1256</v>
      </c>
      <c r="B94" s="192" t="s">
        <v>1391</v>
      </c>
      <c r="C94" s="190" t="s">
        <v>1097</v>
      </c>
      <c r="D94" s="190" t="s">
        <v>1213</v>
      </c>
      <c r="E94" s="190" t="s">
        <v>1097</v>
      </c>
      <c r="F94" s="190" t="s">
        <v>1213</v>
      </c>
      <c r="H94" s="165" t="str">
        <f t="shared" si="13"/>
        <v>3356</v>
      </c>
      <c r="I94" s="167" t="s">
        <v>1256</v>
      </c>
      <c r="J94" s="170" t="s">
        <v>1391</v>
      </c>
      <c r="K94" s="169" t="s">
        <v>1097</v>
      </c>
      <c r="L94" s="169" t="s">
        <v>1213</v>
      </c>
      <c r="M94" s="169" t="s">
        <v>1213</v>
      </c>
      <c r="N94" s="169" t="s">
        <v>1213</v>
      </c>
      <c r="O94" s="166"/>
      <c r="P94" s="165">
        <f t="shared" si="12"/>
      </c>
      <c r="Q94" s="165" t="str">
        <f t="shared" si="14"/>
        <v>t</v>
      </c>
      <c r="R94" s="165">
        <f t="shared" si="15"/>
      </c>
      <c r="S94" s="165">
        <f t="shared" si="16"/>
      </c>
      <c r="T94" s="165">
        <f t="shared" si="17"/>
      </c>
      <c r="U94" s="165" t="str">
        <f t="shared" si="18"/>
        <v>t</v>
      </c>
      <c r="W94" s="165" t="s">
        <v>1256</v>
      </c>
      <c r="X94" s="165">
        <v>3356</v>
      </c>
      <c r="Y94" s="165">
        <f t="shared" si="19"/>
        <v>3356</v>
      </c>
      <c r="Z94" s="165">
        <f t="shared" si="20"/>
      </c>
      <c r="AA94" s="165" t="str">
        <f t="shared" si="21"/>
        <v>Day 11</v>
      </c>
      <c r="AB94" s="165">
        <f t="shared" si="21"/>
      </c>
      <c r="AC94" s="165">
        <f t="shared" si="21"/>
      </c>
      <c r="AD94" s="165">
        <f t="shared" si="21"/>
      </c>
    </row>
    <row r="95" spans="1:30" ht="15">
      <c r="A95" s="190" t="s">
        <v>1291</v>
      </c>
      <c r="B95" s="192" t="s">
        <v>1392</v>
      </c>
      <c r="C95" s="190" t="s">
        <v>1097</v>
      </c>
      <c r="D95" s="190" t="s">
        <v>1213</v>
      </c>
      <c r="E95" s="190" t="s">
        <v>1097</v>
      </c>
      <c r="F95" s="190" t="s">
        <v>1213</v>
      </c>
      <c r="H95" s="165" t="str">
        <f t="shared" si="13"/>
        <v>3358</v>
      </c>
      <c r="I95" s="167" t="s">
        <v>1291</v>
      </c>
      <c r="J95" s="170" t="s">
        <v>1392</v>
      </c>
      <c r="K95" s="169" t="s">
        <v>1097</v>
      </c>
      <c r="L95" s="169" t="s">
        <v>1213</v>
      </c>
      <c r="M95" s="169" t="s">
        <v>1098</v>
      </c>
      <c r="N95" s="169" t="s">
        <v>1213</v>
      </c>
      <c r="O95" s="166"/>
      <c r="P95" s="165">
        <f t="shared" si="12"/>
      </c>
      <c r="Q95" s="165" t="str">
        <f t="shared" si="14"/>
        <v>t</v>
      </c>
      <c r="R95" s="165">
        <f t="shared" si="15"/>
      </c>
      <c r="S95" s="165" t="str">
        <f t="shared" si="16"/>
        <v>c1</v>
      </c>
      <c r="T95" s="165">
        <f t="shared" si="17"/>
      </c>
      <c r="U95" s="165" t="str">
        <f t="shared" si="18"/>
        <v>tc1</v>
      </c>
      <c r="W95" s="165" t="s">
        <v>1291</v>
      </c>
      <c r="X95" s="165">
        <v>3358</v>
      </c>
      <c r="Y95" s="165">
        <f t="shared" si="19"/>
        <v>3358</v>
      </c>
      <c r="Z95" s="165">
        <f t="shared" si="20"/>
      </c>
      <c r="AA95" s="165" t="str">
        <f t="shared" si="21"/>
        <v>Day 11</v>
      </c>
      <c r="AB95" s="165">
        <f t="shared" si="21"/>
      </c>
      <c r="AC95" s="165" t="str">
        <f t="shared" si="21"/>
        <v>Day 1</v>
      </c>
      <c r="AD95" s="165">
        <f t="shared" si="21"/>
      </c>
    </row>
    <row r="96" spans="1:30" ht="15">
      <c r="A96" s="190" t="s">
        <v>1257</v>
      </c>
      <c r="B96" s="192" t="s">
        <v>1393</v>
      </c>
      <c r="C96" s="190" t="s">
        <v>1097</v>
      </c>
      <c r="D96" s="190" t="s">
        <v>1213</v>
      </c>
      <c r="E96" s="190" t="s">
        <v>1097</v>
      </c>
      <c r="F96" s="190" t="s">
        <v>1213</v>
      </c>
      <c r="H96" s="165" t="str">
        <f t="shared" si="13"/>
        <v>3029</v>
      </c>
      <c r="I96" s="167" t="s">
        <v>1257</v>
      </c>
      <c r="J96" s="170" t="s">
        <v>1393</v>
      </c>
      <c r="K96" s="169" t="s">
        <v>1097</v>
      </c>
      <c r="L96" s="169" t="s">
        <v>1213</v>
      </c>
      <c r="M96" s="169" t="s">
        <v>1213</v>
      </c>
      <c r="N96" s="169" t="s">
        <v>1213</v>
      </c>
      <c r="O96" s="166"/>
      <c r="P96" s="165">
        <f t="shared" si="12"/>
      </c>
      <c r="Q96" s="165" t="str">
        <f t="shared" si="14"/>
        <v>t</v>
      </c>
      <c r="R96" s="165">
        <f t="shared" si="15"/>
      </c>
      <c r="S96" s="165">
        <f t="shared" si="16"/>
      </c>
      <c r="T96" s="165">
        <f t="shared" si="17"/>
      </c>
      <c r="U96" s="165" t="str">
        <f t="shared" si="18"/>
        <v>t</v>
      </c>
      <c r="W96" s="165" t="s">
        <v>1257</v>
      </c>
      <c r="X96" s="165">
        <v>3029</v>
      </c>
      <c r="Y96" s="165">
        <f t="shared" si="19"/>
        <v>3029</v>
      </c>
      <c r="Z96" s="165">
        <f t="shared" si="20"/>
      </c>
      <c r="AA96" s="165" t="str">
        <f t="shared" si="21"/>
        <v>Day 11</v>
      </c>
      <c r="AB96" s="165">
        <f t="shared" si="21"/>
      </c>
      <c r="AC96" s="165">
        <f t="shared" si="21"/>
      </c>
      <c r="AD96" s="165">
        <f t="shared" si="21"/>
      </c>
    </row>
    <row r="97" spans="1:30" ht="15">
      <c r="A97" s="190" t="s">
        <v>1292</v>
      </c>
      <c r="B97" s="192" t="s">
        <v>1394</v>
      </c>
      <c r="C97" s="190" t="s">
        <v>1097</v>
      </c>
      <c r="D97" s="190" t="s">
        <v>1213</v>
      </c>
      <c r="E97" s="190" t="s">
        <v>1097</v>
      </c>
      <c r="F97" s="190" t="s">
        <v>1097</v>
      </c>
      <c r="H97" s="165" t="str">
        <f t="shared" si="13"/>
        <v>2084</v>
      </c>
      <c r="I97" s="167" t="s">
        <v>1292</v>
      </c>
      <c r="J97" s="170" t="s">
        <v>1394</v>
      </c>
      <c r="K97" s="169" t="s">
        <v>1097</v>
      </c>
      <c r="L97" s="169" t="s">
        <v>1213</v>
      </c>
      <c r="M97" s="169" t="s">
        <v>1097</v>
      </c>
      <c r="N97" s="169" t="s">
        <v>1097</v>
      </c>
      <c r="O97" s="166"/>
      <c r="P97" s="165">
        <f t="shared" si="12"/>
      </c>
      <c r="Q97" s="165" t="str">
        <f t="shared" si="14"/>
        <v>t</v>
      </c>
      <c r="R97" s="165">
        <f t="shared" si="15"/>
      </c>
      <c r="S97" s="165" t="str">
        <f t="shared" si="16"/>
        <v>c2</v>
      </c>
      <c r="T97" s="165" t="str">
        <f t="shared" si="17"/>
        <v>OS</v>
      </c>
      <c r="U97" s="165" t="str">
        <f t="shared" si="18"/>
        <v>tc2OS</v>
      </c>
      <c r="W97" s="165" t="s">
        <v>1292</v>
      </c>
      <c r="X97" s="165">
        <v>2084</v>
      </c>
      <c r="Y97" s="165">
        <f t="shared" si="19"/>
        <v>2084</v>
      </c>
      <c r="Z97" s="165">
        <f t="shared" si="20"/>
      </c>
      <c r="AA97" s="165" t="str">
        <f t="shared" si="21"/>
        <v>Day 11</v>
      </c>
      <c r="AB97" s="165">
        <f t="shared" si="21"/>
      </c>
      <c r="AC97" s="165" t="str">
        <f t="shared" si="21"/>
        <v>Day 11</v>
      </c>
      <c r="AD97" s="165" t="str">
        <f t="shared" si="21"/>
        <v>Day 11</v>
      </c>
    </row>
    <row r="98" spans="1:30" ht="15">
      <c r="A98" s="190" t="s">
        <v>929</v>
      </c>
      <c r="B98" s="192" t="s">
        <v>1395</v>
      </c>
      <c r="C98" s="190" t="s">
        <v>1097</v>
      </c>
      <c r="D98" s="190" t="s">
        <v>1213</v>
      </c>
      <c r="E98" s="190" t="s">
        <v>1098</v>
      </c>
      <c r="F98" s="190" t="s">
        <v>1213</v>
      </c>
      <c r="H98" s="165" t="str">
        <f t="shared" si="13"/>
        <v>3052</v>
      </c>
      <c r="I98" s="167" t="s">
        <v>929</v>
      </c>
      <c r="J98" s="170" t="s">
        <v>1395</v>
      </c>
      <c r="K98" s="169" t="s">
        <v>1097</v>
      </c>
      <c r="L98" s="169" t="s">
        <v>1213</v>
      </c>
      <c r="M98" s="169" t="s">
        <v>1098</v>
      </c>
      <c r="N98" s="169" t="s">
        <v>1213</v>
      </c>
      <c r="O98" s="166"/>
      <c r="P98" s="165">
        <f t="shared" si="12"/>
      </c>
      <c r="Q98" s="165" t="str">
        <f t="shared" si="14"/>
        <v>t</v>
      </c>
      <c r="R98" s="165">
        <f t="shared" si="15"/>
      </c>
      <c r="S98" s="165" t="str">
        <f t="shared" si="16"/>
        <v>c1</v>
      </c>
      <c r="T98" s="165">
        <f t="shared" si="17"/>
      </c>
      <c r="U98" s="165" t="str">
        <f t="shared" si="18"/>
        <v>tc1</v>
      </c>
      <c r="W98" s="165" t="s">
        <v>929</v>
      </c>
      <c r="X98" s="165">
        <v>3052</v>
      </c>
      <c r="Y98" s="165">
        <f t="shared" si="19"/>
        <v>3052</v>
      </c>
      <c r="Z98" s="165">
        <f t="shared" si="20"/>
      </c>
      <c r="AA98" s="165" t="str">
        <f t="shared" si="21"/>
        <v>Day 11</v>
      </c>
      <c r="AB98" s="165">
        <f t="shared" si="21"/>
      </c>
      <c r="AC98" s="165" t="str">
        <f t="shared" si="21"/>
        <v>Day 1</v>
      </c>
      <c r="AD98" s="165">
        <f t="shared" si="21"/>
      </c>
    </row>
    <row r="99" spans="1:30" ht="15">
      <c r="A99" s="190" t="s">
        <v>930</v>
      </c>
      <c r="B99" s="192" t="s">
        <v>1396</v>
      </c>
      <c r="C99" s="190" t="s">
        <v>1097</v>
      </c>
      <c r="D99" s="190" t="s">
        <v>1097</v>
      </c>
      <c r="E99" s="190" t="s">
        <v>1097</v>
      </c>
      <c r="F99" s="190" t="s">
        <v>1097</v>
      </c>
      <c r="H99" s="165" t="str">
        <f t="shared" si="13"/>
        <v>2046</v>
      </c>
      <c r="I99" s="167" t="s">
        <v>930</v>
      </c>
      <c r="J99" s="170" t="s">
        <v>1396</v>
      </c>
      <c r="K99" s="169" t="s">
        <v>1097</v>
      </c>
      <c r="L99" s="169" t="s">
        <v>1097</v>
      </c>
      <c r="M99" s="169" t="s">
        <v>1097</v>
      </c>
      <c r="N99" s="169" t="s">
        <v>1097</v>
      </c>
      <c r="O99" s="166"/>
      <c r="P99" s="165">
        <f t="shared" si="12"/>
      </c>
      <c r="Q99" s="165" t="str">
        <f t="shared" si="14"/>
        <v>t</v>
      </c>
      <c r="R99" s="165" t="str">
        <f t="shared" si="15"/>
        <v>ta</v>
      </c>
      <c r="S99" s="165" t="str">
        <f t="shared" si="16"/>
        <v>c2</v>
      </c>
      <c r="T99" s="165" t="str">
        <f t="shared" si="17"/>
        <v>OS</v>
      </c>
      <c r="U99" s="165" t="str">
        <f t="shared" si="18"/>
        <v>ttac2OS</v>
      </c>
      <c r="W99" s="165" t="s">
        <v>930</v>
      </c>
      <c r="X99" s="165">
        <v>2046</v>
      </c>
      <c r="Y99" s="165">
        <f t="shared" si="19"/>
        <v>2046</v>
      </c>
      <c r="Z99" s="165">
        <f t="shared" si="20"/>
      </c>
      <c r="AA99" s="165" t="str">
        <f t="shared" si="21"/>
        <v>Day 11</v>
      </c>
      <c r="AB99" s="165" t="str">
        <f t="shared" si="21"/>
        <v>Day 11</v>
      </c>
      <c r="AC99" s="165" t="str">
        <f t="shared" si="21"/>
        <v>Day 11</v>
      </c>
      <c r="AD99" s="165" t="str">
        <f t="shared" si="21"/>
        <v>Day 11</v>
      </c>
    </row>
    <row r="100" spans="1:30" ht="15">
      <c r="A100" s="190" t="s">
        <v>1258</v>
      </c>
      <c r="B100" s="192" t="s">
        <v>1397</v>
      </c>
      <c r="C100" s="190" t="s">
        <v>1097</v>
      </c>
      <c r="D100" s="190" t="s">
        <v>1213</v>
      </c>
      <c r="E100" s="190" t="s">
        <v>1097</v>
      </c>
      <c r="F100" s="190" t="s">
        <v>1213</v>
      </c>
      <c r="H100" s="165" t="str">
        <f t="shared" si="13"/>
        <v>3325</v>
      </c>
      <c r="I100" s="167" t="s">
        <v>1258</v>
      </c>
      <c r="J100" s="170" t="s">
        <v>1397</v>
      </c>
      <c r="K100" s="169" t="s">
        <v>1097</v>
      </c>
      <c r="L100" s="169" t="s">
        <v>1213</v>
      </c>
      <c r="M100" s="169" t="s">
        <v>1213</v>
      </c>
      <c r="N100" s="169" t="s">
        <v>1213</v>
      </c>
      <c r="O100" s="166"/>
      <c r="P100" s="165">
        <f t="shared" si="12"/>
      </c>
      <c r="Q100" s="165" t="str">
        <f t="shared" si="14"/>
        <v>t</v>
      </c>
      <c r="R100" s="165">
        <f t="shared" si="15"/>
      </c>
      <c r="S100" s="165">
        <f t="shared" si="16"/>
      </c>
      <c r="T100" s="165">
        <f t="shared" si="17"/>
      </c>
      <c r="U100" s="165" t="str">
        <f t="shared" si="18"/>
        <v>t</v>
      </c>
      <c r="W100" s="165" t="s">
        <v>1258</v>
      </c>
      <c r="X100" s="165">
        <v>3325</v>
      </c>
      <c r="Y100" s="165">
        <f t="shared" si="19"/>
        <v>3325</v>
      </c>
      <c r="Z100" s="165">
        <f t="shared" si="20"/>
      </c>
      <c r="AA100" s="165" t="str">
        <f t="shared" si="21"/>
        <v>Day 11</v>
      </c>
      <c r="AB100" s="165">
        <f t="shared" si="21"/>
      </c>
      <c r="AC100" s="165">
        <f t="shared" si="21"/>
      </c>
      <c r="AD100" s="165">
        <f t="shared" si="21"/>
      </c>
    </row>
    <row r="101" spans="1:30" ht="15">
      <c r="A101" s="190" t="s">
        <v>1293</v>
      </c>
      <c r="B101" s="192" t="s">
        <v>1398</v>
      </c>
      <c r="C101" s="190" t="s">
        <v>1097</v>
      </c>
      <c r="D101" s="190" t="s">
        <v>1213</v>
      </c>
      <c r="E101" s="190" t="s">
        <v>1097</v>
      </c>
      <c r="F101" s="190" t="s">
        <v>1213</v>
      </c>
      <c r="H101" s="165" t="str">
        <f t="shared" si="13"/>
        <v>1001</v>
      </c>
      <c r="I101" s="167" t="s">
        <v>1293</v>
      </c>
      <c r="J101" s="170" t="s">
        <v>1398</v>
      </c>
      <c r="K101" s="169" t="s">
        <v>1097</v>
      </c>
      <c r="L101" s="169" t="s">
        <v>1097</v>
      </c>
      <c r="M101" s="169" t="s">
        <v>1213</v>
      </c>
      <c r="N101" s="169" t="s">
        <v>1213</v>
      </c>
      <c r="O101" s="166"/>
      <c r="P101" s="165">
        <f t="shared" si="12"/>
      </c>
      <c r="Q101" s="165" t="str">
        <f t="shared" si="14"/>
        <v>t</v>
      </c>
      <c r="R101" s="165" t="str">
        <f t="shared" si="15"/>
        <v>ta</v>
      </c>
      <c r="S101" s="165">
        <f t="shared" si="16"/>
      </c>
      <c r="T101" s="165">
        <f t="shared" si="17"/>
      </c>
      <c r="U101" s="165" t="str">
        <f t="shared" si="18"/>
        <v>tta</v>
      </c>
      <c r="W101" s="165" t="s">
        <v>1293</v>
      </c>
      <c r="X101" s="165">
        <v>1001</v>
      </c>
      <c r="Y101" s="165">
        <f t="shared" si="19"/>
        <v>1001</v>
      </c>
      <c r="Z101" s="165">
        <f t="shared" si="20"/>
      </c>
      <c r="AA101" s="165" t="str">
        <f t="shared" si="21"/>
        <v>Day 11</v>
      </c>
      <c r="AB101" s="165" t="str">
        <f t="shared" si="21"/>
        <v>Day 11</v>
      </c>
      <c r="AC101" s="165">
        <f t="shared" si="21"/>
      </c>
      <c r="AD101" s="165">
        <f t="shared" si="21"/>
      </c>
    </row>
    <row r="102" spans="1:30" ht="15">
      <c r="A102" s="190" t="s">
        <v>931</v>
      </c>
      <c r="B102" s="192" t="s">
        <v>1399</v>
      </c>
      <c r="C102" s="190" t="s">
        <v>1213</v>
      </c>
      <c r="D102" s="190" t="s">
        <v>1213</v>
      </c>
      <c r="E102" s="190" t="s">
        <v>1213</v>
      </c>
      <c r="F102" s="190" t="s">
        <v>1213</v>
      </c>
      <c r="H102" s="165" t="str">
        <f t="shared" si="13"/>
        <v>3389</v>
      </c>
      <c r="I102" s="167" t="s">
        <v>931</v>
      </c>
      <c r="J102" s="170" t="s">
        <v>1399</v>
      </c>
      <c r="K102" s="169" t="s">
        <v>1213</v>
      </c>
      <c r="L102" s="169" t="s">
        <v>1213</v>
      </c>
      <c r="M102" s="169" t="s">
        <v>1213</v>
      </c>
      <c r="N102" s="169" t="s">
        <v>1213</v>
      </c>
      <c r="O102" s="166"/>
      <c r="P102" s="165">
        <f t="shared" si="12"/>
      </c>
      <c r="Q102" s="165">
        <f t="shared" si="14"/>
      </c>
      <c r="R102" s="165">
        <f t="shared" si="15"/>
      </c>
      <c r="S102" s="165">
        <f t="shared" si="16"/>
      </c>
      <c r="T102" s="165">
        <f t="shared" si="17"/>
      </c>
      <c r="U102" s="165">
        <f t="shared" si="18"/>
      </c>
      <c r="W102" s="165" t="s">
        <v>931</v>
      </c>
      <c r="X102" s="165">
        <v>3389</v>
      </c>
      <c r="Y102" s="165">
        <f t="shared" si="19"/>
        <v>3389</v>
      </c>
      <c r="Z102" s="165">
        <f t="shared" si="20"/>
      </c>
      <c r="AA102" s="165">
        <f t="shared" si="21"/>
      </c>
      <c r="AB102" s="165">
        <f t="shared" si="21"/>
      </c>
      <c r="AC102" s="165">
        <f t="shared" si="21"/>
      </c>
      <c r="AD102" s="165">
        <f t="shared" si="21"/>
      </c>
    </row>
    <row r="103" spans="1:30" ht="15">
      <c r="A103" s="190" t="s">
        <v>1294</v>
      </c>
      <c r="B103" s="192" t="s">
        <v>1400</v>
      </c>
      <c r="C103" s="190" t="s">
        <v>1097</v>
      </c>
      <c r="D103" s="190" t="s">
        <v>1213</v>
      </c>
      <c r="E103" s="190" t="s">
        <v>1098</v>
      </c>
      <c r="F103" s="190" t="s">
        <v>1097</v>
      </c>
      <c r="H103" s="165" t="str">
        <f t="shared" si="13"/>
        <v>2001</v>
      </c>
      <c r="I103" s="167" t="s">
        <v>1294</v>
      </c>
      <c r="J103" s="170" t="s">
        <v>1400</v>
      </c>
      <c r="K103" s="169" t="s">
        <v>1097</v>
      </c>
      <c r="L103" s="169" t="s">
        <v>1213</v>
      </c>
      <c r="M103" s="169" t="s">
        <v>1098</v>
      </c>
      <c r="N103" s="169" t="s">
        <v>1097</v>
      </c>
      <c r="O103" s="166"/>
      <c r="P103" s="165">
        <f t="shared" si="12"/>
      </c>
      <c r="Q103" s="165" t="str">
        <f t="shared" si="14"/>
        <v>t</v>
      </c>
      <c r="R103" s="165">
        <f t="shared" si="15"/>
      </c>
      <c r="S103" s="165" t="str">
        <f t="shared" si="16"/>
        <v>c1</v>
      </c>
      <c r="T103" s="165" t="str">
        <f t="shared" si="17"/>
        <v>OS</v>
      </c>
      <c r="U103" s="165" t="str">
        <f t="shared" si="18"/>
        <v>tc1OS</v>
      </c>
      <c r="W103" s="165" t="s">
        <v>1294</v>
      </c>
      <c r="X103" s="165">
        <v>2001</v>
      </c>
      <c r="Y103" s="165">
        <f t="shared" si="19"/>
        <v>2001</v>
      </c>
      <c r="Z103" s="165">
        <f t="shared" si="20"/>
      </c>
      <c r="AA103" s="165" t="str">
        <f t="shared" si="21"/>
        <v>Day 11</v>
      </c>
      <c r="AB103" s="165">
        <f t="shared" si="21"/>
      </c>
      <c r="AC103" s="165" t="str">
        <f t="shared" si="21"/>
        <v>Day 1</v>
      </c>
      <c r="AD103" s="165" t="str">
        <f t="shared" si="21"/>
        <v>Day 11</v>
      </c>
    </row>
    <row r="104" spans="1:30" ht="15">
      <c r="A104" s="190" t="s">
        <v>1264</v>
      </c>
      <c r="B104" s="192" t="s">
        <v>1401</v>
      </c>
      <c r="C104" s="190" t="s">
        <v>1097</v>
      </c>
      <c r="D104" s="190" t="s">
        <v>1097</v>
      </c>
      <c r="E104" s="190" t="s">
        <v>1097</v>
      </c>
      <c r="F104" s="190" t="s">
        <v>1097</v>
      </c>
      <c r="H104" s="165" t="str">
        <f t="shared" si="13"/>
        <v>2064</v>
      </c>
      <c r="I104" s="167" t="s">
        <v>1264</v>
      </c>
      <c r="J104" s="170" t="s">
        <v>1401</v>
      </c>
      <c r="K104" s="169" t="s">
        <v>1097</v>
      </c>
      <c r="L104" s="169" t="s">
        <v>1097</v>
      </c>
      <c r="M104" s="169" t="s">
        <v>1213</v>
      </c>
      <c r="N104" s="169" t="s">
        <v>1097</v>
      </c>
      <c r="O104" s="166"/>
      <c r="P104" s="165">
        <f t="shared" si="12"/>
      </c>
      <c r="Q104" s="165" t="str">
        <f t="shared" si="14"/>
        <v>t</v>
      </c>
      <c r="R104" s="165" t="str">
        <f t="shared" si="15"/>
        <v>ta</v>
      </c>
      <c r="S104" s="165">
        <f t="shared" si="16"/>
      </c>
      <c r="T104" s="165" t="str">
        <f t="shared" si="17"/>
        <v>OS</v>
      </c>
      <c r="U104" s="165" t="str">
        <f t="shared" si="18"/>
        <v>ttaOS</v>
      </c>
      <c r="W104" s="165" t="s">
        <v>1264</v>
      </c>
      <c r="X104" s="165">
        <v>2064</v>
      </c>
      <c r="Y104" s="165">
        <f t="shared" si="19"/>
        <v>2064</v>
      </c>
      <c r="Z104" s="165">
        <f t="shared" si="20"/>
      </c>
      <c r="AA104" s="165" t="str">
        <f t="shared" si="21"/>
        <v>Day 11</v>
      </c>
      <c r="AB104" s="165" t="str">
        <f t="shared" si="21"/>
        <v>Day 11</v>
      </c>
      <c r="AC104" s="165">
        <f t="shared" si="21"/>
      </c>
      <c r="AD104" s="165" t="str">
        <f t="shared" si="21"/>
        <v>Day 11</v>
      </c>
    </row>
    <row r="105" spans="1:30" ht="15">
      <c r="A105" s="190" t="s">
        <v>1295</v>
      </c>
      <c r="B105" s="192" t="s">
        <v>1402</v>
      </c>
      <c r="C105" s="190" t="s">
        <v>1097</v>
      </c>
      <c r="D105" s="190" t="s">
        <v>1097</v>
      </c>
      <c r="E105" s="190" t="s">
        <v>1098</v>
      </c>
      <c r="F105" s="190" t="s">
        <v>1213</v>
      </c>
      <c r="H105" s="165" t="str">
        <f t="shared" si="13"/>
        <v>2000</v>
      </c>
      <c r="I105" s="167" t="s">
        <v>1295</v>
      </c>
      <c r="J105" s="170" t="s">
        <v>1402</v>
      </c>
      <c r="K105" s="169" t="s">
        <v>1097</v>
      </c>
      <c r="L105" s="169" t="s">
        <v>1097</v>
      </c>
      <c r="M105" s="169" t="s">
        <v>1098</v>
      </c>
      <c r="N105" s="169" t="s">
        <v>1213</v>
      </c>
      <c r="O105" s="166"/>
      <c r="P105" s="165">
        <f t="shared" si="12"/>
      </c>
      <c r="Q105" s="165" t="str">
        <f t="shared" si="14"/>
        <v>t</v>
      </c>
      <c r="R105" s="165" t="str">
        <f t="shared" si="15"/>
        <v>ta</v>
      </c>
      <c r="S105" s="165" t="str">
        <f t="shared" si="16"/>
        <v>c1</v>
      </c>
      <c r="T105" s="165">
        <f t="shared" si="17"/>
      </c>
      <c r="U105" s="165" t="str">
        <f t="shared" si="18"/>
        <v>ttac1</v>
      </c>
      <c r="W105" s="165" t="s">
        <v>1295</v>
      </c>
      <c r="X105" s="165">
        <v>2000</v>
      </c>
      <c r="Y105" s="165">
        <f t="shared" si="19"/>
        <v>2000</v>
      </c>
      <c r="Z105" s="165">
        <f t="shared" si="20"/>
      </c>
      <c r="AA105" s="165" t="str">
        <f t="shared" si="21"/>
        <v>Day 11</v>
      </c>
      <c r="AB105" s="165" t="str">
        <f t="shared" si="21"/>
        <v>Day 11</v>
      </c>
      <c r="AC105" s="165" t="str">
        <f t="shared" si="21"/>
        <v>Day 1</v>
      </c>
      <c r="AD105" s="165">
        <f t="shared" si="21"/>
      </c>
    </row>
    <row r="106" spans="1:30" ht="15">
      <c r="A106" s="190" t="s">
        <v>932</v>
      </c>
      <c r="B106" s="192" t="s">
        <v>1403</v>
      </c>
      <c r="C106" s="190" t="s">
        <v>1097</v>
      </c>
      <c r="D106" s="190" t="s">
        <v>1213</v>
      </c>
      <c r="E106" s="190" t="s">
        <v>1098</v>
      </c>
      <c r="F106" s="190" t="s">
        <v>1097</v>
      </c>
      <c r="H106" s="165" t="str">
        <f t="shared" si="13"/>
        <v>2048</v>
      </c>
      <c r="I106" s="167" t="s">
        <v>932</v>
      </c>
      <c r="J106" s="170" t="s">
        <v>1403</v>
      </c>
      <c r="K106" s="169" t="s">
        <v>1097</v>
      </c>
      <c r="L106" s="169" t="s">
        <v>1213</v>
      </c>
      <c r="M106" s="169" t="s">
        <v>1098</v>
      </c>
      <c r="N106" s="169" t="s">
        <v>1097</v>
      </c>
      <c r="O106" s="172"/>
      <c r="P106" s="165">
        <f t="shared" si="12"/>
      </c>
      <c r="Q106" s="165" t="str">
        <f t="shared" si="14"/>
        <v>t</v>
      </c>
      <c r="R106" s="165">
        <f t="shared" si="15"/>
      </c>
      <c r="S106" s="165" t="str">
        <f t="shared" si="16"/>
        <v>c1</v>
      </c>
      <c r="T106" s="165" t="str">
        <f t="shared" si="17"/>
        <v>OS</v>
      </c>
      <c r="U106" s="165" t="str">
        <f t="shared" si="18"/>
        <v>tc1OS</v>
      </c>
      <c r="W106" s="165" t="s">
        <v>932</v>
      </c>
      <c r="X106" s="165">
        <v>2048</v>
      </c>
      <c r="Y106" s="165">
        <f t="shared" si="19"/>
        <v>2048</v>
      </c>
      <c r="Z106" s="165">
        <f t="shared" si="20"/>
      </c>
      <c r="AA106" s="165" t="str">
        <f t="shared" si="21"/>
        <v>Day 11</v>
      </c>
      <c r="AB106" s="165">
        <f t="shared" si="21"/>
      </c>
      <c r="AC106" s="165" t="str">
        <f t="shared" si="21"/>
        <v>Day 1</v>
      </c>
      <c r="AD106" s="165" t="str">
        <f t="shared" si="21"/>
        <v>Day 11</v>
      </c>
    </row>
    <row r="107" spans="1:30" ht="15">
      <c r="A107" s="190" t="s">
        <v>1259</v>
      </c>
      <c r="B107" s="192" t="s">
        <v>1404</v>
      </c>
      <c r="C107" s="190" t="s">
        <v>1097</v>
      </c>
      <c r="D107" s="190" t="s">
        <v>1097</v>
      </c>
      <c r="E107" s="190" t="s">
        <v>1098</v>
      </c>
      <c r="F107" s="190" t="s">
        <v>1097</v>
      </c>
      <c r="H107" s="165" t="str">
        <f t="shared" si="13"/>
        <v>2232</v>
      </c>
      <c r="I107" s="167" t="s">
        <v>1259</v>
      </c>
      <c r="J107" s="170" t="s">
        <v>1404</v>
      </c>
      <c r="K107" s="169" t="s">
        <v>1097</v>
      </c>
      <c r="L107" s="169" t="s">
        <v>1097</v>
      </c>
      <c r="M107" s="169" t="s">
        <v>1097</v>
      </c>
      <c r="N107" s="169" t="s">
        <v>1097</v>
      </c>
      <c r="O107" s="166"/>
      <c r="P107" s="165">
        <f t="shared" si="12"/>
      </c>
      <c r="Q107" s="165" t="str">
        <f t="shared" si="14"/>
        <v>t</v>
      </c>
      <c r="R107" s="165" t="str">
        <f t="shared" si="15"/>
        <v>ta</v>
      </c>
      <c r="S107" s="165" t="str">
        <f t="shared" si="16"/>
        <v>c2</v>
      </c>
      <c r="T107" s="165" t="str">
        <f t="shared" si="17"/>
        <v>OS</v>
      </c>
      <c r="U107" s="165" t="str">
        <f t="shared" si="18"/>
        <v>ttac2OS</v>
      </c>
      <c r="W107" s="165" t="s">
        <v>1259</v>
      </c>
      <c r="X107" s="165">
        <v>2232</v>
      </c>
      <c r="Y107" s="165">
        <f t="shared" si="19"/>
        <v>2232</v>
      </c>
      <c r="Z107" s="165">
        <f t="shared" si="20"/>
      </c>
      <c r="AA107" s="165" t="str">
        <f t="shared" si="21"/>
        <v>Day 11</v>
      </c>
      <c r="AB107" s="165" t="str">
        <f t="shared" si="21"/>
        <v>Day 11</v>
      </c>
      <c r="AC107" s="165" t="str">
        <f t="shared" si="21"/>
        <v>Day 11</v>
      </c>
      <c r="AD107" s="165" t="str">
        <f t="shared" si="21"/>
        <v>Day 11</v>
      </c>
    </row>
    <row r="108" spans="1:30" ht="15">
      <c r="A108" s="190" t="s">
        <v>933</v>
      </c>
      <c r="B108" s="192" t="s">
        <v>1405</v>
      </c>
      <c r="C108" s="190" t="s">
        <v>1097</v>
      </c>
      <c r="D108" s="190" t="s">
        <v>1213</v>
      </c>
      <c r="E108" s="190" t="s">
        <v>1097</v>
      </c>
      <c r="F108" s="190" t="s">
        <v>1213</v>
      </c>
      <c r="H108" s="165" t="str">
        <f t="shared" si="13"/>
        <v>3392</v>
      </c>
      <c r="I108" s="167" t="s">
        <v>933</v>
      </c>
      <c r="J108" s="170" t="s">
        <v>1405</v>
      </c>
      <c r="K108" s="169" t="s">
        <v>1097</v>
      </c>
      <c r="L108" s="169" t="s">
        <v>1213</v>
      </c>
      <c r="M108" s="169" t="s">
        <v>1213</v>
      </c>
      <c r="N108" s="169" t="s">
        <v>1213</v>
      </c>
      <c r="O108" s="166"/>
      <c r="P108" s="165">
        <f t="shared" si="12"/>
      </c>
      <c r="Q108" s="165" t="str">
        <f t="shared" si="14"/>
        <v>t</v>
      </c>
      <c r="R108" s="165">
        <f t="shared" si="15"/>
      </c>
      <c r="S108" s="165">
        <f t="shared" si="16"/>
      </c>
      <c r="T108" s="165">
        <f t="shared" si="17"/>
      </c>
      <c r="U108" s="165" t="str">
        <f t="shared" si="18"/>
        <v>t</v>
      </c>
      <c r="W108" s="165" t="s">
        <v>933</v>
      </c>
      <c r="X108" s="165">
        <v>3392</v>
      </c>
      <c r="Y108" s="165">
        <f t="shared" si="19"/>
        <v>3392</v>
      </c>
      <c r="Z108" s="165">
        <f t="shared" si="20"/>
      </c>
      <c r="AA108" s="165" t="str">
        <f t="shared" si="21"/>
        <v>Day 11</v>
      </c>
      <c r="AB108" s="165">
        <f t="shared" si="21"/>
      </c>
      <c r="AC108" s="165">
        <f t="shared" si="21"/>
      </c>
      <c r="AD108" s="165">
        <f t="shared" si="21"/>
      </c>
    </row>
    <row r="109" spans="1:30" ht="15">
      <c r="A109" s="190" t="s">
        <v>934</v>
      </c>
      <c r="B109" s="192" t="s">
        <v>1406</v>
      </c>
      <c r="C109" s="190" t="s">
        <v>1097</v>
      </c>
      <c r="D109" s="190" t="s">
        <v>1097</v>
      </c>
      <c r="E109" s="190" t="s">
        <v>1097</v>
      </c>
      <c r="F109" s="190" t="s">
        <v>1097</v>
      </c>
      <c r="H109" s="165" t="str">
        <f t="shared" si="13"/>
        <v>3054</v>
      </c>
      <c r="I109" s="167" t="s">
        <v>934</v>
      </c>
      <c r="J109" s="170" t="s">
        <v>1406</v>
      </c>
      <c r="K109" s="169" t="s">
        <v>1097</v>
      </c>
      <c r="L109" s="169" t="s">
        <v>1097</v>
      </c>
      <c r="M109" s="169" t="s">
        <v>1213</v>
      </c>
      <c r="N109" s="169" t="s">
        <v>1097</v>
      </c>
      <c r="O109" s="166"/>
      <c r="P109" s="165">
        <f t="shared" si="12"/>
      </c>
      <c r="Q109" s="165" t="str">
        <f t="shared" si="14"/>
        <v>t</v>
      </c>
      <c r="R109" s="165" t="str">
        <f t="shared" si="15"/>
        <v>ta</v>
      </c>
      <c r="S109" s="165">
        <f t="shared" si="16"/>
      </c>
      <c r="T109" s="165" t="str">
        <f t="shared" si="17"/>
        <v>OS</v>
      </c>
      <c r="U109" s="165" t="str">
        <f t="shared" si="18"/>
        <v>ttaOS</v>
      </c>
      <c r="W109" s="165" t="s">
        <v>934</v>
      </c>
      <c r="X109" s="165">
        <v>3054</v>
      </c>
      <c r="Y109" s="165">
        <f t="shared" si="19"/>
        <v>3054</v>
      </c>
      <c r="Z109" s="165">
        <f t="shared" si="20"/>
      </c>
      <c r="AA109" s="165" t="str">
        <f t="shared" si="21"/>
        <v>Day 11</v>
      </c>
      <c r="AB109" s="165" t="str">
        <f t="shared" si="21"/>
        <v>Day 11</v>
      </c>
      <c r="AC109" s="165">
        <f t="shared" si="21"/>
      </c>
      <c r="AD109" s="165" t="str">
        <f t="shared" si="21"/>
        <v>Day 11</v>
      </c>
    </row>
    <row r="110" spans="1:30" ht="15">
      <c r="A110" s="190" t="s">
        <v>1260</v>
      </c>
      <c r="B110" s="192" t="s">
        <v>1407</v>
      </c>
      <c r="C110" s="190" t="s">
        <v>1097</v>
      </c>
      <c r="D110" s="190" t="s">
        <v>1213</v>
      </c>
      <c r="E110" s="190" t="s">
        <v>1098</v>
      </c>
      <c r="F110" s="190" t="s">
        <v>1097</v>
      </c>
      <c r="H110" s="165" t="str">
        <f t="shared" si="13"/>
        <v>3032</v>
      </c>
      <c r="I110" s="167" t="s">
        <v>1260</v>
      </c>
      <c r="J110" s="170" t="s">
        <v>1407</v>
      </c>
      <c r="K110" s="169" t="s">
        <v>1097</v>
      </c>
      <c r="L110" s="169" t="s">
        <v>1213</v>
      </c>
      <c r="M110" s="169" t="s">
        <v>1213</v>
      </c>
      <c r="N110" s="169" t="s">
        <v>1213</v>
      </c>
      <c r="O110" s="166"/>
      <c r="P110" s="165">
        <f t="shared" si="12"/>
      </c>
      <c r="Q110" s="165" t="str">
        <f t="shared" si="14"/>
        <v>t</v>
      </c>
      <c r="R110" s="165">
        <f t="shared" si="15"/>
      </c>
      <c r="S110" s="165">
        <f t="shared" si="16"/>
      </c>
      <c r="T110" s="165">
        <f t="shared" si="17"/>
      </c>
      <c r="U110" s="165" t="str">
        <f t="shared" si="18"/>
        <v>t</v>
      </c>
      <c r="W110" s="165" t="s">
        <v>1260</v>
      </c>
      <c r="X110" s="165">
        <v>3032</v>
      </c>
      <c r="Y110" s="165">
        <f t="shared" si="19"/>
        <v>3032</v>
      </c>
      <c r="Z110" s="165">
        <f t="shared" si="20"/>
      </c>
      <c r="AA110" s="165" t="str">
        <f t="shared" si="21"/>
        <v>Day 11</v>
      </c>
      <c r="AB110" s="165">
        <f t="shared" si="21"/>
      </c>
      <c r="AC110" s="165">
        <f t="shared" si="21"/>
      </c>
      <c r="AD110" s="165">
        <f t="shared" si="21"/>
      </c>
    </row>
    <row r="111" spans="1:30" ht="15">
      <c r="A111" s="190" t="s">
        <v>935</v>
      </c>
      <c r="B111" s="192" t="s">
        <v>1408</v>
      </c>
      <c r="C111" s="190" t="s">
        <v>1097</v>
      </c>
      <c r="D111" s="190" t="s">
        <v>1097</v>
      </c>
      <c r="E111" s="190" t="s">
        <v>1098</v>
      </c>
      <c r="F111" s="190" t="s">
        <v>1097</v>
      </c>
      <c r="H111" s="165" t="str">
        <f t="shared" si="13"/>
        <v>2054</v>
      </c>
      <c r="I111" s="167" t="s">
        <v>935</v>
      </c>
      <c r="J111" s="170" t="s">
        <v>1408</v>
      </c>
      <c r="K111" s="169" t="s">
        <v>1097</v>
      </c>
      <c r="L111" s="169" t="s">
        <v>1097</v>
      </c>
      <c r="M111" s="169" t="s">
        <v>1098</v>
      </c>
      <c r="N111" s="169" t="s">
        <v>1097</v>
      </c>
      <c r="O111" s="166"/>
      <c r="P111" s="165">
        <f t="shared" si="12"/>
      </c>
      <c r="Q111" s="165" t="str">
        <f t="shared" si="14"/>
        <v>t</v>
      </c>
      <c r="R111" s="165" t="str">
        <f t="shared" si="15"/>
        <v>ta</v>
      </c>
      <c r="S111" s="165" t="str">
        <f t="shared" si="16"/>
        <v>c1</v>
      </c>
      <c r="T111" s="165" t="str">
        <f t="shared" si="17"/>
        <v>OS</v>
      </c>
      <c r="U111" s="165" t="str">
        <f t="shared" si="18"/>
        <v>ttac1OS</v>
      </c>
      <c r="W111" s="165" t="s">
        <v>935</v>
      </c>
      <c r="X111" s="165">
        <v>2054</v>
      </c>
      <c r="Y111" s="165">
        <f t="shared" si="19"/>
        <v>2054</v>
      </c>
      <c r="Z111" s="165">
        <f t="shared" si="20"/>
      </c>
      <c r="AA111" s="165" t="str">
        <f t="shared" si="21"/>
        <v>Day 11</v>
      </c>
      <c r="AB111" s="165" t="str">
        <f t="shared" si="21"/>
        <v>Day 11</v>
      </c>
      <c r="AC111" s="165" t="str">
        <f t="shared" si="21"/>
        <v>Day 1</v>
      </c>
      <c r="AD111" s="165" t="str">
        <f t="shared" si="21"/>
        <v>Day 11</v>
      </c>
    </row>
    <row r="112" spans="1:30" ht="15">
      <c r="A112" s="190" t="s">
        <v>1261</v>
      </c>
      <c r="B112" s="192" t="s">
        <v>1409</v>
      </c>
      <c r="C112" s="190" t="s">
        <v>1213</v>
      </c>
      <c r="D112" s="190" t="s">
        <v>1213</v>
      </c>
      <c r="E112" s="190" t="s">
        <v>1213</v>
      </c>
      <c r="F112" s="190" t="s">
        <v>1213</v>
      </c>
      <c r="H112" s="165" t="str">
        <f t="shared" si="13"/>
        <v>2240</v>
      </c>
      <c r="I112" s="167" t="s">
        <v>1261</v>
      </c>
      <c r="J112" s="170" t="s">
        <v>1409</v>
      </c>
      <c r="K112" s="169" t="s">
        <v>1213</v>
      </c>
      <c r="L112" s="169" t="s">
        <v>1213</v>
      </c>
      <c r="M112" s="169" t="s">
        <v>1213</v>
      </c>
      <c r="N112" s="169" t="s">
        <v>1213</v>
      </c>
      <c r="O112" s="166"/>
      <c r="P112" s="165">
        <f t="shared" si="12"/>
      </c>
      <c r="Q112" s="165">
        <f t="shared" si="14"/>
      </c>
      <c r="R112" s="165">
        <f t="shared" si="15"/>
      </c>
      <c r="S112" s="165">
        <f t="shared" si="16"/>
      </c>
      <c r="T112" s="165">
        <f t="shared" si="17"/>
      </c>
      <c r="U112" s="165">
        <f t="shared" si="18"/>
      </c>
      <c r="W112" s="165" t="s">
        <v>1261</v>
      </c>
      <c r="X112" s="165">
        <v>2240</v>
      </c>
      <c r="Y112" s="165">
        <f t="shared" si="19"/>
        <v>2240</v>
      </c>
      <c r="Z112" s="165">
        <f t="shared" si="20"/>
      </c>
      <c r="AA112" s="165">
        <f t="shared" si="21"/>
      </c>
      <c r="AB112" s="165">
        <f t="shared" si="21"/>
      </c>
      <c r="AC112" s="165">
        <f t="shared" si="21"/>
      </c>
      <c r="AD112" s="165">
        <f t="shared" si="21"/>
      </c>
    </row>
    <row r="113" spans="1:30" ht="15">
      <c r="A113" s="190" t="s">
        <v>1296</v>
      </c>
      <c r="B113" s="192" t="s">
        <v>1410</v>
      </c>
      <c r="C113" s="190" t="s">
        <v>1097</v>
      </c>
      <c r="D113" s="190" t="s">
        <v>1213</v>
      </c>
      <c r="E113" s="190" t="s">
        <v>1097</v>
      </c>
      <c r="F113" s="190" t="s">
        <v>1097</v>
      </c>
      <c r="H113" s="165" t="str">
        <f t="shared" si="13"/>
        <v>2254</v>
      </c>
      <c r="I113" s="167" t="s">
        <v>1296</v>
      </c>
      <c r="J113" s="170" t="s">
        <v>1410</v>
      </c>
      <c r="K113" s="169" t="s">
        <v>1097</v>
      </c>
      <c r="L113" s="169" t="s">
        <v>1213</v>
      </c>
      <c r="M113" s="169" t="s">
        <v>1097</v>
      </c>
      <c r="N113" s="169" t="s">
        <v>1097</v>
      </c>
      <c r="O113" s="166"/>
      <c r="P113" s="165">
        <f t="shared" si="12"/>
      </c>
      <c r="Q113" s="165" t="str">
        <f t="shared" si="14"/>
        <v>t</v>
      </c>
      <c r="R113" s="165">
        <f t="shared" si="15"/>
      </c>
      <c r="S113" s="165" t="str">
        <f t="shared" si="16"/>
        <v>c2</v>
      </c>
      <c r="T113" s="165" t="str">
        <f t="shared" si="17"/>
        <v>OS</v>
      </c>
      <c r="U113" s="165" t="str">
        <f t="shared" si="18"/>
        <v>tc2OS</v>
      </c>
      <c r="W113" s="165" t="s">
        <v>1296</v>
      </c>
      <c r="X113" s="165">
        <v>2254</v>
      </c>
      <c r="Y113" s="165">
        <f t="shared" si="19"/>
        <v>2254</v>
      </c>
      <c r="Z113" s="165">
        <f t="shared" si="20"/>
      </c>
      <c r="AA113" s="165" t="str">
        <f t="shared" si="21"/>
        <v>Day 11</v>
      </c>
      <c r="AB113" s="165">
        <f t="shared" si="21"/>
      </c>
      <c r="AC113" s="165" t="str">
        <f t="shared" si="21"/>
        <v>Day 11</v>
      </c>
      <c r="AD113" s="165" t="str">
        <f t="shared" si="21"/>
        <v>Day 11</v>
      </c>
    </row>
    <row r="114" spans="3:16" ht="15">
      <c r="C114" s="193" t="e">
        <f>VLOOKUP($B114,'[1]Sheet1'!$BD$3:$BH$200,2,FALSE)</f>
        <v>#N/A</v>
      </c>
      <c r="D114" s="193" t="e">
        <f>VLOOKUP($B114,'[1]Sheet1'!$BD$3:$BH$200,3,FALSE)</f>
        <v>#N/A</v>
      </c>
      <c r="E114" s="193" t="e">
        <f>VLOOKUP($B114,'[1]Sheet1'!$BD$3:$BH$200,4,FALSE)</f>
        <v>#N/A</v>
      </c>
      <c r="F114" s="193" t="e">
        <f>VLOOKUP($B114,'[1]Sheet1'!$BD$3:$BH$200,5,FALSE)</f>
        <v>#N/A</v>
      </c>
      <c r="I114" s="167"/>
      <c r="J114" s="173"/>
      <c r="K114" s="169"/>
      <c r="L114" s="169"/>
      <c r="M114" s="169"/>
      <c r="N114" s="169"/>
      <c r="O114" s="166"/>
      <c r="P114" s="165">
        <f t="shared" si="12"/>
      </c>
    </row>
    <row r="115" spans="9:16" ht="15">
      <c r="I115" s="167"/>
      <c r="J115" s="173"/>
      <c r="K115" s="169"/>
      <c r="L115" s="169"/>
      <c r="M115" s="169"/>
      <c r="N115" s="169"/>
      <c r="O115" s="166"/>
      <c r="P115" s="165">
        <f t="shared" si="12"/>
      </c>
    </row>
    <row r="116" spans="9:16" ht="15">
      <c r="I116" s="167"/>
      <c r="J116" s="173"/>
      <c r="K116" s="169"/>
      <c r="L116" s="169"/>
      <c r="M116" s="169"/>
      <c r="N116" s="169"/>
      <c r="O116" s="166"/>
      <c r="P116" s="165">
        <f t="shared" si="12"/>
      </c>
    </row>
    <row r="117" spans="9:16" ht="15">
      <c r="I117" s="167"/>
      <c r="J117" s="173"/>
      <c r="K117" s="169"/>
      <c r="L117" s="169"/>
      <c r="M117" s="169"/>
      <c r="N117" s="169"/>
      <c r="O117" s="166"/>
      <c r="P117" s="165">
        <f t="shared" si="12"/>
      </c>
    </row>
    <row r="118" spans="9:16" ht="15">
      <c r="I118" s="167"/>
      <c r="J118" s="173"/>
      <c r="K118" s="169"/>
      <c r="L118" s="169"/>
      <c r="M118" s="169"/>
      <c r="N118" s="169"/>
      <c r="O118" s="166"/>
      <c r="P118" s="165">
        <f t="shared" si="12"/>
      </c>
    </row>
    <row r="119" spans="9:16" ht="15">
      <c r="I119" s="167"/>
      <c r="J119" s="173"/>
      <c r="K119" s="169"/>
      <c r="L119" s="169"/>
      <c r="M119" s="169"/>
      <c r="N119" s="169"/>
      <c r="O119" s="166"/>
      <c r="P119" s="165">
        <f t="shared" si="12"/>
      </c>
    </row>
    <row r="120" spans="9:16" ht="15">
      <c r="I120" s="167"/>
      <c r="J120" s="173"/>
      <c r="K120" s="169"/>
      <c r="L120" s="169"/>
      <c r="M120" s="169"/>
      <c r="N120" s="169"/>
      <c r="O120" s="166"/>
      <c r="P120" s="165">
        <f t="shared" si="12"/>
      </c>
    </row>
    <row r="121" spans="9:16" ht="15">
      <c r="I121" s="167"/>
      <c r="J121" s="173"/>
      <c r="K121" s="169"/>
      <c r="L121" s="169"/>
      <c r="M121" s="169"/>
      <c r="N121" s="169"/>
      <c r="O121" s="166"/>
      <c r="P121" s="165">
        <f t="shared" si="12"/>
      </c>
    </row>
    <row r="122" spans="9:16" ht="15">
      <c r="I122" s="167"/>
      <c r="J122" s="173"/>
      <c r="K122" s="169"/>
      <c r="L122" s="169"/>
      <c r="M122" s="169"/>
      <c r="N122" s="169"/>
      <c r="O122" s="166"/>
      <c r="P122" s="165">
        <f t="shared" si="12"/>
      </c>
    </row>
    <row r="123" spans="9:16" ht="15">
      <c r="I123" s="167"/>
      <c r="J123" s="173"/>
      <c r="K123" s="169"/>
      <c r="L123" s="169"/>
      <c r="M123" s="169"/>
      <c r="N123" s="169"/>
      <c r="O123" s="166"/>
      <c r="P123" s="165">
        <f t="shared" si="12"/>
      </c>
    </row>
    <row r="124" spans="9:16" ht="15">
      <c r="I124" s="167"/>
      <c r="J124" s="173"/>
      <c r="K124" s="169"/>
      <c r="L124" s="169"/>
      <c r="M124" s="169"/>
      <c r="N124" s="169"/>
      <c r="O124" s="166"/>
      <c r="P124" s="165">
        <f t="shared" si="12"/>
      </c>
    </row>
    <row r="125" spans="9:16" ht="15">
      <c r="I125" s="167"/>
      <c r="J125" s="173"/>
      <c r="K125" s="169"/>
      <c r="L125" s="169"/>
      <c r="M125" s="169"/>
      <c r="N125" s="169"/>
      <c r="O125" s="166"/>
      <c r="P125" s="165">
        <f t="shared" si="12"/>
      </c>
    </row>
    <row r="126" spans="9:16" ht="15">
      <c r="I126" s="167"/>
      <c r="J126" s="173"/>
      <c r="K126" s="169"/>
      <c r="L126" s="169"/>
      <c r="M126" s="169"/>
      <c r="N126" s="169"/>
      <c r="O126" s="166"/>
      <c r="P126" s="165">
        <f t="shared" si="12"/>
      </c>
    </row>
    <row r="127" spans="9:16" ht="15">
      <c r="I127" s="167"/>
      <c r="J127" s="173"/>
      <c r="K127" s="169"/>
      <c r="L127" s="169"/>
      <c r="M127" s="169"/>
      <c r="N127" s="169"/>
      <c r="O127" s="166"/>
      <c r="P127" s="165">
        <f t="shared" si="12"/>
      </c>
    </row>
    <row r="128" spans="9:16" ht="15">
      <c r="I128" s="167"/>
      <c r="J128" s="173"/>
      <c r="K128" s="169"/>
      <c r="L128" s="169"/>
      <c r="M128" s="169"/>
      <c r="N128" s="169"/>
      <c r="O128" s="166"/>
      <c r="P128" s="165">
        <f t="shared" si="12"/>
      </c>
    </row>
    <row r="129" spans="9:16" ht="15">
      <c r="I129" s="167"/>
      <c r="J129" s="173"/>
      <c r="K129" s="169"/>
      <c r="L129" s="169"/>
      <c r="M129" s="169"/>
      <c r="N129" s="169"/>
      <c r="O129" s="166"/>
      <c r="P129" s="165">
        <f t="shared" si="12"/>
      </c>
    </row>
    <row r="130" spans="9:16" ht="15">
      <c r="I130" s="167"/>
      <c r="J130" s="173"/>
      <c r="K130" s="169"/>
      <c r="L130" s="169"/>
      <c r="M130" s="169"/>
      <c r="N130" s="169"/>
      <c r="O130" s="166"/>
      <c r="P130" s="165">
        <f t="shared" si="12"/>
      </c>
    </row>
    <row r="131" spans="9:16" ht="15">
      <c r="I131" s="167"/>
      <c r="J131" s="173"/>
      <c r="K131" s="169"/>
      <c r="L131" s="169"/>
      <c r="M131" s="169"/>
      <c r="N131" s="169"/>
      <c r="O131" s="166"/>
      <c r="P131" s="165">
        <f aca="true" t="shared" si="22" ref="P131:P188">IF(AND(ISERROR(K131),ISERROR(L131),ISERROR(M131),ISERROR(N131)),TRUE,"")</f>
      </c>
    </row>
    <row r="132" spans="9:16" ht="15">
      <c r="I132" s="167"/>
      <c r="J132" s="173"/>
      <c r="K132" s="169"/>
      <c r="L132" s="169"/>
      <c r="M132" s="169"/>
      <c r="N132" s="169"/>
      <c r="O132" s="166"/>
      <c r="P132" s="165">
        <f t="shared" si="22"/>
      </c>
    </row>
    <row r="133" spans="9:16" ht="15">
      <c r="I133" s="167"/>
      <c r="J133" s="173"/>
      <c r="K133" s="169"/>
      <c r="L133" s="169"/>
      <c r="M133" s="169"/>
      <c r="N133" s="169"/>
      <c r="O133" s="166"/>
      <c r="P133" s="165">
        <f t="shared" si="22"/>
      </c>
    </row>
    <row r="134" spans="9:16" ht="15">
      <c r="I134" s="167"/>
      <c r="J134" s="173"/>
      <c r="K134" s="169"/>
      <c r="L134" s="169"/>
      <c r="M134" s="169"/>
      <c r="N134" s="169"/>
      <c r="O134" s="166"/>
      <c r="P134" s="165">
        <f t="shared" si="22"/>
      </c>
    </row>
    <row r="135" spans="9:16" ht="15">
      <c r="I135" s="167"/>
      <c r="J135" s="173"/>
      <c r="K135" s="169"/>
      <c r="L135" s="169"/>
      <c r="M135" s="169"/>
      <c r="N135" s="169"/>
      <c r="O135" s="166"/>
      <c r="P135" s="165">
        <f t="shared" si="22"/>
      </c>
    </row>
    <row r="136" spans="9:16" ht="15">
      <c r="I136" s="167"/>
      <c r="J136" s="173"/>
      <c r="K136" s="169"/>
      <c r="L136" s="169"/>
      <c r="M136" s="169"/>
      <c r="N136" s="169"/>
      <c r="O136" s="166"/>
      <c r="P136" s="165">
        <f t="shared" si="22"/>
      </c>
    </row>
    <row r="137" spans="9:16" ht="15">
      <c r="I137" s="167"/>
      <c r="J137" s="173"/>
      <c r="K137" s="169"/>
      <c r="L137" s="169"/>
      <c r="M137" s="169"/>
      <c r="N137" s="169"/>
      <c r="O137" s="166"/>
      <c r="P137" s="165">
        <f t="shared" si="22"/>
      </c>
    </row>
    <row r="138" spans="9:16" ht="15">
      <c r="I138" s="167"/>
      <c r="J138" s="173"/>
      <c r="K138" s="169"/>
      <c r="L138" s="169"/>
      <c r="M138" s="169"/>
      <c r="N138" s="169"/>
      <c r="O138" s="166"/>
      <c r="P138" s="165">
        <f t="shared" si="22"/>
      </c>
    </row>
    <row r="139" spans="9:16" ht="15">
      <c r="I139" s="167"/>
      <c r="J139" s="173"/>
      <c r="K139" s="169"/>
      <c r="L139" s="169"/>
      <c r="M139" s="169"/>
      <c r="N139" s="169"/>
      <c r="O139" s="166"/>
      <c r="P139" s="165">
        <f t="shared" si="22"/>
      </c>
    </row>
    <row r="140" spans="9:16" ht="15">
      <c r="I140" s="167"/>
      <c r="J140" s="173"/>
      <c r="K140" s="169"/>
      <c r="L140" s="169"/>
      <c r="M140" s="169"/>
      <c r="N140" s="169"/>
      <c r="O140" s="166"/>
      <c r="P140" s="165">
        <f t="shared" si="22"/>
      </c>
    </row>
    <row r="141" spans="9:16" ht="15">
      <c r="I141" s="167"/>
      <c r="J141" s="173"/>
      <c r="K141" s="169"/>
      <c r="L141" s="169"/>
      <c r="M141" s="169"/>
      <c r="N141" s="169"/>
      <c r="O141" s="166"/>
      <c r="P141" s="165">
        <f t="shared" si="22"/>
      </c>
    </row>
    <row r="142" spans="9:16" ht="15">
      <c r="I142" s="167"/>
      <c r="J142" s="173"/>
      <c r="K142" s="169"/>
      <c r="L142" s="169"/>
      <c r="M142" s="169"/>
      <c r="N142" s="169"/>
      <c r="O142" s="166"/>
      <c r="P142" s="165">
        <f t="shared" si="22"/>
      </c>
    </row>
    <row r="143" spans="9:16" ht="15">
      <c r="I143" s="167"/>
      <c r="J143" s="173"/>
      <c r="K143" s="169"/>
      <c r="L143" s="169"/>
      <c r="M143" s="169"/>
      <c r="N143" s="169"/>
      <c r="O143" s="166"/>
      <c r="P143" s="165">
        <f t="shared" si="22"/>
      </c>
    </row>
    <row r="144" spans="9:16" ht="15">
      <c r="I144" s="167"/>
      <c r="J144" s="173"/>
      <c r="K144" s="169"/>
      <c r="L144" s="169"/>
      <c r="M144" s="169"/>
      <c r="N144" s="169"/>
      <c r="O144" s="166"/>
      <c r="P144" s="165">
        <f t="shared" si="22"/>
      </c>
    </row>
    <row r="145" spans="9:16" ht="15">
      <c r="I145" s="167"/>
      <c r="J145" s="173"/>
      <c r="K145" s="169"/>
      <c r="L145" s="169"/>
      <c r="M145" s="169"/>
      <c r="N145" s="169"/>
      <c r="O145" s="166"/>
      <c r="P145" s="165">
        <f t="shared" si="22"/>
      </c>
    </row>
    <row r="146" spans="9:16" ht="15">
      <c r="I146" s="167"/>
      <c r="J146" s="173"/>
      <c r="K146" s="169"/>
      <c r="L146" s="169"/>
      <c r="M146" s="169"/>
      <c r="N146" s="169"/>
      <c r="O146" s="166"/>
      <c r="P146" s="165">
        <f t="shared" si="22"/>
      </c>
    </row>
    <row r="147" spans="9:16" ht="15">
      <c r="I147" s="167"/>
      <c r="J147" s="173"/>
      <c r="K147" s="169"/>
      <c r="L147" s="169"/>
      <c r="M147" s="169"/>
      <c r="N147" s="169"/>
      <c r="O147" s="166"/>
      <c r="P147" s="165">
        <f t="shared" si="22"/>
      </c>
    </row>
    <row r="148" spans="9:16" ht="15">
      <c r="I148" s="167"/>
      <c r="J148" s="173"/>
      <c r="K148" s="169"/>
      <c r="L148" s="169"/>
      <c r="M148" s="169"/>
      <c r="N148" s="169"/>
      <c r="O148" s="166"/>
      <c r="P148" s="165">
        <f t="shared" si="22"/>
      </c>
    </row>
    <row r="149" spans="9:16" ht="15">
      <c r="I149" s="167"/>
      <c r="J149" s="173"/>
      <c r="K149" s="169"/>
      <c r="L149" s="169"/>
      <c r="M149" s="169"/>
      <c r="N149" s="169"/>
      <c r="O149" s="166"/>
      <c r="P149" s="165">
        <f t="shared" si="22"/>
      </c>
    </row>
    <row r="150" spans="9:16" ht="15">
      <c r="I150" s="167"/>
      <c r="J150" s="173"/>
      <c r="K150" s="169"/>
      <c r="L150" s="169"/>
      <c r="M150" s="169"/>
      <c r="N150" s="169"/>
      <c r="O150" s="166"/>
      <c r="P150" s="165">
        <f t="shared" si="22"/>
      </c>
    </row>
    <row r="151" spans="9:16" ht="15">
      <c r="I151" s="167"/>
      <c r="J151" s="173"/>
      <c r="K151" s="169"/>
      <c r="L151" s="169"/>
      <c r="M151" s="169"/>
      <c r="N151" s="169"/>
      <c r="O151" s="166"/>
      <c r="P151" s="165">
        <f t="shared" si="22"/>
      </c>
    </row>
    <row r="152" spans="9:16" ht="15">
      <c r="I152" s="167"/>
      <c r="J152" s="173"/>
      <c r="K152" s="169"/>
      <c r="L152" s="169"/>
      <c r="M152" s="169"/>
      <c r="N152" s="169"/>
      <c r="O152" s="166"/>
      <c r="P152" s="165">
        <f t="shared" si="22"/>
      </c>
    </row>
    <row r="153" spans="9:16" ht="15">
      <c r="I153" s="167"/>
      <c r="J153" s="173"/>
      <c r="K153" s="169"/>
      <c r="L153" s="169"/>
      <c r="M153" s="169"/>
      <c r="N153" s="169"/>
      <c r="O153" s="166"/>
      <c r="P153" s="165">
        <f t="shared" si="22"/>
      </c>
    </row>
    <row r="154" spans="9:16" ht="15">
      <c r="I154" s="167"/>
      <c r="J154" s="173"/>
      <c r="K154" s="169"/>
      <c r="L154" s="169"/>
      <c r="M154" s="169"/>
      <c r="N154" s="169"/>
      <c r="O154" s="166"/>
      <c r="P154" s="165">
        <f t="shared" si="22"/>
      </c>
    </row>
    <row r="155" spans="9:16" ht="15">
      <c r="I155" s="167"/>
      <c r="J155" s="173"/>
      <c r="K155" s="169"/>
      <c r="L155" s="169"/>
      <c r="M155" s="169"/>
      <c r="N155" s="169"/>
      <c r="O155" s="166"/>
      <c r="P155" s="165">
        <f t="shared" si="22"/>
      </c>
    </row>
    <row r="156" spans="9:16" ht="15">
      <c r="I156" s="167"/>
      <c r="J156" s="173"/>
      <c r="K156" s="169"/>
      <c r="L156" s="169"/>
      <c r="M156" s="169"/>
      <c r="N156" s="169"/>
      <c r="O156" s="166"/>
      <c r="P156" s="165">
        <f t="shared" si="22"/>
      </c>
    </row>
    <row r="157" spans="9:16" ht="15">
      <c r="I157" s="167"/>
      <c r="J157" s="173"/>
      <c r="K157" s="169"/>
      <c r="L157" s="169"/>
      <c r="M157" s="169"/>
      <c r="N157" s="169"/>
      <c r="O157" s="166"/>
      <c r="P157" s="165">
        <f t="shared" si="22"/>
      </c>
    </row>
    <row r="158" spans="9:16" ht="15">
      <c r="I158" s="167"/>
      <c r="J158" s="173"/>
      <c r="K158" s="169"/>
      <c r="L158" s="169"/>
      <c r="M158" s="169"/>
      <c r="N158" s="169"/>
      <c r="O158" s="166"/>
      <c r="P158" s="165">
        <f t="shared" si="22"/>
      </c>
    </row>
    <row r="159" spans="9:16" ht="15">
      <c r="I159" s="167"/>
      <c r="J159" s="173"/>
      <c r="K159" s="169"/>
      <c r="L159" s="169"/>
      <c r="M159" s="169"/>
      <c r="N159" s="169"/>
      <c r="O159" s="166"/>
      <c r="P159" s="165">
        <f t="shared" si="22"/>
      </c>
    </row>
    <row r="160" spans="9:16" ht="15">
      <c r="I160" s="167"/>
      <c r="J160" s="173"/>
      <c r="K160" s="169"/>
      <c r="L160" s="169"/>
      <c r="M160" s="169"/>
      <c r="N160" s="169"/>
      <c r="O160" s="166"/>
      <c r="P160" s="165">
        <f t="shared" si="22"/>
      </c>
    </row>
    <row r="161" spans="9:16" ht="15">
      <c r="I161" s="167"/>
      <c r="J161" s="173"/>
      <c r="K161" s="169"/>
      <c r="L161" s="169"/>
      <c r="M161" s="169"/>
      <c r="N161" s="169"/>
      <c r="O161" s="166"/>
      <c r="P161" s="165">
        <f t="shared" si="22"/>
      </c>
    </row>
    <row r="162" spans="9:16" ht="15">
      <c r="I162" s="167"/>
      <c r="J162" s="173"/>
      <c r="K162" s="169"/>
      <c r="L162" s="169"/>
      <c r="M162" s="169"/>
      <c r="N162" s="169"/>
      <c r="O162" s="166"/>
      <c r="P162" s="165">
        <f t="shared" si="22"/>
      </c>
    </row>
    <row r="163" spans="9:16" ht="15">
      <c r="I163" s="167"/>
      <c r="J163" s="173"/>
      <c r="K163" s="169"/>
      <c r="L163" s="169"/>
      <c r="M163" s="169"/>
      <c r="N163" s="169"/>
      <c r="O163" s="166"/>
      <c r="P163" s="165">
        <f t="shared" si="22"/>
      </c>
    </row>
    <row r="164" spans="9:16" ht="15">
      <c r="I164" s="167"/>
      <c r="J164" s="173"/>
      <c r="K164" s="169"/>
      <c r="L164" s="169"/>
      <c r="M164" s="169"/>
      <c r="N164" s="169"/>
      <c r="O164" s="166"/>
      <c r="P164" s="165">
        <f t="shared" si="22"/>
      </c>
    </row>
    <row r="165" spans="9:16" ht="15">
      <c r="I165" s="167"/>
      <c r="J165" s="173"/>
      <c r="K165" s="169"/>
      <c r="L165" s="169"/>
      <c r="M165" s="169"/>
      <c r="N165" s="169"/>
      <c r="O165" s="166"/>
      <c r="P165" s="165">
        <f t="shared" si="22"/>
      </c>
    </row>
    <row r="166" spans="9:16" ht="15">
      <c r="I166" s="167"/>
      <c r="J166" s="173"/>
      <c r="K166" s="169"/>
      <c r="L166" s="169"/>
      <c r="M166" s="169"/>
      <c r="N166" s="169"/>
      <c r="O166" s="166"/>
      <c r="P166" s="165">
        <f t="shared" si="22"/>
      </c>
    </row>
    <row r="167" spans="9:16" ht="15">
      <c r="I167" s="167"/>
      <c r="J167" s="173"/>
      <c r="K167" s="169"/>
      <c r="L167" s="169"/>
      <c r="M167" s="169"/>
      <c r="N167" s="169"/>
      <c r="O167" s="166"/>
      <c r="P167" s="165">
        <f t="shared" si="22"/>
      </c>
    </row>
    <row r="168" spans="9:16" ht="15">
      <c r="I168" s="167"/>
      <c r="J168" s="173"/>
      <c r="K168" s="169"/>
      <c r="L168" s="169"/>
      <c r="M168" s="169"/>
      <c r="N168" s="169"/>
      <c r="O168" s="166"/>
      <c r="P168" s="165">
        <f t="shared" si="22"/>
      </c>
    </row>
    <row r="169" spans="9:16" ht="15">
      <c r="I169" s="167"/>
      <c r="J169" s="173"/>
      <c r="K169" s="169"/>
      <c r="L169" s="169"/>
      <c r="M169" s="169"/>
      <c r="N169" s="169"/>
      <c r="O169" s="166"/>
      <c r="P169" s="165">
        <f t="shared" si="22"/>
      </c>
    </row>
    <row r="170" spans="9:16" ht="15">
      <c r="I170" s="167"/>
      <c r="J170" s="173"/>
      <c r="K170" s="169"/>
      <c r="L170" s="169"/>
      <c r="M170" s="169"/>
      <c r="N170" s="169"/>
      <c r="O170" s="166"/>
      <c r="P170" s="165">
        <f t="shared" si="22"/>
      </c>
    </row>
    <row r="171" spans="9:16" ht="15">
      <c r="I171" s="167"/>
      <c r="J171" s="173"/>
      <c r="K171" s="169"/>
      <c r="L171" s="169"/>
      <c r="M171" s="169"/>
      <c r="N171" s="169"/>
      <c r="O171" s="166"/>
      <c r="P171" s="165">
        <f t="shared" si="22"/>
      </c>
    </row>
    <row r="172" spans="9:16" ht="15">
      <c r="I172" s="167"/>
      <c r="J172" s="173"/>
      <c r="K172" s="169"/>
      <c r="L172" s="169"/>
      <c r="M172" s="169"/>
      <c r="N172" s="169"/>
      <c r="O172" s="166"/>
      <c r="P172" s="165">
        <f t="shared" si="22"/>
      </c>
    </row>
    <row r="173" spans="9:16" ht="15">
      <c r="I173" s="167"/>
      <c r="J173" s="173"/>
      <c r="K173" s="169"/>
      <c r="L173" s="169"/>
      <c r="M173" s="169"/>
      <c r="N173" s="169"/>
      <c r="O173" s="166"/>
      <c r="P173" s="165">
        <f t="shared" si="22"/>
      </c>
    </row>
    <row r="174" spans="9:16" ht="15">
      <c r="I174" s="167"/>
      <c r="J174" s="173"/>
      <c r="K174" s="169"/>
      <c r="L174" s="169"/>
      <c r="M174" s="169"/>
      <c r="N174" s="169"/>
      <c r="O174" s="166"/>
      <c r="P174" s="165">
        <f t="shared" si="22"/>
      </c>
    </row>
    <row r="175" spans="9:16" ht="15">
      <c r="I175" s="167"/>
      <c r="J175" s="173"/>
      <c r="K175" s="169"/>
      <c r="L175" s="169"/>
      <c r="M175" s="169"/>
      <c r="N175" s="169"/>
      <c r="O175" s="166"/>
      <c r="P175" s="165">
        <f t="shared" si="22"/>
      </c>
    </row>
    <row r="176" spans="9:16" ht="15">
      <c r="I176" s="167"/>
      <c r="J176" s="173"/>
      <c r="K176" s="169"/>
      <c r="L176" s="169"/>
      <c r="M176" s="169"/>
      <c r="N176" s="169"/>
      <c r="O176" s="166"/>
      <c r="P176" s="165">
        <f t="shared" si="22"/>
      </c>
    </row>
    <row r="177" spans="9:16" ht="15">
      <c r="I177" s="167"/>
      <c r="J177" s="173"/>
      <c r="K177" s="169"/>
      <c r="L177" s="169"/>
      <c r="M177" s="169"/>
      <c r="N177" s="169"/>
      <c r="O177" s="166"/>
      <c r="P177" s="165">
        <f t="shared" si="22"/>
      </c>
    </row>
    <row r="178" spans="9:16" ht="15">
      <c r="I178" s="167"/>
      <c r="J178" s="173"/>
      <c r="K178" s="169"/>
      <c r="L178" s="169"/>
      <c r="M178" s="169"/>
      <c r="N178" s="169"/>
      <c r="O178" s="166"/>
      <c r="P178" s="165">
        <f t="shared" si="22"/>
      </c>
    </row>
    <row r="179" spans="9:16" ht="15">
      <c r="I179" s="167"/>
      <c r="J179" s="173"/>
      <c r="K179" s="169"/>
      <c r="L179" s="169"/>
      <c r="M179" s="169"/>
      <c r="N179" s="169"/>
      <c r="O179" s="166"/>
      <c r="P179" s="165">
        <f t="shared" si="22"/>
      </c>
    </row>
    <row r="180" spans="9:16" ht="15">
      <c r="I180" s="167"/>
      <c r="J180" s="173"/>
      <c r="K180" s="169"/>
      <c r="L180" s="169"/>
      <c r="M180" s="169"/>
      <c r="N180" s="169"/>
      <c r="O180" s="166"/>
      <c r="P180" s="165">
        <f t="shared" si="22"/>
      </c>
    </row>
    <row r="181" spans="9:16" ht="15">
      <c r="I181" s="167"/>
      <c r="J181" s="173"/>
      <c r="K181" s="169"/>
      <c r="L181" s="169"/>
      <c r="M181" s="169"/>
      <c r="N181" s="169"/>
      <c r="O181" s="166"/>
      <c r="P181" s="165">
        <f t="shared" si="22"/>
      </c>
    </row>
    <row r="182" spans="9:16" ht="15">
      <c r="I182" s="167"/>
      <c r="J182" s="173"/>
      <c r="K182" s="169"/>
      <c r="L182" s="169"/>
      <c r="M182" s="169"/>
      <c r="N182" s="169"/>
      <c r="O182" s="166"/>
      <c r="P182" s="165">
        <f t="shared" si="22"/>
      </c>
    </row>
    <row r="183" spans="9:16" ht="15">
      <c r="I183" s="167"/>
      <c r="J183" s="173"/>
      <c r="K183" s="169"/>
      <c r="L183" s="169"/>
      <c r="M183" s="169"/>
      <c r="N183" s="169"/>
      <c r="O183" s="166"/>
      <c r="P183" s="165">
        <f t="shared" si="22"/>
      </c>
    </row>
    <row r="184" spans="9:16" ht="15">
      <c r="I184" s="167"/>
      <c r="J184" s="173"/>
      <c r="K184" s="169"/>
      <c r="L184" s="169"/>
      <c r="M184" s="169"/>
      <c r="N184" s="169"/>
      <c r="O184" s="166"/>
      <c r="P184" s="165">
        <f t="shared" si="22"/>
      </c>
    </row>
    <row r="185" spans="9:16" ht="15">
      <c r="I185" s="167"/>
      <c r="J185" s="173"/>
      <c r="K185" s="169"/>
      <c r="L185" s="169"/>
      <c r="M185" s="169"/>
      <c r="N185" s="169"/>
      <c r="O185" s="166"/>
      <c r="P185" s="165">
        <f t="shared" si="22"/>
      </c>
    </row>
    <row r="186" spans="9:16" ht="15">
      <c r="I186" s="166"/>
      <c r="J186" s="173"/>
      <c r="K186" s="169"/>
      <c r="L186" s="169"/>
      <c r="M186" s="169"/>
      <c r="N186" s="169"/>
      <c r="O186" s="166"/>
      <c r="P186" s="165">
        <f t="shared" si="22"/>
      </c>
    </row>
    <row r="187" spans="9:16" ht="15">
      <c r="I187" s="166"/>
      <c r="J187" s="173"/>
      <c r="K187" s="169"/>
      <c r="L187" s="169"/>
      <c r="M187" s="169"/>
      <c r="N187" s="169"/>
      <c r="O187" s="166"/>
      <c r="P187" s="165">
        <f t="shared" si="22"/>
      </c>
    </row>
    <row r="188" spans="9:16" ht="15">
      <c r="I188" s="166"/>
      <c r="J188" s="173"/>
      <c r="K188" s="169"/>
      <c r="L188" s="169"/>
      <c r="M188" s="169"/>
      <c r="N188" s="169"/>
      <c r="O188" s="166"/>
      <c r="P188" s="165">
        <f t="shared" si="22"/>
      </c>
    </row>
    <row r="189" spans="9:16" ht="15">
      <c r="I189" s="174"/>
      <c r="J189" s="174"/>
      <c r="K189" s="174"/>
      <c r="L189" s="174"/>
      <c r="M189" s="174"/>
      <c r="N189" s="174"/>
      <c r="O189" s="174"/>
      <c r="P189" s="165">
        <f>COUNTIF(P3:P188,TRUE)</f>
        <v>0</v>
      </c>
    </row>
  </sheetData>
  <sheetProtection/>
  <autoFilter ref="I2:P190">
    <sortState ref="I3:P189">
      <sortCondition sortBy="value" ref="I3:I189"/>
    </sortState>
  </autoFilter>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N46"/>
  <sheetViews>
    <sheetView showGridLines="0" zoomScalePageLayoutView="0" workbookViewId="0" topLeftCell="A1">
      <selection activeCell="F56" sqref="F56"/>
    </sheetView>
  </sheetViews>
  <sheetFormatPr defaultColWidth="9.140625" defaultRowHeight="15"/>
  <cols>
    <col min="4" max="4" width="22.57421875" style="0" customWidth="1"/>
    <col min="5" max="5" width="19.00390625" style="0" customWidth="1"/>
    <col min="7" max="7" width="1.7109375" style="0" customWidth="1"/>
    <col min="8" max="8" width="10.57421875" style="0" customWidth="1"/>
    <col min="9" max="9" width="5.57421875" style="0" customWidth="1"/>
    <col min="10" max="10" width="5.28125" style="0" customWidth="1"/>
    <col min="11" max="13" width="11.421875" style="0" hidden="1" customWidth="1"/>
  </cols>
  <sheetData>
    <row r="1" spans="1:14" ht="15.75" thickBot="1">
      <c r="A1" s="69"/>
      <c r="B1" s="69"/>
      <c r="C1" s="69"/>
      <c r="D1" s="69"/>
      <c r="E1" s="69"/>
      <c r="F1" s="69"/>
      <c r="G1" s="69"/>
      <c r="H1" s="69"/>
      <c r="I1" s="69"/>
      <c r="J1" s="69"/>
      <c r="K1" s="69"/>
      <c r="L1" s="69"/>
      <c r="M1" s="69"/>
      <c r="N1" s="69"/>
    </row>
    <row r="2" spans="1:14" ht="16.5" thickBot="1">
      <c r="A2" s="69"/>
      <c r="B2" s="69"/>
      <c r="C2" s="70" t="s">
        <v>1099</v>
      </c>
      <c r="D2" s="71"/>
      <c r="E2" s="71"/>
      <c r="F2" s="71"/>
      <c r="G2" s="71"/>
      <c r="H2" s="72"/>
      <c r="I2" s="69"/>
      <c r="J2" s="69"/>
      <c r="K2" s="69"/>
      <c r="L2" s="69"/>
      <c r="M2" s="69"/>
      <c r="N2" s="91" t="s">
        <v>1133</v>
      </c>
    </row>
    <row r="3" spans="1:14" ht="16.5" thickBot="1">
      <c r="A3" s="69"/>
      <c r="B3" s="69"/>
      <c r="C3" s="73"/>
      <c r="D3" s="74" t="s">
        <v>1100</v>
      </c>
      <c r="E3" s="295" t="s">
        <v>1076</v>
      </c>
      <c r="F3" s="296"/>
      <c r="G3" s="297" t="s">
        <v>1101</v>
      </c>
      <c r="H3" s="298"/>
      <c r="I3" s="69"/>
      <c r="J3" s="69"/>
      <c r="K3" s="69"/>
      <c r="L3" s="69"/>
      <c r="M3" s="69"/>
      <c r="N3" s="69"/>
    </row>
    <row r="4" spans="1:14" ht="16.5" thickBot="1">
      <c r="A4" s="69"/>
      <c r="B4" s="69"/>
      <c r="C4" s="73"/>
      <c r="D4" s="74"/>
      <c r="E4" s="74"/>
      <c r="F4" s="74"/>
      <c r="G4" s="74"/>
      <c r="H4" s="75"/>
      <c r="I4" s="69"/>
      <c r="J4" s="69"/>
      <c r="K4" s="69"/>
      <c r="L4" s="69"/>
      <c r="M4" s="69" t="s">
        <v>1076</v>
      </c>
      <c r="N4" s="69" t="s">
        <v>1136</v>
      </c>
    </row>
    <row r="5" spans="1:14" ht="16.5" thickBot="1">
      <c r="A5" s="69"/>
      <c r="B5" s="69"/>
      <c r="C5" s="73"/>
      <c r="D5" s="75" t="s">
        <v>1102</v>
      </c>
      <c r="E5" s="295"/>
      <c r="F5" s="296"/>
      <c r="G5" s="297">
        <f>IF(E3&gt;"",IF(E3="Teacher",25,IF(E3="TA",32.5,37)),"")</f>
        <v>25</v>
      </c>
      <c r="H5" s="298"/>
      <c r="I5" s="69"/>
      <c r="J5" s="69"/>
      <c r="K5" s="69">
        <f>IF(E3="Teacher",25,IF(E3="TA",32.5,37))</f>
        <v>25</v>
      </c>
      <c r="L5" s="69"/>
      <c r="M5" s="69" t="s">
        <v>1103</v>
      </c>
      <c r="N5" s="69" t="s">
        <v>1137</v>
      </c>
    </row>
    <row r="6" spans="1:14" ht="16.5" thickBot="1">
      <c r="A6" s="69"/>
      <c r="B6" s="69"/>
      <c r="C6" s="73"/>
      <c r="D6" s="75" t="s">
        <v>1104</v>
      </c>
      <c r="E6" s="295"/>
      <c r="F6" s="296"/>
      <c r="G6" s="297">
        <v>52</v>
      </c>
      <c r="H6" s="298"/>
      <c r="I6" s="69"/>
      <c r="J6" s="69"/>
      <c r="K6" s="69"/>
      <c r="L6" s="69"/>
      <c r="M6" s="69" t="s">
        <v>966</v>
      </c>
      <c r="N6" s="69"/>
    </row>
    <row r="7" spans="1:14" ht="16.5" thickBot="1">
      <c r="A7" s="69"/>
      <c r="B7" s="69"/>
      <c r="C7" s="73"/>
      <c r="D7" s="74"/>
      <c r="E7" s="76"/>
      <c r="F7" s="76"/>
      <c r="G7" s="74"/>
      <c r="H7" s="75"/>
      <c r="I7" s="69"/>
      <c r="J7" s="69"/>
      <c r="K7" s="69"/>
      <c r="L7" s="69"/>
      <c r="M7" s="69"/>
      <c r="N7" s="69" t="s">
        <v>1138</v>
      </c>
    </row>
    <row r="8" spans="1:14" ht="16.5" thickBot="1">
      <c r="A8" s="69"/>
      <c r="B8" s="69"/>
      <c r="C8" s="73"/>
      <c r="D8" s="74" t="s">
        <v>1105</v>
      </c>
      <c r="E8" s="300">
        <f>(IF(E5&gt;0,(E5*E6)/(K5*52),""))</f>
      </c>
      <c r="F8" s="301"/>
      <c r="G8" s="74"/>
      <c r="H8" s="75"/>
      <c r="I8" s="69"/>
      <c r="J8" s="69"/>
      <c r="K8" s="69"/>
      <c r="L8" s="69"/>
      <c r="M8" s="69"/>
      <c r="N8" s="69" t="s">
        <v>1139</v>
      </c>
    </row>
    <row r="9" spans="1:14" ht="16.5" thickBot="1">
      <c r="A9" s="69"/>
      <c r="B9" s="69"/>
      <c r="C9" s="73"/>
      <c r="D9" s="74"/>
      <c r="E9" s="74"/>
      <c r="F9" s="74"/>
      <c r="G9" s="74"/>
      <c r="H9" s="75"/>
      <c r="I9" s="69"/>
      <c r="J9" s="69"/>
      <c r="K9" s="69"/>
      <c r="L9" s="69"/>
      <c r="M9" s="69"/>
      <c r="N9" s="69"/>
    </row>
    <row r="10" spans="1:14" ht="16.5" thickBot="1">
      <c r="A10" s="69"/>
      <c r="B10" s="69"/>
      <c r="C10" s="77" t="s">
        <v>1106</v>
      </c>
      <c r="D10" s="78" t="s">
        <v>1107</v>
      </c>
      <c r="E10" s="74"/>
      <c r="F10" s="74"/>
      <c r="G10" s="74"/>
      <c r="H10" s="75"/>
      <c r="I10" s="69"/>
      <c r="J10" s="69"/>
      <c r="K10" s="69"/>
      <c r="L10" s="69"/>
      <c r="M10" s="69"/>
      <c r="N10" s="69"/>
    </row>
    <row r="11" spans="1:14" ht="16.5" thickBot="1">
      <c r="A11" s="69"/>
      <c r="B11" s="69"/>
      <c r="C11" s="79"/>
      <c r="D11" s="80" t="s">
        <v>1108</v>
      </c>
      <c r="E11" s="81"/>
      <c r="F11" s="81"/>
      <c r="G11" s="81"/>
      <c r="H11" s="82"/>
      <c r="I11" s="69"/>
      <c r="J11" s="69"/>
      <c r="K11" s="69"/>
      <c r="L11" s="69"/>
      <c r="M11" s="69"/>
      <c r="N11" s="69"/>
    </row>
    <row r="12" spans="1:14" ht="15">
      <c r="A12" s="69"/>
      <c r="B12" s="69"/>
      <c r="C12" s="69"/>
      <c r="D12" s="69"/>
      <c r="E12" s="69"/>
      <c r="F12" s="69"/>
      <c r="G12" s="69"/>
      <c r="H12" s="69"/>
      <c r="I12" s="69"/>
      <c r="J12" s="69"/>
      <c r="K12" s="69"/>
      <c r="L12" s="69"/>
      <c r="M12" s="69"/>
      <c r="N12" s="69"/>
    </row>
    <row r="13" spans="1:14" ht="15">
      <c r="A13" s="69"/>
      <c r="B13" s="69"/>
      <c r="C13" s="69"/>
      <c r="D13" s="69"/>
      <c r="E13" s="69"/>
      <c r="F13" s="69"/>
      <c r="G13" s="69"/>
      <c r="H13" s="69"/>
      <c r="I13" s="69"/>
      <c r="J13" s="69"/>
      <c r="K13" s="69"/>
      <c r="L13" s="69"/>
      <c r="M13" s="69"/>
      <c r="N13" s="69"/>
    </row>
    <row r="14" spans="1:14" ht="16.5" hidden="1" thickBot="1">
      <c r="A14" s="69"/>
      <c r="B14" s="69"/>
      <c r="C14" s="70" t="s">
        <v>1109</v>
      </c>
      <c r="D14" s="71"/>
      <c r="E14" s="71"/>
      <c r="F14" s="71"/>
      <c r="G14" s="71"/>
      <c r="H14" s="72"/>
      <c r="I14" s="69"/>
      <c r="J14" s="69"/>
      <c r="K14" s="69"/>
      <c r="L14" s="69"/>
      <c r="M14" s="69"/>
      <c r="N14" s="69" t="s">
        <v>1135</v>
      </c>
    </row>
    <row r="15" spans="1:14" ht="16.5" hidden="1" thickBot="1">
      <c r="A15" s="69"/>
      <c r="B15" s="69"/>
      <c r="C15" s="73"/>
      <c r="D15" s="74" t="s">
        <v>1100</v>
      </c>
      <c r="E15" s="295"/>
      <c r="F15" s="296"/>
      <c r="G15" s="297" t="s">
        <v>1101</v>
      </c>
      <c r="H15" s="298"/>
      <c r="I15" s="69"/>
      <c r="J15" s="69"/>
      <c r="K15" s="69"/>
      <c r="L15" s="69"/>
      <c r="M15" s="69"/>
      <c r="N15" s="69" t="s">
        <v>1134</v>
      </c>
    </row>
    <row r="16" spans="1:14" ht="16.5" hidden="1" thickBot="1">
      <c r="A16" s="69"/>
      <c r="B16" s="69"/>
      <c r="C16" s="73"/>
      <c r="D16" s="74"/>
      <c r="E16" s="74"/>
      <c r="F16" s="74"/>
      <c r="G16" s="74"/>
      <c r="H16" s="75"/>
      <c r="I16" s="69"/>
      <c r="J16" s="69"/>
      <c r="K16" s="69"/>
      <c r="L16" s="69"/>
      <c r="M16" s="69"/>
      <c r="N16" s="69"/>
    </row>
    <row r="17" spans="1:14" ht="16.5" hidden="1" thickBot="1">
      <c r="A17" s="69"/>
      <c r="B17" s="69"/>
      <c r="C17" s="73"/>
      <c r="D17" s="75" t="s">
        <v>1102</v>
      </c>
      <c r="E17" s="295"/>
      <c r="F17" s="296"/>
      <c r="G17" s="297">
        <f>IF(E15&gt;"",IF(E15="Teacher",25,IF(E15="TA",32.5,37)),"")</f>
      </c>
      <c r="H17" s="298"/>
      <c r="I17" s="69"/>
      <c r="J17" s="69"/>
      <c r="K17" s="69"/>
      <c r="L17" s="69"/>
      <c r="M17" s="69"/>
      <c r="N17" s="69"/>
    </row>
    <row r="18" spans="1:14" ht="16.5" hidden="1" thickBot="1">
      <c r="A18" s="69"/>
      <c r="B18" s="69"/>
      <c r="C18" s="73"/>
      <c r="D18" s="74"/>
      <c r="E18" s="76"/>
      <c r="F18" s="76"/>
      <c r="G18" s="74"/>
      <c r="H18" s="75"/>
      <c r="I18" s="69"/>
      <c r="J18" s="69"/>
      <c r="K18" s="69"/>
      <c r="L18" s="69"/>
      <c r="M18" s="69"/>
      <c r="N18" s="69"/>
    </row>
    <row r="19" spans="1:14" ht="16.5" hidden="1" thickBot="1">
      <c r="A19" s="69"/>
      <c r="B19" s="69"/>
      <c r="C19" s="73"/>
      <c r="D19" s="74" t="s">
        <v>1105</v>
      </c>
      <c r="E19" s="300">
        <f>(IF(E15&gt;0,E17/G17,""))</f>
      </c>
      <c r="F19" s="301"/>
      <c r="G19" s="74"/>
      <c r="H19" s="75"/>
      <c r="I19" s="69"/>
      <c r="J19" s="69"/>
      <c r="K19" s="69"/>
      <c r="L19" s="69"/>
      <c r="M19" s="69"/>
      <c r="N19" s="69"/>
    </row>
    <row r="20" spans="1:14" ht="16.5" hidden="1" thickBot="1">
      <c r="A20" s="69"/>
      <c r="B20" s="69"/>
      <c r="C20" s="73"/>
      <c r="D20" s="74"/>
      <c r="E20" s="74"/>
      <c r="F20" s="74"/>
      <c r="G20" s="74"/>
      <c r="H20" s="75"/>
      <c r="I20" s="69"/>
      <c r="J20" s="69"/>
      <c r="K20" s="69"/>
      <c r="L20" s="69"/>
      <c r="M20" s="69"/>
      <c r="N20" s="69"/>
    </row>
    <row r="21" spans="1:14" ht="16.5" hidden="1" thickBot="1">
      <c r="A21" s="69"/>
      <c r="B21" s="69"/>
      <c r="C21" s="77" t="s">
        <v>1106</v>
      </c>
      <c r="D21" s="78" t="s">
        <v>1107</v>
      </c>
      <c r="E21" s="74"/>
      <c r="F21" s="74"/>
      <c r="G21" s="74"/>
      <c r="H21" s="75"/>
      <c r="I21" s="69"/>
      <c r="J21" s="69"/>
      <c r="K21" s="69"/>
      <c r="L21" s="69"/>
      <c r="M21" s="69"/>
      <c r="N21" s="69"/>
    </row>
    <row r="22" spans="1:14" ht="16.5" hidden="1" thickBot="1">
      <c r="A22" s="69"/>
      <c r="B22" s="69"/>
      <c r="C22" s="79"/>
      <c r="D22" s="80" t="s">
        <v>1108</v>
      </c>
      <c r="E22" s="81"/>
      <c r="F22" s="81"/>
      <c r="G22" s="81"/>
      <c r="H22" s="82"/>
      <c r="I22" s="69"/>
      <c r="J22" s="69"/>
      <c r="K22" s="69"/>
      <c r="L22" s="69"/>
      <c r="M22" s="69"/>
      <c r="N22" s="69"/>
    </row>
    <row r="23" spans="1:14" ht="15">
      <c r="A23" s="69"/>
      <c r="B23" s="69"/>
      <c r="C23" s="69"/>
      <c r="D23" s="69"/>
      <c r="E23" s="69"/>
      <c r="F23" s="69"/>
      <c r="G23" s="69"/>
      <c r="H23" s="69"/>
      <c r="I23" s="69"/>
      <c r="J23" s="69"/>
      <c r="K23" s="69"/>
      <c r="L23" s="69"/>
      <c r="M23" s="69"/>
      <c r="N23" s="69"/>
    </row>
    <row r="24" spans="1:14" ht="15">
      <c r="A24" s="69"/>
      <c r="B24" s="69"/>
      <c r="C24" s="69"/>
      <c r="D24" s="69"/>
      <c r="E24" s="69"/>
      <c r="F24" s="69"/>
      <c r="G24" s="69"/>
      <c r="H24" s="69"/>
      <c r="I24" s="69"/>
      <c r="J24" s="69"/>
      <c r="K24" s="69"/>
      <c r="L24" s="69"/>
      <c r="M24" s="69"/>
      <c r="N24" s="69"/>
    </row>
    <row r="25" spans="1:14" ht="16.5" hidden="1" thickBot="1">
      <c r="A25" s="69"/>
      <c r="B25" s="69"/>
      <c r="C25" s="70" t="s">
        <v>1140</v>
      </c>
      <c r="D25" s="71"/>
      <c r="E25" s="71"/>
      <c r="F25" s="71"/>
      <c r="G25" s="71"/>
      <c r="H25" s="72"/>
      <c r="I25" s="69"/>
      <c r="J25" s="69"/>
      <c r="K25" s="69"/>
      <c r="L25" s="69"/>
      <c r="M25" s="69"/>
      <c r="N25" s="69"/>
    </row>
    <row r="26" spans="1:14" ht="16.5" hidden="1" thickBot="1">
      <c r="A26" s="69"/>
      <c r="B26" s="69"/>
      <c r="C26" s="73"/>
      <c r="D26" s="74" t="s">
        <v>1100</v>
      </c>
      <c r="E26" s="295" t="s">
        <v>1076</v>
      </c>
      <c r="F26" s="296"/>
      <c r="G26" s="297" t="s">
        <v>1101</v>
      </c>
      <c r="H26" s="298"/>
      <c r="I26" s="69"/>
      <c r="J26" s="69"/>
      <c r="K26" s="69"/>
      <c r="L26" s="69"/>
      <c r="M26" s="69"/>
      <c r="N26" s="69"/>
    </row>
    <row r="27" spans="1:14" ht="15.75" hidden="1">
      <c r="A27" s="69"/>
      <c r="B27" s="69"/>
      <c r="C27" s="73"/>
      <c r="D27" s="74"/>
      <c r="E27" s="74"/>
      <c r="F27" s="71"/>
      <c r="G27" s="299">
        <f>IF(E$26="Teacher",25,IF(E$26="TA",32.5,37))</f>
        <v>25</v>
      </c>
      <c r="H27" s="298"/>
      <c r="I27" s="69"/>
      <c r="J27" s="69"/>
      <c r="K27" s="69"/>
      <c r="L27" s="69"/>
      <c r="M27" s="69"/>
      <c r="N27" s="69"/>
    </row>
    <row r="28" spans="1:14" ht="15.75" hidden="1">
      <c r="A28" s="69"/>
      <c r="B28" s="69"/>
      <c r="C28" s="73"/>
      <c r="D28" s="76" t="s">
        <v>1141</v>
      </c>
      <c r="E28" s="76" t="s">
        <v>1142</v>
      </c>
      <c r="F28" s="76" t="s">
        <v>1105</v>
      </c>
      <c r="G28" s="76"/>
      <c r="H28" s="93"/>
      <c r="I28" s="69"/>
      <c r="J28" s="69"/>
      <c r="K28" s="69"/>
      <c r="L28" s="69"/>
      <c r="M28" s="69"/>
      <c r="N28" s="69"/>
    </row>
    <row r="29" spans="1:14" ht="16.5" hidden="1" thickBot="1">
      <c r="A29" s="69"/>
      <c r="B29" s="69"/>
      <c r="C29" s="73"/>
      <c r="D29" s="76" t="s">
        <v>1143</v>
      </c>
      <c r="E29" s="76" t="s">
        <v>1144</v>
      </c>
      <c r="H29" s="75"/>
      <c r="I29" s="69"/>
      <c r="J29" s="69"/>
      <c r="K29" s="69"/>
      <c r="L29" s="69"/>
      <c r="M29" s="69"/>
      <c r="N29" s="69"/>
    </row>
    <row r="30" spans="3:8" ht="16.5" hidden="1" thickBot="1">
      <c r="C30" s="73" t="s">
        <v>1145</v>
      </c>
      <c r="D30" s="100"/>
      <c r="E30" s="100"/>
      <c r="F30" s="98">
        <f aca="true" t="shared" si="0" ref="F30:F39">(IF(D30&gt;0,(D30*E30)/(G30*E30),""))</f>
      </c>
      <c r="G30" s="95">
        <f aca="true" t="shared" si="1" ref="G30:G39">IF(E$26="Teacher",25,IF(E$26="TA",32.5,37))</f>
        <v>25</v>
      </c>
      <c r="H30" s="97">
        <f>IF(D30&lt;&gt;"",IF(F30&gt;1,"Check",""),"")</f>
      </c>
    </row>
    <row r="31" spans="3:8" ht="16.5" hidden="1" thickBot="1">
      <c r="C31" s="73" t="s">
        <v>1146</v>
      </c>
      <c r="D31" s="100"/>
      <c r="E31" s="100"/>
      <c r="F31" s="98">
        <f t="shared" si="0"/>
      </c>
      <c r="G31" s="95">
        <f t="shared" si="1"/>
        <v>25</v>
      </c>
      <c r="H31" s="97">
        <f aca="true" t="shared" si="2" ref="H31:H39">IF(D31&lt;&gt;"",IF(F31&gt;1,"Check",""),"")</f>
      </c>
    </row>
    <row r="32" spans="3:8" ht="16.5" hidden="1" thickBot="1">
      <c r="C32" s="73" t="s">
        <v>1147</v>
      </c>
      <c r="D32" s="100"/>
      <c r="E32" s="100"/>
      <c r="F32" s="98">
        <f t="shared" si="0"/>
      </c>
      <c r="G32" s="95">
        <f t="shared" si="1"/>
        <v>25</v>
      </c>
      <c r="H32" s="97">
        <f t="shared" si="2"/>
      </c>
    </row>
    <row r="33" spans="3:8" ht="16.5" hidden="1" thickBot="1">
      <c r="C33" s="73" t="s">
        <v>1148</v>
      </c>
      <c r="D33" s="100"/>
      <c r="E33" s="100"/>
      <c r="F33" s="98">
        <f t="shared" si="0"/>
      </c>
      <c r="G33" s="95">
        <f t="shared" si="1"/>
        <v>25</v>
      </c>
      <c r="H33" s="97">
        <f t="shared" si="2"/>
      </c>
    </row>
    <row r="34" spans="3:8" ht="16.5" hidden="1" thickBot="1">
      <c r="C34" s="73" t="s">
        <v>1149</v>
      </c>
      <c r="D34" s="100"/>
      <c r="E34" s="100"/>
      <c r="F34" s="98">
        <f t="shared" si="0"/>
      </c>
      <c r="G34" s="95">
        <f t="shared" si="1"/>
        <v>25</v>
      </c>
      <c r="H34" s="97">
        <f t="shared" si="2"/>
      </c>
    </row>
    <row r="35" spans="3:8" ht="16.5" hidden="1" thickBot="1">
      <c r="C35" s="73" t="s">
        <v>1150</v>
      </c>
      <c r="D35" s="100"/>
      <c r="E35" s="100"/>
      <c r="F35" s="98">
        <f t="shared" si="0"/>
      </c>
      <c r="G35" s="95">
        <f t="shared" si="1"/>
        <v>25</v>
      </c>
      <c r="H35" s="97">
        <f t="shared" si="2"/>
      </c>
    </row>
    <row r="36" spans="3:8" ht="16.5" hidden="1" thickBot="1">
      <c r="C36" s="73" t="s">
        <v>1151</v>
      </c>
      <c r="D36" s="100"/>
      <c r="E36" s="100"/>
      <c r="F36" s="98">
        <f t="shared" si="0"/>
      </c>
      <c r="G36" s="95">
        <f t="shared" si="1"/>
        <v>25</v>
      </c>
      <c r="H36" s="97">
        <f t="shared" si="2"/>
      </c>
    </row>
    <row r="37" spans="3:8" ht="16.5" hidden="1" thickBot="1">
      <c r="C37" s="73" t="s">
        <v>1152</v>
      </c>
      <c r="D37" s="100"/>
      <c r="E37" s="100"/>
      <c r="F37" s="98">
        <f t="shared" si="0"/>
      </c>
      <c r="G37" s="95">
        <f t="shared" si="1"/>
        <v>25</v>
      </c>
      <c r="H37" s="97">
        <f t="shared" si="2"/>
      </c>
    </row>
    <row r="38" spans="3:8" ht="16.5" hidden="1" thickBot="1">
      <c r="C38" s="73" t="s">
        <v>1153</v>
      </c>
      <c r="D38" s="100"/>
      <c r="E38" s="100"/>
      <c r="F38" s="98">
        <f t="shared" si="0"/>
      </c>
      <c r="G38" s="95">
        <f t="shared" si="1"/>
        <v>25</v>
      </c>
      <c r="H38" s="97">
        <f t="shared" si="2"/>
      </c>
    </row>
    <row r="39" spans="3:8" ht="16.5" hidden="1" thickBot="1">
      <c r="C39" s="73" t="s">
        <v>1154</v>
      </c>
      <c r="D39" s="101"/>
      <c r="E39" s="101"/>
      <c r="F39" s="98">
        <f t="shared" si="0"/>
      </c>
      <c r="G39" s="95">
        <f t="shared" si="1"/>
        <v>25</v>
      </c>
      <c r="H39" s="97">
        <f t="shared" si="2"/>
      </c>
    </row>
    <row r="40" spans="3:8" ht="15.75" hidden="1">
      <c r="C40" s="73"/>
      <c r="D40" s="74"/>
      <c r="G40" s="96"/>
      <c r="H40" s="93"/>
    </row>
    <row r="41" spans="3:8" ht="15.75" hidden="1">
      <c r="C41" s="73"/>
      <c r="D41" s="74" t="s">
        <v>1155</v>
      </c>
      <c r="E41" s="99" t="e">
        <f>((D30*E30)+(D31*E31)+(D32*E32)+(D33*E33)+(D34*E34)+(D35*E35)+(D36*E36)+(D37*E37)+(D38*E38)+(D39*E39))/E42</f>
        <v>#DIV/0!</v>
      </c>
      <c r="G41" s="95">
        <f>IF(E$26="Teacher",25,IF(E$26="TA",32.5,37))</f>
        <v>25</v>
      </c>
      <c r="H41" s="93"/>
    </row>
    <row r="42" spans="3:8" ht="16.5" hidden="1" thickBot="1">
      <c r="C42" s="73"/>
      <c r="D42" s="74" t="s">
        <v>1156</v>
      </c>
      <c r="E42" s="99">
        <f>SUM(E30:E39)</f>
        <v>0</v>
      </c>
      <c r="H42" s="75"/>
    </row>
    <row r="43" spans="3:8" ht="16.5" hidden="1" thickBot="1">
      <c r="C43" s="92"/>
      <c r="D43" s="74" t="s">
        <v>1105</v>
      </c>
      <c r="E43" s="98" t="e">
        <f>(IF(E41&gt;0,(E41*E42)/(G41*E42),""))</f>
        <v>#DIV/0!</v>
      </c>
      <c r="H43" s="75"/>
    </row>
    <row r="44" spans="3:8" ht="16.5" hidden="1" thickBot="1">
      <c r="C44" s="73"/>
      <c r="D44" s="74"/>
      <c r="E44" s="94"/>
      <c r="F44" s="94"/>
      <c r="G44" s="74"/>
      <c r="H44" s="75"/>
    </row>
    <row r="45" spans="3:8" ht="16.5" hidden="1" thickBot="1">
      <c r="C45" s="77" t="s">
        <v>1106</v>
      </c>
      <c r="D45" s="78" t="s">
        <v>1107</v>
      </c>
      <c r="E45" s="74"/>
      <c r="F45" s="74"/>
      <c r="G45" s="74"/>
      <c r="H45" s="75"/>
    </row>
    <row r="46" spans="3:8" ht="16.5" hidden="1" thickBot="1">
      <c r="C46" s="79"/>
      <c r="D46" s="80" t="s">
        <v>1108</v>
      </c>
      <c r="E46" s="81"/>
      <c r="F46" s="81"/>
      <c r="G46" s="81"/>
      <c r="H46" s="82"/>
    </row>
  </sheetData>
  <sheetProtection password="879D" sheet="1"/>
  <mergeCells count="15">
    <mergeCell ref="G27:H27"/>
    <mergeCell ref="E6:F6"/>
    <mergeCell ref="E8:F8"/>
    <mergeCell ref="E17:F17"/>
    <mergeCell ref="E19:F19"/>
    <mergeCell ref="G17:H17"/>
    <mergeCell ref="E15:F15"/>
    <mergeCell ref="G15:H15"/>
    <mergeCell ref="E3:F3"/>
    <mergeCell ref="G3:H3"/>
    <mergeCell ref="G5:H5"/>
    <mergeCell ref="G6:H6"/>
    <mergeCell ref="E5:F5"/>
    <mergeCell ref="E26:F26"/>
    <mergeCell ref="G26:H26"/>
  </mergeCells>
  <dataValidations count="2">
    <dataValidation type="list" allowBlank="1" showInputMessage="1" showErrorMessage="1" sqref="E3:F3 E15:F15 E26:F26">
      <formula1>$M$4:$M$6</formula1>
    </dataValidation>
    <dataValidation type="custom" allowBlank="1" showInputMessage="1" showErrorMessage="1" sqref="F30:F39 E43">
      <formula1>"&lt;=1"</formula1>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2"/>
  <dimension ref="A1:N55"/>
  <sheetViews>
    <sheetView showGridLines="0" zoomScalePageLayoutView="0" workbookViewId="0" topLeftCell="A25">
      <selection activeCell="E26" sqref="E26:F26"/>
    </sheetView>
  </sheetViews>
  <sheetFormatPr defaultColWidth="9.140625" defaultRowHeight="15"/>
  <cols>
    <col min="4" max="4" width="28.421875" style="0" customWidth="1"/>
    <col min="5" max="5" width="20.57421875" style="0" customWidth="1"/>
    <col min="7" max="7" width="1.7109375" style="0" customWidth="1"/>
    <col min="8" max="8" width="10.57421875" style="0" customWidth="1"/>
    <col min="9" max="9" width="5.57421875" style="0" customWidth="1"/>
    <col min="10" max="10" width="5.28125" style="0" customWidth="1"/>
    <col min="11" max="13" width="11.421875" style="0" hidden="1" customWidth="1"/>
  </cols>
  <sheetData>
    <row r="1" spans="1:14" ht="15.75" hidden="1" thickBot="1">
      <c r="A1" s="69"/>
      <c r="B1" s="69"/>
      <c r="C1" s="69"/>
      <c r="D1" s="69"/>
      <c r="E1" s="69"/>
      <c r="F1" s="69"/>
      <c r="G1" s="69"/>
      <c r="H1" s="69"/>
      <c r="I1" s="69"/>
      <c r="J1" s="69"/>
      <c r="K1" s="69"/>
      <c r="L1" s="69"/>
      <c r="M1" s="69"/>
      <c r="N1" s="69"/>
    </row>
    <row r="2" spans="1:14" ht="16.5" hidden="1" thickBot="1">
      <c r="A2" s="69"/>
      <c r="B2" s="69"/>
      <c r="C2" s="70" t="s">
        <v>1099</v>
      </c>
      <c r="D2" s="71"/>
      <c r="E2" s="71"/>
      <c r="F2" s="71"/>
      <c r="G2" s="71"/>
      <c r="H2" s="72"/>
      <c r="I2" s="69"/>
      <c r="J2" s="69"/>
      <c r="K2" s="69"/>
      <c r="L2" s="69"/>
      <c r="M2" s="69"/>
      <c r="N2" s="91" t="s">
        <v>1133</v>
      </c>
    </row>
    <row r="3" spans="1:14" ht="16.5" hidden="1" thickBot="1">
      <c r="A3" s="69"/>
      <c r="B3" s="69"/>
      <c r="C3" s="73"/>
      <c r="D3" s="74" t="s">
        <v>1100</v>
      </c>
      <c r="E3" s="295"/>
      <c r="F3" s="296"/>
      <c r="G3" s="297" t="s">
        <v>1101</v>
      </c>
      <c r="H3" s="298"/>
      <c r="I3" s="69"/>
      <c r="J3" s="69"/>
      <c r="K3" s="69"/>
      <c r="L3" s="69"/>
      <c r="M3" s="69"/>
      <c r="N3" s="69"/>
    </row>
    <row r="4" spans="1:14" ht="16.5" hidden="1" thickBot="1">
      <c r="A4" s="69"/>
      <c r="B4" s="69"/>
      <c r="C4" s="73"/>
      <c r="D4" s="74"/>
      <c r="E4" s="74"/>
      <c r="F4" s="74"/>
      <c r="G4" s="74"/>
      <c r="H4" s="75"/>
      <c r="I4" s="69"/>
      <c r="J4" s="69"/>
      <c r="K4" s="69"/>
      <c r="L4" s="69"/>
      <c r="M4" s="69" t="s">
        <v>1076</v>
      </c>
      <c r="N4" s="69" t="s">
        <v>1136</v>
      </c>
    </row>
    <row r="5" spans="1:14" ht="16.5" hidden="1" thickBot="1">
      <c r="A5" s="69"/>
      <c r="B5" s="69"/>
      <c r="C5" s="73"/>
      <c r="D5" s="75" t="s">
        <v>1102</v>
      </c>
      <c r="E5" s="295"/>
      <c r="F5" s="296"/>
      <c r="G5" s="297">
        <f>IF(E3&gt;"",IF(E3="Teacher",25,IF(E3="TA",32.5,37)),"")</f>
      </c>
      <c r="H5" s="298"/>
      <c r="I5" s="69"/>
      <c r="J5" s="69"/>
      <c r="K5" s="69">
        <f>IF(E3="Teacher",25,IF(E3="TA",32.5,37))</f>
        <v>37</v>
      </c>
      <c r="L5" s="69"/>
      <c r="M5" s="69" t="s">
        <v>1103</v>
      </c>
      <c r="N5" s="69" t="s">
        <v>1137</v>
      </c>
    </row>
    <row r="6" spans="1:14" ht="16.5" hidden="1" thickBot="1">
      <c r="A6" s="69"/>
      <c r="B6" s="69"/>
      <c r="C6" s="73"/>
      <c r="D6" s="75" t="s">
        <v>1104</v>
      </c>
      <c r="E6" s="295"/>
      <c r="F6" s="296"/>
      <c r="G6" s="297">
        <v>52</v>
      </c>
      <c r="H6" s="298"/>
      <c r="I6" s="69"/>
      <c r="J6" s="69"/>
      <c r="K6" s="69"/>
      <c r="L6" s="69"/>
      <c r="M6" s="69" t="s">
        <v>966</v>
      </c>
      <c r="N6" s="69"/>
    </row>
    <row r="7" spans="1:14" ht="16.5" hidden="1" thickBot="1">
      <c r="A7" s="69"/>
      <c r="B7" s="69"/>
      <c r="C7" s="73"/>
      <c r="D7" s="74"/>
      <c r="E7" s="76"/>
      <c r="F7" s="76"/>
      <c r="G7" s="74"/>
      <c r="H7" s="75"/>
      <c r="I7" s="69"/>
      <c r="J7" s="69"/>
      <c r="K7" s="69"/>
      <c r="L7" s="69"/>
      <c r="M7" s="69"/>
      <c r="N7" s="69" t="s">
        <v>1138</v>
      </c>
    </row>
    <row r="8" spans="1:14" ht="16.5" hidden="1" thickBot="1">
      <c r="A8" s="69"/>
      <c r="B8" s="69"/>
      <c r="C8" s="73"/>
      <c r="D8" s="74" t="s">
        <v>1105</v>
      </c>
      <c r="E8" s="300">
        <f>(IF(E5&gt;0,(E5*E6)/(K5*52),""))</f>
      </c>
      <c r="F8" s="301"/>
      <c r="G8" s="74"/>
      <c r="H8" s="75"/>
      <c r="I8" s="69"/>
      <c r="J8" s="69"/>
      <c r="K8" s="69"/>
      <c r="L8" s="69"/>
      <c r="M8" s="69"/>
      <c r="N8" s="69" t="s">
        <v>1139</v>
      </c>
    </row>
    <row r="9" spans="1:14" ht="16.5" hidden="1" thickBot="1">
      <c r="A9" s="69"/>
      <c r="B9" s="69"/>
      <c r="C9" s="73"/>
      <c r="D9" s="74"/>
      <c r="E9" s="74"/>
      <c r="F9" s="74"/>
      <c r="G9" s="74"/>
      <c r="H9" s="75"/>
      <c r="I9" s="69"/>
      <c r="J9" s="69"/>
      <c r="K9" s="69"/>
      <c r="L9" s="69"/>
      <c r="M9" s="69"/>
      <c r="N9" s="69"/>
    </row>
    <row r="10" spans="1:14" ht="16.5" hidden="1" thickBot="1">
      <c r="A10" s="69"/>
      <c r="B10" s="69"/>
      <c r="C10" s="77" t="s">
        <v>1106</v>
      </c>
      <c r="D10" s="78" t="s">
        <v>1107</v>
      </c>
      <c r="E10" s="74"/>
      <c r="F10" s="74"/>
      <c r="G10" s="74"/>
      <c r="H10" s="75"/>
      <c r="I10" s="69"/>
      <c r="J10" s="69"/>
      <c r="K10" s="69"/>
      <c r="L10" s="69"/>
      <c r="M10" s="69"/>
      <c r="N10" s="69"/>
    </row>
    <row r="11" spans="1:14" ht="16.5" hidden="1" thickBot="1">
      <c r="A11" s="69"/>
      <c r="B11" s="69"/>
      <c r="C11" s="79"/>
      <c r="D11" s="80" t="s">
        <v>1108</v>
      </c>
      <c r="E11" s="81"/>
      <c r="F11" s="81"/>
      <c r="G11" s="81"/>
      <c r="H11" s="82"/>
      <c r="I11" s="69"/>
      <c r="J11" s="69"/>
      <c r="K11" s="69"/>
      <c r="L11" s="69"/>
      <c r="M11" s="69"/>
      <c r="N11" s="69"/>
    </row>
    <row r="12" spans="1:14" ht="15" hidden="1">
      <c r="A12" s="69"/>
      <c r="B12" s="69"/>
      <c r="C12" s="69"/>
      <c r="D12" s="69"/>
      <c r="E12" s="69"/>
      <c r="F12" s="69"/>
      <c r="G12" s="69"/>
      <c r="H12" s="69"/>
      <c r="I12" s="69"/>
      <c r="J12" s="69"/>
      <c r="K12" s="69"/>
      <c r="L12" s="69"/>
      <c r="M12" s="69"/>
      <c r="N12" s="69"/>
    </row>
    <row r="13" spans="1:14" ht="15.75" hidden="1" thickBot="1">
      <c r="A13" s="69"/>
      <c r="B13" s="69"/>
      <c r="C13" s="69"/>
      <c r="D13" s="69"/>
      <c r="E13" s="69"/>
      <c r="F13" s="69"/>
      <c r="G13" s="69"/>
      <c r="H13" s="69"/>
      <c r="I13" s="69"/>
      <c r="J13" s="69"/>
      <c r="K13" s="69"/>
      <c r="L13" s="69"/>
      <c r="M13" s="69"/>
      <c r="N13" s="69"/>
    </row>
    <row r="14" spans="1:14" ht="16.5" hidden="1" thickBot="1">
      <c r="A14" s="69"/>
      <c r="B14" s="69"/>
      <c r="C14" s="70" t="s">
        <v>1109</v>
      </c>
      <c r="D14" s="71"/>
      <c r="E14" s="71"/>
      <c r="F14" s="71"/>
      <c r="G14" s="71"/>
      <c r="H14" s="72"/>
      <c r="I14" s="69"/>
      <c r="J14" s="69"/>
      <c r="K14" s="69"/>
      <c r="L14" s="69"/>
      <c r="M14" s="69"/>
      <c r="N14" s="69" t="s">
        <v>1135</v>
      </c>
    </row>
    <row r="15" spans="1:14" ht="16.5" hidden="1" thickBot="1">
      <c r="A15" s="69"/>
      <c r="B15" s="69"/>
      <c r="C15" s="73"/>
      <c r="D15" s="74" t="s">
        <v>1100</v>
      </c>
      <c r="E15" s="295"/>
      <c r="F15" s="296"/>
      <c r="G15" s="297" t="s">
        <v>1101</v>
      </c>
      <c r="H15" s="298"/>
      <c r="I15" s="69"/>
      <c r="J15" s="69"/>
      <c r="K15" s="69"/>
      <c r="L15" s="69"/>
      <c r="M15" s="69"/>
      <c r="N15" s="69" t="s">
        <v>1134</v>
      </c>
    </row>
    <row r="16" spans="1:14" ht="16.5" hidden="1" thickBot="1">
      <c r="A16" s="69"/>
      <c r="B16" s="69"/>
      <c r="C16" s="73"/>
      <c r="D16" s="74"/>
      <c r="E16" s="74"/>
      <c r="F16" s="74"/>
      <c r="G16" s="74"/>
      <c r="H16" s="75"/>
      <c r="I16" s="69"/>
      <c r="J16" s="69"/>
      <c r="K16" s="69"/>
      <c r="L16" s="69"/>
      <c r="M16" s="69"/>
      <c r="N16" s="69"/>
    </row>
    <row r="17" spans="1:14" ht="16.5" hidden="1" thickBot="1">
      <c r="A17" s="69"/>
      <c r="B17" s="69"/>
      <c r="C17" s="73"/>
      <c r="D17" s="75" t="s">
        <v>1102</v>
      </c>
      <c r="E17" s="295"/>
      <c r="F17" s="296"/>
      <c r="G17" s="297">
        <f>IF(E15&gt;"",IF(E15="Teacher",25,IF(E15="TA",32.5,37)),"")</f>
      </c>
      <c r="H17" s="298"/>
      <c r="I17" s="69"/>
      <c r="J17" s="69"/>
      <c r="K17" s="69"/>
      <c r="L17" s="69"/>
      <c r="M17" s="69"/>
      <c r="N17" s="69"/>
    </row>
    <row r="18" spans="1:14" ht="16.5" hidden="1" thickBot="1">
      <c r="A18" s="69"/>
      <c r="B18" s="69"/>
      <c r="C18" s="73"/>
      <c r="D18" s="74"/>
      <c r="E18" s="76"/>
      <c r="F18" s="76"/>
      <c r="G18" s="74"/>
      <c r="H18" s="75"/>
      <c r="I18" s="69"/>
      <c r="J18" s="69"/>
      <c r="K18" s="69"/>
      <c r="L18" s="69"/>
      <c r="M18" s="69"/>
      <c r="N18" s="69"/>
    </row>
    <row r="19" spans="1:14" ht="16.5" hidden="1" thickBot="1">
      <c r="A19" s="69"/>
      <c r="B19" s="69"/>
      <c r="C19" s="73"/>
      <c r="D19" s="74" t="s">
        <v>1105</v>
      </c>
      <c r="E19" s="300">
        <f>(IF(E15&gt;0,E17/G17,""))</f>
      </c>
      <c r="F19" s="301"/>
      <c r="G19" s="74"/>
      <c r="H19" s="75"/>
      <c r="I19" s="69"/>
      <c r="J19" s="69"/>
      <c r="K19" s="69"/>
      <c r="L19" s="69"/>
      <c r="M19" s="69"/>
      <c r="N19" s="69"/>
    </row>
    <row r="20" spans="1:14" ht="16.5" hidden="1" thickBot="1">
      <c r="A20" s="69"/>
      <c r="B20" s="69"/>
      <c r="C20" s="73"/>
      <c r="D20" s="74"/>
      <c r="E20" s="74"/>
      <c r="F20" s="74"/>
      <c r="G20" s="74"/>
      <c r="H20" s="75"/>
      <c r="I20" s="69"/>
      <c r="J20" s="69"/>
      <c r="K20" s="69"/>
      <c r="L20" s="69"/>
      <c r="M20" s="69"/>
      <c r="N20" s="69"/>
    </row>
    <row r="21" spans="1:14" ht="16.5" hidden="1" thickBot="1">
      <c r="A21" s="69"/>
      <c r="B21" s="69"/>
      <c r="C21" s="77" t="s">
        <v>1106</v>
      </c>
      <c r="D21" s="78" t="s">
        <v>1107</v>
      </c>
      <c r="E21" s="74"/>
      <c r="F21" s="74"/>
      <c r="G21" s="74"/>
      <c r="H21" s="75"/>
      <c r="I21" s="69"/>
      <c r="J21" s="69"/>
      <c r="K21" s="69"/>
      <c r="L21" s="69"/>
      <c r="M21" s="69"/>
      <c r="N21" s="69"/>
    </row>
    <row r="22" spans="1:14" ht="16.5" hidden="1" thickBot="1">
      <c r="A22" s="69"/>
      <c r="B22" s="69"/>
      <c r="C22" s="79"/>
      <c r="D22" s="80" t="s">
        <v>1108</v>
      </c>
      <c r="E22" s="81"/>
      <c r="F22" s="81"/>
      <c r="G22" s="81"/>
      <c r="H22" s="82"/>
      <c r="I22" s="69"/>
      <c r="J22" s="69"/>
      <c r="K22" s="69"/>
      <c r="L22" s="69"/>
      <c r="M22" s="69"/>
      <c r="N22" s="69"/>
    </row>
    <row r="23" spans="1:14" ht="15" hidden="1">
      <c r="A23" s="69"/>
      <c r="B23" s="69"/>
      <c r="C23" s="69"/>
      <c r="D23" s="69"/>
      <c r="E23" s="69"/>
      <c r="F23" s="69"/>
      <c r="G23" s="69"/>
      <c r="H23" s="69"/>
      <c r="I23" s="69"/>
      <c r="J23" s="69"/>
      <c r="K23" s="69"/>
      <c r="L23" s="69"/>
      <c r="M23" s="69"/>
      <c r="N23" s="69"/>
    </row>
    <row r="24" spans="1:14" ht="15.75" hidden="1" thickBot="1">
      <c r="A24" s="69"/>
      <c r="B24" s="69"/>
      <c r="C24" s="69"/>
      <c r="D24" s="69"/>
      <c r="E24" s="69"/>
      <c r="F24" s="69"/>
      <c r="G24" s="69"/>
      <c r="H24" s="69"/>
      <c r="I24" s="69"/>
      <c r="J24" s="69"/>
      <c r="K24" s="69"/>
      <c r="L24" s="69"/>
      <c r="M24" s="69"/>
      <c r="N24" s="69"/>
    </row>
    <row r="25" spans="1:14" ht="16.5" thickBot="1">
      <c r="A25" s="69"/>
      <c r="B25" s="69"/>
      <c r="C25" s="70" t="s">
        <v>1140</v>
      </c>
      <c r="D25" s="71"/>
      <c r="E25" s="71"/>
      <c r="F25" s="71"/>
      <c r="G25" s="71"/>
      <c r="H25" s="72"/>
      <c r="I25" s="69"/>
      <c r="J25" s="69"/>
      <c r="K25" s="69"/>
      <c r="L25" s="69"/>
      <c r="M25" s="69"/>
      <c r="N25" s="69"/>
    </row>
    <row r="26" spans="1:14" ht="16.5" thickBot="1">
      <c r="A26" s="69"/>
      <c r="B26" s="69"/>
      <c r="C26" s="73"/>
      <c r="D26" s="74" t="s">
        <v>1100</v>
      </c>
      <c r="E26" s="302"/>
      <c r="F26" s="296"/>
      <c r="G26" s="297" t="s">
        <v>1101</v>
      </c>
      <c r="H26" s="298"/>
      <c r="I26" s="69"/>
      <c r="J26" s="69"/>
      <c r="K26" s="69"/>
      <c r="L26" s="69"/>
      <c r="M26" s="69"/>
      <c r="N26" s="91" t="s">
        <v>1133</v>
      </c>
    </row>
    <row r="27" spans="1:14" ht="15.75">
      <c r="A27" s="69"/>
      <c r="B27" s="69"/>
      <c r="C27" s="73"/>
      <c r="D27" s="74"/>
      <c r="E27" s="74"/>
      <c r="F27" s="71"/>
      <c r="G27" s="299">
        <f>IF(E$26="Teacher",25,IF(E$26="TA",32.5,37))</f>
        <v>37</v>
      </c>
      <c r="H27" s="298"/>
      <c r="I27" s="69"/>
      <c r="J27" s="69"/>
      <c r="K27" s="69"/>
      <c r="L27" s="69"/>
      <c r="M27" s="69"/>
      <c r="N27" s="69"/>
    </row>
    <row r="28" spans="1:14" ht="15.75">
      <c r="A28" s="69"/>
      <c r="B28" s="69"/>
      <c r="C28" s="73"/>
      <c r="D28" s="76" t="s">
        <v>1141</v>
      </c>
      <c r="E28" s="76" t="s">
        <v>1166</v>
      </c>
      <c r="F28" s="76" t="s">
        <v>1105</v>
      </c>
      <c r="G28" s="76"/>
      <c r="H28" s="93"/>
      <c r="I28" s="69"/>
      <c r="J28" s="69"/>
      <c r="K28" s="69"/>
      <c r="L28" s="69"/>
      <c r="M28" s="69"/>
      <c r="N28" s="102" t="s">
        <v>1157</v>
      </c>
    </row>
    <row r="29" spans="1:14" ht="16.5" thickBot="1">
      <c r="A29" s="69"/>
      <c r="B29" s="69"/>
      <c r="C29" s="73"/>
      <c r="D29" s="76" t="s">
        <v>1143</v>
      </c>
      <c r="E29" s="76" t="s">
        <v>1167</v>
      </c>
      <c r="H29" s="75"/>
      <c r="I29" s="69"/>
      <c r="J29" s="69"/>
      <c r="K29" s="69"/>
      <c r="L29" s="69"/>
      <c r="M29" s="69"/>
      <c r="N29" s="69" t="s">
        <v>1158</v>
      </c>
    </row>
    <row r="30" spans="3:8" ht="16.5" thickBot="1">
      <c r="C30" s="73" t="s">
        <v>1145</v>
      </c>
      <c r="D30" s="100"/>
      <c r="E30" s="100"/>
      <c r="F30" s="98">
        <f aca="true" t="shared" si="0" ref="F30:F39">(IF(D30&gt;0,(D30*E30)/(G30*E30),""))</f>
      </c>
      <c r="G30" s="95">
        <f aca="true" t="shared" si="1" ref="G30:G39">IF(E$26="Teacher",25,IF(E$26="TA",32.5,37))</f>
        <v>37</v>
      </c>
      <c r="H30" s="97">
        <f>IF(D30&lt;&gt;"",IF(F30&gt;1,"Check",""),"")</f>
      </c>
    </row>
    <row r="31" spans="3:14" ht="16.5" thickBot="1">
      <c r="C31" s="73" t="s">
        <v>1146</v>
      </c>
      <c r="D31" s="100"/>
      <c r="E31" s="100"/>
      <c r="F31" s="98">
        <f t="shared" si="0"/>
      </c>
      <c r="G31" s="95">
        <f t="shared" si="1"/>
        <v>37</v>
      </c>
      <c r="H31" s="97">
        <f aca="true" t="shared" si="2" ref="H31:H39">IF(D31&lt;&gt;"",IF(F31&gt;1,"Check",""),"")</f>
      </c>
      <c r="N31" t="s">
        <v>1159</v>
      </c>
    </row>
    <row r="32" spans="3:14" ht="16.5" thickBot="1">
      <c r="C32" s="73" t="s">
        <v>1147</v>
      </c>
      <c r="D32" s="100"/>
      <c r="E32" s="100"/>
      <c r="F32" s="98">
        <f t="shared" si="0"/>
      </c>
      <c r="G32" s="95">
        <f t="shared" si="1"/>
        <v>37</v>
      </c>
      <c r="H32" s="97">
        <f t="shared" si="2"/>
      </c>
      <c r="N32" t="s">
        <v>1160</v>
      </c>
    </row>
    <row r="33" spans="3:8" ht="16.5" thickBot="1">
      <c r="C33" s="73" t="s">
        <v>1148</v>
      </c>
      <c r="D33" s="100"/>
      <c r="E33" s="100"/>
      <c r="F33" s="98">
        <f t="shared" si="0"/>
      </c>
      <c r="G33" s="95">
        <f t="shared" si="1"/>
        <v>37</v>
      </c>
      <c r="H33" s="97">
        <f t="shared" si="2"/>
      </c>
    </row>
    <row r="34" spans="3:14" ht="16.5" thickBot="1">
      <c r="C34" s="73" t="s">
        <v>1149</v>
      </c>
      <c r="D34" s="100"/>
      <c r="E34" s="110"/>
      <c r="F34" s="98">
        <f t="shared" si="0"/>
      </c>
      <c r="G34" s="95">
        <f t="shared" si="1"/>
        <v>37</v>
      </c>
      <c r="H34" s="97">
        <f t="shared" si="2"/>
      </c>
      <c r="N34" t="s">
        <v>1198</v>
      </c>
    </row>
    <row r="35" spans="3:14" ht="16.5" thickBot="1">
      <c r="C35" s="73" t="s">
        <v>1150</v>
      </c>
      <c r="D35" s="100"/>
      <c r="E35" s="100"/>
      <c r="F35" s="98">
        <f t="shared" si="0"/>
      </c>
      <c r="G35" s="95">
        <f t="shared" si="1"/>
        <v>37</v>
      </c>
      <c r="H35" s="97">
        <f t="shared" si="2"/>
      </c>
      <c r="N35" t="s">
        <v>1199</v>
      </c>
    </row>
    <row r="36" spans="3:8" ht="16.5" thickBot="1">
      <c r="C36" s="73" t="s">
        <v>1151</v>
      </c>
      <c r="D36" s="100"/>
      <c r="E36" s="100"/>
      <c r="F36" s="98">
        <f t="shared" si="0"/>
      </c>
      <c r="G36" s="95">
        <f t="shared" si="1"/>
        <v>37</v>
      </c>
      <c r="H36" s="97">
        <f t="shared" si="2"/>
      </c>
    </row>
    <row r="37" spans="3:14" ht="16.5" thickBot="1">
      <c r="C37" s="73" t="s">
        <v>1152</v>
      </c>
      <c r="D37" s="100"/>
      <c r="E37" s="100"/>
      <c r="F37" s="98">
        <f t="shared" si="0"/>
      </c>
      <c r="G37" s="95">
        <f t="shared" si="1"/>
        <v>37</v>
      </c>
      <c r="H37" s="97">
        <f t="shared" si="2"/>
      </c>
      <c r="N37" t="s">
        <v>1161</v>
      </c>
    </row>
    <row r="38" spans="3:8" ht="16.5" thickBot="1">
      <c r="C38" s="73" t="s">
        <v>1153</v>
      </c>
      <c r="D38" s="100"/>
      <c r="E38" s="100"/>
      <c r="F38" s="98">
        <f t="shared" si="0"/>
      </c>
      <c r="G38" s="95">
        <f t="shared" si="1"/>
        <v>37</v>
      </c>
      <c r="H38" s="97">
        <f t="shared" si="2"/>
      </c>
    </row>
    <row r="39" spans="3:14" ht="16.5" thickBot="1">
      <c r="C39" s="73" t="s">
        <v>1154</v>
      </c>
      <c r="D39" s="101"/>
      <c r="E39" s="101"/>
      <c r="F39" s="98">
        <f t="shared" si="0"/>
      </c>
      <c r="G39" s="95">
        <f t="shared" si="1"/>
        <v>37</v>
      </c>
      <c r="H39" s="97">
        <f t="shared" si="2"/>
      </c>
      <c r="N39" t="s">
        <v>1192</v>
      </c>
    </row>
    <row r="40" spans="3:14" ht="16.5" thickBot="1">
      <c r="C40" s="73"/>
      <c r="D40" s="74"/>
      <c r="G40" s="96"/>
      <c r="H40" s="93"/>
      <c r="N40" t="s">
        <v>1193</v>
      </c>
    </row>
    <row r="41" spans="3:8" ht="16.5" thickBot="1">
      <c r="C41" s="73"/>
      <c r="D41" s="74" t="s">
        <v>1162</v>
      </c>
      <c r="E41" s="98">
        <f>IF(D30="","",((D30*E30)+(D31*E31)+(D32*E32)+(D33*E33)+(D34*E34)+(D35*E35)+(D36*E36)+(D37*E37)+(D38*E38)+(D39*E39))/E42)</f>
      </c>
      <c r="G41" s="95">
        <f>IF(E$26="Teacher",25,IF(E$26="TA",32.5,37))</f>
        <v>37</v>
      </c>
      <c r="H41" s="93"/>
    </row>
    <row r="42" spans="3:14" ht="16.5" thickBot="1">
      <c r="C42" s="73"/>
      <c r="D42" s="74" t="s">
        <v>1165</v>
      </c>
      <c r="E42" s="98">
        <f>IF(E30="","",SUM(E30:E39))</f>
      </c>
      <c r="H42" s="75"/>
      <c r="N42" t="s">
        <v>1194</v>
      </c>
    </row>
    <row r="43" spans="3:14" ht="16.5" thickBot="1">
      <c r="C43" s="73"/>
      <c r="D43" s="74" t="s">
        <v>1203</v>
      </c>
      <c r="E43" s="98">
        <f>IF(E30="","",(IF(E41&gt;0,(E41*E42)/(G41*E42),"")))</f>
      </c>
      <c r="H43" s="75"/>
      <c r="N43" t="s">
        <v>1195</v>
      </c>
    </row>
    <row r="44" spans="3:14" ht="16.5" thickBot="1">
      <c r="C44" s="73"/>
      <c r="D44" s="74" t="s">
        <v>1200</v>
      </c>
      <c r="E44" s="105">
        <v>1</v>
      </c>
      <c r="H44" s="75"/>
      <c r="N44" t="s">
        <v>1196</v>
      </c>
    </row>
    <row r="45" spans="3:14" ht="16.5" thickBot="1">
      <c r="C45" s="73"/>
      <c r="D45" s="103" t="s">
        <v>1191</v>
      </c>
      <c r="E45" s="98" t="e">
        <f>E44-E43</f>
        <v>#VALUE!</v>
      </c>
      <c r="H45" s="75"/>
      <c r="N45" t="s">
        <v>1197</v>
      </c>
    </row>
    <row r="46" spans="3:8" ht="15.75">
      <c r="C46" s="73"/>
      <c r="D46" s="74"/>
      <c r="E46" s="94"/>
      <c r="H46" s="75"/>
    </row>
    <row r="47" spans="3:14" ht="15.75">
      <c r="C47" s="92"/>
      <c r="D47" s="103"/>
      <c r="H47" s="75"/>
      <c r="N47" t="s">
        <v>1201</v>
      </c>
    </row>
    <row r="48" spans="3:8" ht="16.5" thickBot="1">
      <c r="C48" s="73"/>
      <c r="D48" s="74"/>
      <c r="E48" s="94"/>
      <c r="F48" s="94"/>
      <c r="G48" s="74"/>
      <c r="H48" s="75"/>
    </row>
    <row r="49" spans="3:14" ht="16.5" thickBot="1">
      <c r="C49" s="77" t="s">
        <v>1106</v>
      </c>
      <c r="D49" s="78" t="s">
        <v>1107</v>
      </c>
      <c r="E49" s="74"/>
      <c r="F49" s="74"/>
      <c r="G49" s="74"/>
      <c r="H49" s="75"/>
      <c r="N49" t="s">
        <v>1202</v>
      </c>
    </row>
    <row r="50" spans="3:8" ht="16.5" thickBot="1">
      <c r="C50" s="79"/>
      <c r="D50" s="80" t="s">
        <v>1108</v>
      </c>
      <c r="E50" s="81"/>
      <c r="F50" s="81"/>
      <c r="G50" s="81"/>
      <c r="H50" s="82"/>
    </row>
    <row r="53" ht="15" hidden="1">
      <c r="B53" t="s">
        <v>1076</v>
      </c>
    </row>
    <row r="54" ht="15" hidden="1">
      <c r="B54" t="s">
        <v>1103</v>
      </c>
    </row>
    <row r="55" ht="15" hidden="1">
      <c r="B55" t="s">
        <v>966</v>
      </c>
    </row>
  </sheetData>
  <sheetProtection password="C8FD" sheet="1"/>
  <mergeCells count="15">
    <mergeCell ref="E6:F6"/>
    <mergeCell ref="G6:H6"/>
    <mergeCell ref="E26:F26"/>
    <mergeCell ref="G26:H26"/>
    <mergeCell ref="E3:F3"/>
    <mergeCell ref="G3:H3"/>
    <mergeCell ref="E5:F5"/>
    <mergeCell ref="G5:H5"/>
    <mergeCell ref="G27:H27"/>
    <mergeCell ref="E8:F8"/>
    <mergeCell ref="E15:F15"/>
    <mergeCell ref="G15:H15"/>
    <mergeCell ref="E17:F17"/>
    <mergeCell ref="G17:H17"/>
    <mergeCell ref="E19:F19"/>
  </mergeCells>
  <conditionalFormatting sqref="F30:F39">
    <cfRule type="expression" priority="5" dxfId="9" stopIfTrue="1">
      <formula>ISERROR(F30)</formula>
    </cfRule>
    <cfRule type="expression" priority="6" dxfId="9" stopIfTrue="1">
      <formula>"iserr(F30)"</formula>
    </cfRule>
  </conditionalFormatting>
  <conditionalFormatting sqref="H30:H39">
    <cfRule type="expression" priority="4" dxfId="10" stopIfTrue="1">
      <formula>ISERROR(H30)</formula>
    </cfRule>
  </conditionalFormatting>
  <conditionalFormatting sqref="E41:E43">
    <cfRule type="expression" priority="3" dxfId="9" stopIfTrue="1">
      <formula>ISERROR(E41)</formula>
    </cfRule>
  </conditionalFormatting>
  <conditionalFormatting sqref="E45">
    <cfRule type="expression" priority="2" dxfId="9" stopIfTrue="1">
      <formula>ISERROR(E45)</formula>
    </cfRule>
  </conditionalFormatting>
  <dataValidations count="3">
    <dataValidation type="custom" allowBlank="1" showInputMessage="1" showErrorMessage="1" sqref="F30:F39">
      <formula1>"&lt;=1"</formula1>
    </dataValidation>
    <dataValidation type="list" allowBlank="1" showInputMessage="1" showErrorMessage="1" sqref="E3:F3 E15:F15">
      <formula1>$M$4:$M$6</formula1>
    </dataValidation>
    <dataValidation type="list" allowBlank="1" showInputMessage="1" showErrorMessage="1" sqref="E26:F26">
      <formula1>$B$53:$B$55</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AD47"/>
  <sheetViews>
    <sheetView tabSelected="1" zoomScalePageLayoutView="0" workbookViewId="0" topLeftCell="A1">
      <selection activeCell="D4" sqref="D4:H4"/>
    </sheetView>
  </sheetViews>
  <sheetFormatPr defaultColWidth="9.140625" defaultRowHeight="15"/>
  <cols>
    <col min="1" max="1" width="3.00390625" style="144" customWidth="1"/>
    <col min="2" max="6" width="9.140625" style="144" customWidth="1"/>
    <col min="7" max="7" width="9.8515625" style="144" customWidth="1"/>
    <col min="8" max="8" width="9.140625" style="144" customWidth="1"/>
    <col min="9" max="9" width="1.8515625" style="144" customWidth="1"/>
    <col min="10" max="10" width="19.00390625" style="144" customWidth="1"/>
    <col min="11" max="11" width="9.140625" style="145" customWidth="1"/>
    <col min="12" max="12" width="9.140625" style="144" customWidth="1"/>
    <col min="13" max="13" width="9.7109375" style="144" bestFit="1" customWidth="1"/>
    <col min="14" max="38" width="9.140625" style="144" customWidth="1"/>
    <col min="39" max="16384" width="9.140625" style="1" customWidth="1"/>
  </cols>
  <sheetData>
    <row r="1" spans="2:30" s="1" customFormat="1" ht="32.25" customHeight="1">
      <c r="B1" s="68"/>
      <c r="C1" s="52"/>
      <c r="J1" s="146"/>
      <c r="K1" s="147"/>
      <c r="L1" s="148"/>
      <c r="M1" s="149"/>
      <c r="N1" s="149"/>
      <c r="O1" s="149"/>
      <c r="P1" s="149"/>
      <c r="Q1" s="149"/>
      <c r="R1" s="149"/>
      <c r="S1" s="149"/>
      <c r="T1" s="149"/>
      <c r="U1" s="149"/>
      <c r="V1" s="149"/>
      <c r="W1" s="149"/>
      <c r="AD1" s="68"/>
    </row>
    <row r="2" spans="2:12" s="1" customFormat="1" ht="31.5">
      <c r="B2" s="2" t="s">
        <v>1419</v>
      </c>
      <c r="C2" s="2"/>
      <c r="J2" s="49"/>
      <c r="K2" s="25"/>
      <c r="L2" s="32"/>
    </row>
    <row r="3" spans="11:30" s="1" customFormat="1" ht="8.25" customHeight="1">
      <c r="K3" s="25"/>
      <c r="L3" s="32"/>
      <c r="AD3" s="68"/>
    </row>
    <row r="4" spans="2:12" s="1" customFormat="1" ht="15">
      <c r="B4" s="1" t="s">
        <v>866</v>
      </c>
      <c r="D4" s="216"/>
      <c r="E4" s="217"/>
      <c r="F4" s="217"/>
      <c r="G4" s="217"/>
      <c r="H4" s="218"/>
      <c r="J4" s="153"/>
      <c r="K4" s="152"/>
      <c r="L4" s="32"/>
    </row>
    <row r="5" spans="11:12" s="1" customFormat="1" ht="6" customHeight="1">
      <c r="K5" s="25"/>
      <c r="L5" s="32"/>
    </row>
    <row r="6" spans="2:12" s="1" customFormat="1" ht="15">
      <c r="B6" s="1" t="s">
        <v>1088</v>
      </c>
      <c r="D6" s="40">
        <f>IF(ISERROR(MATCH(D4,Data!B:B,0)),"",TEXT(VLOOKUP(D4,Data!B:C,2,FALSE),"0000"))</f>
      </c>
      <c r="E6" s="6"/>
      <c r="K6" s="25"/>
      <c r="L6" s="32"/>
    </row>
    <row r="7" spans="11:12" s="1" customFormat="1" ht="6" customHeight="1">
      <c r="K7" s="25"/>
      <c r="L7" s="32"/>
    </row>
    <row r="8" spans="2:12" s="1" customFormat="1" ht="18.75" hidden="1">
      <c r="B8" s="30" t="s">
        <v>937</v>
      </c>
      <c r="C8" s="23"/>
      <c r="K8" s="25"/>
      <c r="L8" s="32"/>
    </row>
    <row r="9" spans="11:12" s="1" customFormat="1" ht="4.5" customHeight="1" hidden="1">
      <c r="K9" s="25"/>
      <c r="L9" s="32"/>
    </row>
    <row r="10" spans="2:12" s="1" customFormat="1" ht="33" customHeight="1" hidden="1">
      <c r="B10" s="211" t="s">
        <v>1085</v>
      </c>
      <c r="C10" s="211"/>
      <c r="D10" s="221" t="s">
        <v>867</v>
      </c>
      <c r="E10" s="221"/>
      <c r="F10" s="53" t="s">
        <v>896</v>
      </c>
      <c r="G10" s="221" t="s">
        <v>868</v>
      </c>
      <c r="H10" s="222"/>
      <c r="K10" s="25"/>
      <c r="L10" s="32"/>
    </row>
    <row r="11" spans="2:12" s="1" customFormat="1" ht="15" hidden="1">
      <c r="B11" s="212"/>
      <c r="C11" s="213"/>
      <c r="D11" s="227"/>
      <c r="E11" s="228"/>
      <c r="F11" s="26"/>
      <c r="G11" s="219"/>
      <c r="H11" s="220"/>
      <c r="K11" s="25"/>
      <c r="L11" s="32"/>
    </row>
    <row r="12" spans="2:12" s="1" customFormat="1" ht="15" hidden="1">
      <c r="B12" s="209" t="s">
        <v>890</v>
      </c>
      <c r="C12" s="210"/>
      <c r="D12" s="198" t="e">
        <f>IF(VLOOKUP($D$6,'Insurance Data'!B:F,2,FALSE)=""," - ",VLOOKUP($D$6,'Insurance Data'!B:F,2,FALSE))</f>
        <v>#N/A</v>
      </c>
      <c r="E12" s="199"/>
      <c r="F12" s="229" t="s">
        <v>938</v>
      </c>
      <c r="G12" s="223" t="e">
        <f>IF(OR(D12="N / A",D12="No Data"),"Not Purchased","Claim")</f>
        <v>#N/A</v>
      </c>
      <c r="H12" s="224"/>
      <c r="J12" s="49"/>
      <c r="K12" s="50"/>
      <c r="L12" s="32"/>
    </row>
    <row r="13" spans="2:12" s="1" customFormat="1" ht="15" hidden="1">
      <c r="B13" s="214" t="s">
        <v>891</v>
      </c>
      <c r="C13" s="215"/>
      <c r="D13" s="207" t="e">
        <f>IF(VLOOKUP($D$6,'Insurance Data'!B:F,3,FALSE)=""," - ",VLOOKUP($D$6,'Insurance Data'!B:F,3,FALSE))</f>
        <v>#N/A</v>
      </c>
      <c r="E13" s="208"/>
      <c r="F13" s="229"/>
      <c r="G13" s="225" t="e">
        <f>IF(OR(D13="N / A",D13="No Data"),"Not Purchased","Claim")</f>
        <v>#N/A</v>
      </c>
      <c r="H13" s="226"/>
      <c r="J13" s="49"/>
      <c r="K13" s="59" t="s">
        <v>1094</v>
      </c>
      <c r="L13" s="32"/>
    </row>
    <row r="14" spans="2:12" s="1" customFormat="1" ht="15" hidden="1">
      <c r="B14" s="209" t="s">
        <v>892</v>
      </c>
      <c r="C14" s="210"/>
      <c r="D14" s="198" t="e">
        <f>IF(VLOOKUP($D$6,'Insurance Data'!B:F,4,FALSE)=""," - ",VLOOKUP($D$6,'Insurance Data'!B:F,4,FALSE))</f>
        <v>#N/A</v>
      </c>
      <c r="E14" s="199"/>
      <c r="F14" s="229"/>
      <c r="G14" s="223" t="e">
        <f>IF(OR(D14="N / A",D14="No Data"),"Not Purchased","Claim")</f>
        <v>#N/A</v>
      </c>
      <c r="H14" s="224"/>
      <c r="J14" s="49"/>
      <c r="K14" s="50"/>
      <c r="L14" s="32"/>
    </row>
    <row r="15" spans="2:12" s="1" customFormat="1" ht="15" hidden="1">
      <c r="B15" s="195" t="s">
        <v>894</v>
      </c>
      <c r="C15" s="196"/>
      <c r="D15" s="203" t="e">
        <f>IF(VLOOKUP($D$6,'Insurance Data'!B:F,5,FALSE)=""," - ",VLOOKUP($D$6,'Insurance Data'!B:F,5,FALSE))</f>
        <v>#N/A</v>
      </c>
      <c r="E15" s="204"/>
      <c r="F15" s="229"/>
      <c r="G15" s="205" t="e">
        <f>IF(OR(D15="N / A",D15="No Data"),"Not Purchased","Claim")</f>
        <v>#N/A</v>
      </c>
      <c r="H15" s="206"/>
      <c r="J15" s="49"/>
      <c r="K15" s="50"/>
      <c r="L15" s="32"/>
    </row>
    <row r="16" spans="6:12" s="1" customFormat="1" ht="15">
      <c r="F16" s="6"/>
      <c r="J16" s="49"/>
      <c r="K16" s="50"/>
      <c r="L16" s="32"/>
    </row>
    <row r="17" spans="2:12" s="1" customFormat="1" ht="18.75">
      <c r="B17" s="30" t="s">
        <v>895</v>
      </c>
      <c r="C17" s="23"/>
      <c r="J17" s="49"/>
      <c r="K17" s="25"/>
      <c r="L17" s="32"/>
    </row>
    <row r="18" spans="11:12" s="1" customFormat="1" ht="6" customHeight="1">
      <c r="K18" s="25"/>
      <c r="L18" s="32"/>
    </row>
    <row r="19" spans="2:12" s="1" customFormat="1" ht="15">
      <c r="B19" s="1" t="s">
        <v>1086</v>
      </c>
      <c r="D19" s="197" t="s">
        <v>1430</v>
      </c>
      <c r="E19" s="197"/>
      <c r="F19" s="197"/>
      <c r="H19" s="7"/>
      <c r="J19" s="24" t="s">
        <v>1084</v>
      </c>
      <c r="K19" s="25"/>
      <c r="L19" s="32"/>
    </row>
    <row r="20" spans="2:13" s="1" customFormat="1" ht="15">
      <c r="B20" s="111"/>
      <c r="C20" s="111"/>
      <c r="D20" s="111"/>
      <c r="E20" s="111"/>
      <c r="F20" s="111"/>
      <c r="G20" s="111"/>
      <c r="H20" s="111"/>
      <c r="I20" s="111"/>
      <c r="K20" s="25"/>
      <c r="L20" s="32"/>
      <c r="M20" s="51"/>
    </row>
    <row r="21" spans="2:13" s="1" customFormat="1" ht="15">
      <c r="B21" s="123"/>
      <c r="C21" s="123"/>
      <c r="D21" s="200" t="s">
        <v>1420</v>
      </c>
      <c r="E21" s="201"/>
      <c r="F21" s="202"/>
      <c r="G21" s="151"/>
      <c r="H21" s="151"/>
      <c r="I21" s="111"/>
      <c r="K21" s="25"/>
      <c r="L21" s="32"/>
      <c r="M21" s="51"/>
    </row>
    <row r="22" spans="2:13" s="1" customFormat="1" ht="21.75" customHeight="1">
      <c r="B22" s="124" t="s">
        <v>877</v>
      </c>
      <c r="C22" s="124" t="s">
        <v>878</v>
      </c>
      <c r="D22" s="124" t="s">
        <v>879</v>
      </c>
      <c r="E22" s="124" t="s">
        <v>878</v>
      </c>
      <c r="F22" s="124" t="s">
        <v>880</v>
      </c>
      <c r="G22" s="124" t="s">
        <v>881</v>
      </c>
      <c r="H22" s="124" t="s">
        <v>881</v>
      </c>
      <c r="I22" s="111"/>
      <c r="K22" s="25"/>
      <c r="L22" s="32"/>
      <c r="M22" s="49"/>
    </row>
    <row r="23" spans="2:12" s="1" customFormat="1" ht="15">
      <c r="B23" s="125"/>
      <c r="C23" s="125"/>
      <c r="D23" s="125"/>
      <c r="E23" s="125"/>
      <c r="F23" s="125"/>
      <c r="G23" s="138">
        <v>1</v>
      </c>
      <c r="H23" s="138">
        <v>2</v>
      </c>
      <c r="I23" s="111"/>
      <c r="K23" s="25"/>
      <c r="L23" s="32"/>
    </row>
    <row r="24" spans="2:12" s="1" customFormat="1" ht="15">
      <c r="B24" s="137">
        <v>3</v>
      </c>
      <c r="C24" s="137">
        <v>4</v>
      </c>
      <c r="D24" s="137">
        <v>5</v>
      </c>
      <c r="E24" s="137">
        <v>6</v>
      </c>
      <c r="F24" s="137">
        <v>7</v>
      </c>
      <c r="G24" s="138">
        <v>8</v>
      </c>
      <c r="H24" s="138">
        <v>9</v>
      </c>
      <c r="I24" s="111"/>
      <c r="K24" s="25"/>
      <c r="L24" s="32"/>
    </row>
    <row r="25" spans="2:12" s="1" customFormat="1" ht="15">
      <c r="B25" s="137">
        <v>10</v>
      </c>
      <c r="C25" s="137">
        <v>11</v>
      </c>
      <c r="D25" s="137">
        <v>12</v>
      </c>
      <c r="E25" s="137">
        <v>13</v>
      </c>
      <c r="F25" s="137">
        <v>14</v>
      </c>
      <c r="G25" s="138">
        <v>15</v>
      </c>
      <c r="H25" s="138">
        <v>16</v>
      </c>
      <c r="I25" s="111"/>
      <c r="K25" s="25"/>
      <c r="L25" s="32"/>
    </row>
    <row r="26" spans="2:12" s="1" customFormat="1" ht="15">
      <c r="B26" s="137">
        <v>17</v>
      </c>
      <c r="C26" s="137">
        <v>18</v>
      </c>
      <c r="D26" s="137">
        <v>19</v>
      </c>
      <c r="E26" s="137">
        <v>20</v>
      </c>
      <c r="F26" s="42">
        <v>21</v>
      </c>
      <c r="G26" s="138">
        <v>22</v>
      </c>
      <c r="H26" s="138">
        <v>23</v>
      </c>
      <c r="I26" s="111"/>
      <c r="K26" s="25"/>
      <c r="L26" s="32"/>
    </row>
    <row r="27" spans="2:12" s="1" customFormat="1" ht="15">
      <c r="B27" s="137">
        <v>24</v>
      </c>
      <c r="C27" s="137">
        <v>25</v>
      </c>
      <c r="D27" s="137">
        <v>26</v>
      </c>
      <c r="E27" s="137">
        <v>27</v>
      </c>
      <c r="F27" s="137">
        <v>28</v>
      </c>
      <c r="G27" s="138">
        <v>29</v>
      </c>
      <c r="H27" s="138">
        <v>30</v>
      </c>
      <c r="I27" s="111"/>
      <c r="K27" s="25"/>
      <c r="L27" s="32"/>
    </row>
    <row r="28" spans="2:12" s="1" customFormat="1" ht="15">
      <c r="B28" s="125"/>
      <c r="C28" s="125"/>
      <c r="D28" s="125"/>
      <c r="E28" s="125"/>
      <c r="F28" s="125"/>
      <c r="G28" s="126"/>
      <c r="H28" s="126"/>
      <c r="I28" s="111"/>
      <c r="K28" s="25"/>
      <c r="L28" s="32"/>
    </row>
    <row r="29" spans="11:12" s="1" customFormat="1" ht="15">
      <c r="K29" s="25"/>
      <c r="L29" s="32"/>
    </row>
    <row r="30" spans="11:12" s="1" customFormat="1" ht="15">
      <c r="K30" s="25"/>
      <c r="L30" s="32"/>
    </row>
    <row r="31" spans="10:12" s="1" customFormat="1" ht="15">
      <c r="J31" s="144"/>
      <c r="K31" s="145"/>
      <c r="L31" s="144"/>
    </row>
    <row r="32" spans="2:12" s="1" customFormat="1" ht="15">
      <c r="B32" s="194" t="s">
        <v>1164</v>
      </c>
      <c r="C32" s="194"/>
      <c r="D32" s="194"/>
      <c r="E32" s="194"/>
      <c r="F32" s="194"/>
      <c r="G32" s="194"/>
      <c r="H32" s="194"/>
      <c r="J32" s="144"/>
      <c r="K32" s="145"/>
      <c r="L32" s="144"/>
    </row>
    <row r="33" spans="2:12" s="1" customFormat="1" ht="15">
      <c r="B33" s="194"/>
      <c r="C33" s="194"/>
      <c r="D33" s="194"/>
      <c r="E33" s="194"/>
      <c r="F33" s="194"/>
      <c r="G33" s="194"/>
      <c r="H33" s="194"/>
      <c r="J33" s="144"/>
      <c r="K33" s="145"/>
      <c r="L33" s="144"/>
    </row>
    <row r="34" spans="2:12" s="1" customFormat="1" ht="15">
      <c r="B34" s="194"/>
      <c r="C34" s="194"/>
      <c r="D34" s="194"/>
      <c r="E34" s="194"/>
      <c r="F34" s="194"/>
      <c r="G34" s="194"/>
      <c r="H34" s="194"/>
      <c r="J34" s="144"/>
      <c r="K34" s="145"/>
      <c r="L34" s="144"/>
    </row>
    <row r="35" spans="2:12" s="1" customFormat="1" ht="15">
      <c r="B35" s="194"/>
      <c r="C35" s="194"/>
      <c r="D35" s="194"/>
      <c r="E35" s="194"/>
      <c r="F35" s="194"/>
      <c r="G35" s="194"/>
      <c r="H35" s="194"/>
      <c r="J35" s="144"/>
      <c r="K35" s="145"/>
      <c r="L35" s="144"/>
    </row>
    <row r="36" spans="2:12" s="1" customFormat="1" ht="15">
      <c r="B36" s="194"/>
      <c r="C36" s="194"/>
      <c r="D36" s="194"/>
      <c r="E36" s="194"/>
      <c r="F36" s="194"/>
      <c r="G36" s="194"/>
      <c r="H36" s="194"/>
      <c r="J36" s="144"/>
      <c r="K36" s="145"/>
      <c r="L36" s="144"/>
    </row>
    <row r="37" spans="2:12" s="1" customFormat="1" ht="15">
      <c r="B37" s="194"/>
      <c r="C37" s="194"/>
      <c r="D37" s="194"/>
      <c r="E37" s="194"/>
      <c r="F37" s="194"/>
      <c r="G37" s="194"/>
      <c r="H37" s="194"/>
      <c r="J37" s="144"/>
      <c r="K37" s="145"/>
      <c r="L37" s="144"/>
    </row>
    <row r="38" spans="10:12" s="1" customFormat="1" ht="15">
      <c r="J38" s="144"/>
      <c r="K38" s="145"/>
      <c r="L38" s="144"/>
    </row>
    <row r="47" ht="15">
      <c r="O47" s="144" t="s">
        <v>1411</v>
      </c>
    </row>
  </sheetData>
  <sheetProtection password="879D" sheet="1" objects="1" scenarios="1"/>
  <mergeCells count="23">
    <mergeCell ref="D4:H4"/>
    <mergeCell ref="G11:H11"/>
    <mergeCell ref="G10:H10"/>
    <mergeCell ref="G12:H12"/>
    <mergeCell ref="G14:H14"/>
    <mergeCell ref="D12:E12"/>
    <mergeCell ref="G13:H13"/>
    <mergeCell ref="D10:E10"/>
    <mergeCell ref="D11:E11"/>
    <mergeCell ref="F12:F15"/>
    <mergeCell ref="D13:E13"/>
    <mergeCell ref="B14:C14"/>
    <mergeCell ref="B10:C10"/>
    <mergeCell ref="B11:C11"/>
    <mergeCell ref="B12:C12"/>
    <mergeCell ref="B13:C13"/>
    <mergeCell ref="B32:H37"/>
    <mergeCell ref="B15:C15"/>
    <mergeCell ref="D19:F19"/>
    <mergeCell ref="D14:E14"/>
    <mergeCell ref="D21:F21"/>
    <mergeCell ref="D15:E15"/>
    <mergeCell ref="G15:H15"/>
  </mergeCells>
  <conditionalFormatting sqref="G11:G15">
    <cfRule type="expression" priority="2" dxfId="7" stopIfTrue="1">
      <formula>G11&lt;&gt;"Claim"</formula>
    </cfRule>
  </conditionalFormatting>
  <conditionalFormatting sqref="K1:K65536">
    <cfRule type="expression" priority="1" dxfId="8" stopIfTrue="1">
      <formula>K1="Remove"</formula>
    </cfRule>
  </conditionalFormatting>
  <dataValidations count="1">
    <dataValidation type="list" allowBlank="1" showInputMessage="1" showErrorMessage="1" sqref="D4:H4">
      <formula1>SchList</formula1>
    </dataValidation>
  </dataValidations>
  <hyperlinks>
    <hyperlink ref="F12" r:id="rId1" display="Link"/>
    <hyperlink ref="F12:F15" r:id="rId2" display="Link"/>
    <hyperlink ref="B32:H37" r:id="rId3" display="CLICK HERE FOR GUIDANCE"/>
  </hyperlinks>
  <printOptions/>
  <pageMargins left="0.7" right="0.7" top="0.75" bottom="0.75" header="0.3" footer="0.3"/>
  <pageSetup horizontalDpi="600" verticalDpi="600" orientation="portrait" paperSize="9" r:id="rId6"/>
  <drawing r:id="rId5"/>
  <legacyDrawing r:id="rId4"/>
</worksheet>
</file>

<file path=xl/worksheets/sheet3.xml><?xml version="1.0" encoding="utf-8"?>
<worksheet xmlns="http://schemas.openxmlformats.org/spreadsheetml/2006/main" xmlns:r="http://schemas.openxmlformats.org/officeDocument/2006/relationships">
  <sheetPr codeName="Sheet3">
    <tabColor rgb="FFFFFF00"/>
  </sheetPr>
  <dimension ref="B2:N58"/>
  <sheetViews>
    <sheetView zoomScalePageLayoutView="0" workbookViewId="0" topLeftCell="A1">
      <pane ySplit="5" topLeftCell="A6" activePane="bottomLeft" state="frozen"/>
      <selection pane="topLeft" activeCell="B4" sqref="B4"/>
      <selection pane="bottomLeft" activeCell="H29" sqref="H29"/>
    </sheetView>
  </sheetViews>
  <sheetFormatPr defaultColWidth="9.140625" defaultRowHeight="15"/>
  <cols>
    <col min="1" max="1" width="2.7109375" style="1" customWidth="1"/>
    <col min="2" max="2" width="12.57421875" style="1" customWidth="1"/>
    <col min="3" max="3" width="11.28125" style="1" customWidth="1"/>
    <col min="4" max="7" width="9.7109375" style="1" customWidth="1"/>
    <col min="8" max="8" width="10.140625" style="1" customWidth="1"/>
    <col min="9" max="9" width="4.421875" style="1" customWidth="1"/>
    <col min="10" max="10" width="17.8515625" style="62" customWidth="1"/>
    <col min="11" max="11" width="10.421875" style="62" customWidth="1"/>
    <col min="12" max="16384" width="9.140625" style="1" customWidth="1"/>
  </cols>
  <sheetData>
    <row r="1" ht="12" customHeight="1"/>
    <row r="2" ht="31.5">
      <c r="B2" s="2" t="s">
        <v>869</v>
      </c>
    </row>
    <row r="3" ht="3.75" customHeight="1"/>
    <row r="4" spans="2:14" ht="15">
      <c r="B4" s="28" t="s">
        <v>885</v>
      </c>
      <c r="C4" s="17" t="s">
        <v>1070</v>
      </c>
      <c r="D4" s="18"/>
      <c r="E4" s="15"/>
      <c r="F4" s="15"/>
      <c r="G4" s="16"/>
      <c r="H4" s="29" t="s">
        <v>886</v>
      </c>
      <c r="I4" s="19"/>
      <c r="J4" s="63"/>
      <c r="K4" s="63"/>
      <c r="L4" s="19"/>
      <c r="M4" s="19"/>
      <c r="N4" s="19"/>
    </row>
    <row r="5" ht="3.75" customHeight="1"/>
    <row r="7" spans="2:8" ht="15">
      <c r="B7" s="1" t="s">
        <v>870</v>
      </c>
      <c r="D7" s="231"/>
      <c r="E7" s="217"/>
      <c r="F7" s="217"/>
      <c r="G7" s="217"/>
      <c r="H7" s="218"/>
    </row>
    <row r="8" spans="2:9" ht="15">
      <c r="B8" s="1" t="s">
        <v>1077</v>
      </c>
      <c r="D8" s="237"/>
      <c r="E8" s="238"/>
      <c r="F8" s="238"/>
      <c r="G8" s="238"/>
      <c r="H8" s="239"/>
      <c r="I8" s="60"/>
    </row>
    <row r="9" spans="4:10" ht="15">
      <c r="D9" s="20"/>
      <c r="E9" s="20"/>
      <c r="F9" s="20"/>
      <c r="G9" s="20"/>
      <c r="H9" s="21"/>
      <c r="I9" s="247" t="s">
        <v>1131</v>
      </c>
      <c r="J9" s="247"/>
    </row>
    <row r="10" spans="2:13" ht="15" customHeight="1">
      <c r="B10" s="1" t="s">
        <v>939</v>
      </c>
      <c r="H10" s="41"/>
      <c r="I10" s="247"/>
      <c r="J10" s="247"/>
      <c r="K10" s="230" t="s">
        <v>1132</v>
      </c>
      <c r="L10" s="230"/>
      <c r="M10" s="230"/>
    </row>
    <row r="11" spans="9:13" ht="15">
      <c r="I11" s="247"/>
      <c r="J11" s="247"/>
      <c r="K11" s="230"/>
      <c r="L11" s="230"/>
      <c r="M11" s="230"/>
    </row>
    <row r="12" spans="2:13" ht="15">
      <c r="B12" s="1" t="s">
        <v>873</v>
      </c>
      <c r="D12" s="216"/>
      <c r="E12" s="217"/>
      <c r="F12" s="217"/>
      <c r="G12" s="217"/>
      <c r="H12" s="218"/>
      <c r="I12" s="247"/>
      <c r="J12" s="247"/>
      <c r="K12" s="230"/>
      <c r="L12" s="230"/>
      <c r="M12" s="230"/>
    </row>
    <row r="13" spans="9:13" ht="15">
      <c r="I13" s="61"/>
      <c r="J13" s="64"/>
      <c r="K13" s="230"/>
      <c r="L13" s="230"/>
      <c r="M13" s="230"/>
    </row>
    <row r="14" spans="2:10" ht="15">
      <c r="B14" s="1" t="s">
        <v>978</v>
      </c>
      <c r="H14" s="84"/>
      <c r="I14" s="61"/>
      <c r="J14" s="64"/>
    </row>
    <row r="15" spans="9:10" ht="15">
      <c r="I15" s="57"/>
      <c r="J15" s="64"/>
    </row>
    <row r="16" spans="2:10" ht="15">
      <c r="B16" s="1" t="s">
        <v>889</v>
      </c>
      <c r="H16" s="84"/>
      <c r="I16" s="57"/>
      <c r="J16" s="64"/>
    </row>
    <row r="17" spans="9:10" ht="15" hidden="1">
      <c r="I17" s="57"/>
      <c r="J17" s="64"/>
    </row>
    <row r="18" spans="2:6" ht="15" hidden="1">
      <c r="B18" s="27" t="s">
        <v>971</v>
      </c>
      <c r="D18" s="236" t="s">
        <v>1213</v>
      </c>
      <c r="E18" s="236"/>
      <c r="F18" s="236"/>
    </row>
    <row r="19" ht="15" hidden="1">
      <c r="B19" s="3"/>
    </row>
    <row r="20" spans="2:10" ht="11.25" customHeight="1" hidden="1">
      <c r="B20" s="5"/>
      <c r="C20" s="5"/>
      <c r="D20" s="232" t="s">
        <v>1416</v>
      </c>
      <c r="E20" s="233"/>
      <c r="F20" s="234"/>
      <c r="G20" s="5"/>
      <c r="H20" s="5"/>
      <c r="I20" s="240" t="s">
        <v>1266</v>
      </c>
      <c r="J20" s="240"/>
    </row>
    <row r="21" spans="2:10" ht="26.25" customHeight="1" hidden="1">
      <c r="B21" s="4" t="s">
        <v>877</v>
      </c>
      <c r="C21" s="4" t="s">
        <v>878</v>
      </c>
      <c r="D21" s="4" t="s">
        <v>879</v>
      </c>
      <c r="E21" s="4" t="s">
        <v>878</v>
      </c>
      <c r="F21" s="4" t="s">
        <v>880</v>
      </c>
      <c r="G21" s="4" t="s">
        <v>881</v>
      </c>
      <c r="H21" s="4" t="s">
        <v>881</v>
      </c>
      <c r="I21" s="240"/>
      <c r="J21" s="240"/>
    </row>
    <row r="22" spans="2:10" ht="15" hidden="1">
      <c r="B22" s="8"/>
      <c r="C22" s="8"/>
      <c r="D22" s="8"/>
      <c r="E22" s="9">
        <v>1</v>
      </c>
      <c r="F22" s="9">
        <v>2</v>
      </c>
      <c r="G22" s="10">
        <v>3</v>
      </c>
      <c r="H22" s="10">
        <v>4</v>
      </c>
      <c r="I22" s="240"/>
      <c r="J22" s="240"/>
    </row>
    <row r="23" spans="2:10" ht="15" hidden="1">
      <c r="B23" s="9">
        <v>5</v>
      </c>
      <c r="C23" s="9">
        <v>6</v>
      </c>
      <c r="D23" s="9">
        <v>7</v>
      </c>
      <c r="E23" s="9">
        <v>8</v>
      </c>
      <c r="F23" s="9">
        <v>9</v>
      </c>
      <c r="G23" s="10">
        <v>10</v>
      </c>
      <c r="H23" s="10">
        <v>11</v>
      </c>
      <c r="I23" s="240"/>
      <c r="J23" s="240"/>
    </row>
    <row r="24" spans="2:10" ht="15" hidden="1">
      <c r="B24" s="9">
        <v>12</v>
      </c>
      <c r="C24" s="9">
        <v>13</v>
      </c>
      <c r="D24" s="9">
        <v>14</v>
      </c>
      <c r="E24" s="9">
        <v>15</v>
      </c>
      <c r="F24" s="9">
        <v>16</v>
      </c>
      <c r="G24" s="10">
        <v>17</v>
      </c>
      <c r="H24" s="10">
        <v>18</v>
      </c>
      <c r="I24" s="240"/>
      <c r="J24" s="240"/>
    </row>
    <row r="25" spans="2:10" ht="15" hidden="1">
      <c r="B25" s="9">
        <v>19</v>
      </c>
      <c r="C25" s="9">
        <v>20</v>
      </c>
      <c r="D25" s="9">
        <v>21</v>
      </c>
      <c r="E25" s="9">
        <v>22</v>
      </c>
      <c r="F25" s="9">
        <v>23</v>
      </c>
      <c r="G25" s="10">
        <v>24</v>
      </c>
      <c r="H25" s="10">
        <v>25</v>
      </c>
      <c r="I25" s="240"/>
      <c r="J25" s="240"/>
    </row>
    <row r="26" spans="2:10" ht="15" hidden="1">
      <c r="B26" s="9">
        <v>26</v>
      </c>
      <c r="C26" s="9">
        <v>27</v>
      </c>
      <c r="D26" s="9">
        <v>28</v>
      </c>
      <c r="E26" s="9">
        <v>29</v>
      </c>
      <c r="F26" s="9">
        <v>30</v>
      </c>
      <c r="G26" s="11"/>
      <c r="H26" s="11"/>
      <c r="I26" s="240"/>
      <c r="J26" s="240"/>
    </row>
    <row r="27" spans="2:10" ht="15" hidden="1">
      <c r="B27" s="8"/>
      <c r="C27" s="8"/>
      <c r="D27" s="8"/>
      <c r="E27" s="8"/>
      <c r="F27" s="8"/>
      <c r="G27" s="11"/>
      <c r="H27" s="11"/>
      <c r="I27" s="240"/>
      <c r="J27" s="240"/>
    </row>
    <row r="28" ht="15"/>
    <row r="29" spans="2:8" ht="15">
      <c r="B29" s="1" t="s">
        <v>973</v>
      </c>
      <c r="H29" s="42"/>
    </row>
    <row r="30" ht="15" hidden="1"/>
    <row r="31" spans="2:6" ht="15" hidden="1">
      <c r="B31" s="27" t="s">
        <v>972</v>
      </c>
      <c r="D31" s="236" t="s">
        <v>1213</v>
      </c>
      <c r="E31" s="236"/>
      <c r="F31" s="236"/>
    </row>
    <row r="32" ht="15" hidden="1">
      <c r="B32" s="3"/>
    </row>
    <row r="33" spans="2:8" ht="15" hidden="1">
      <c r="B33" s="5"/>
      <c r="C33" s="5"/>
      <c r="D33" s="235" t="s">
        <v>1416</v>
      </c>
      <c r="E33" s="233"/>
      <c r="F33" s="234"/>
      <c r="G33" s="5"/>
      <c r="H33" s="5"/>
    </row>
    <row r="34" spans="2:8" ht="27" customHeight="1" hidden="1">
      <c r="B34" s="4" t="s">
        <v>877</v>
      </c>
      <c r="C34" s="4" t="s">
        <v>878</v>
      </c>
      <c r="D34" s="4" t="s">
        <v>879</v>
      </c>
      <c r="E34" s="4" t="s">
        <v>878</v>
      </c>
      <c r="F34" s="4" t="s">
        <v>880</v>
      </c>
      <c r="G34" s="4" t="s">
        <v>881</v>
      </c>
      <c r="H34" s="4" t="s">
        <v>881</v>
      </c>
    </row>
    <row r="35" spans="2:8" ht="13.5" customHeight="1" hidden="1">
      <c r="B35" s="8"/>
      <c r="C35" s="8"/>
      <c r="D35" s="8"/>
      <c r="E35" s="13">
        <v>1</v>
      </c>
      <c r="F35" s="13">
        <v>2</v>
      </c>
      <c r="G35" s="12">
        <v>3</v>
      </c>
      <c r="H35" s="12">
        <v>4</v>
      </c>
    </row>
    <row r="36" spans="2:8" ht="15" hidden="1">
      <c r="B36" s="13">
        <v>5</v>
      </c>
      <c r="C36" s="13">
        <v>6</v>
      </c>
      <c r="D36" s="13">
        <v>7</v>
      </c>
      <c r="E36" s="13">
        <v>8</v>
      </c>
      <c r="F36" s="13">
        <v>9</v>
      </c>
      <c r="G36" s="12">
        <v>10</v>
      </c>
      <c r="H36" s="12">
        <v>11</v>
      </c>
    </row>
    <row r="37" spans="2:8" ht="15" hidden="1">
      <c r="B37" s="13">
        <v>12</v>
      </c>
      <c r="C37" s="13">
        <v>13</v>
      </c>
      <c r="D37" s="13">
        <v>14</v>
      </c>
      <c r="E37" s="13">
        <v>15</v>
      </c>
      <c r="F37" s="13">
        <v>16</v>
      </c>
      <c r="G37" s="12">
        <v>17</v>
      </c>
      <c r="H37" s="12">
        <v>18</v>
      </c>
    </row>
    <row r="38" spans="2:8" ht="15" hidden="1">
      <c r="B38" s="13">
        <v>19</v>
      </c>
      <c r="C38" s="13">
        <v>20</v>
      </c>
      <c r="D38" s="13">
        <v>21</v>
      </c>
      <c r="E38" s="13">
        <v>22</v>
      </c>
      <c r="F38" s="13">
        <v>23</v>
      </c>
      <c r="G38" s="12">
        <v>24</v>
      </c>
      <c r="H38" s="12">
        <v>25</v>
      </c>
    </row>
    <row r="39" spans="2:8" ht="15" hidden="1">
      <c r="B39" s="13">
        <v>26</v>
      </c>
      <c r="C39" s="13">
        <v>27</v>
      </c>
      <c r="D39" s="13">
        <v>28</v>
      </c>
      <c r="E39" s="13">
        <v>29</v>
      </c>
      <c r="F39" s="13">
        <v>30</v>
      </c>
      <c r="G39" s="11"/>
      <c r="H39" s="11"/>
    </row>
    <row r="40" spans="2:8" ht="15" hidden="1">
      <c r="B40" s="8"/>
      <c r="C40" s="8"/>
      <c r="D40" s="8"/>
      <c r="E40" s="8"/>
      <c r="F40" s="8"/>
      <c r="G40" s="11"/>
      <c r="H40" s="11"/>
    </row>
    <row r="41" spans="2:8" ht="15">
      <c r="B41" s="8"/>
      <c r="C41" s="8"/>
      <c r="D41" s="8"/>
      <c r="E41" s="8"/>
      <c r="F41" s="8"/>
      <c r="G41" s="11"/>
      <c r="H41" s="11"/>
    </row>
    <row r="42" spans="2:10" ht="15" customHeight="1" hidden="1">
      <c r="B42" s="20" t="s">
        <v>1083</v>
      </c>
      <c r="C42" s="8"/>
      <c r="D42" s="8"/>
      <c r="E42" s="8"/>
      <c r="F42" s="8"/>
      <c r="G42" s="11"/>
      <c r="H42" s="11"/>
      <c r="I42" s="240" t="s">
        <v>1078</v>
      </c>
      <c r="J42" s="240"/>
    </row>
    <row r="43" spans="2:10" ht="15" hidden="1">
      <c r="B43" s="241"/>
      <c r="C43" s="242"/>
      <c r="D43" s="242"/>
      <c r="E43" s="242"/>
      <c r="F43" s="242"/>
      <c r="G43" s="242"/>
      <c r="H43" s="243"/>
      <c r="I43" s="240"/>
      <c r="J43" s="240"/>
    </row>
    <row r="44" spans="2:10" ht="15" hidden="1">
      <c r="B44" s="244"/>
      <c r="C44" s="245"/>
      <c r="D44" s="245"/>
      <c r="E44" s="245"/>
      <c r="F44" s="245"/>
      <c r="G44" s="245"/>
      <c r="H44" s="246"/>
      <c r="I44" s="240"/>
      <c r="J44" s="240"/>
    </row>
    <row r="45" spans="2:10" ht="15" hidden="1">
      <c r="B45" s="8"/>
      <c r="C45" s="8"/>
      <c r="D45" s="8"/>
      <c r="E45" s="8"/>
      <c r="F45" s="8"/>
      <c r="G45" s="11"/>
      <c r="H45" s="11"/>
      <c r="I45" s="240"/>
      <c r="J45" s="240"/>
    </row>
    <row r="46" ht="15" hidden="1">
      <c r="B46" s="3" t="s">
        <v>875</v>
      </c>
    </row>
    <row r="47" spans="2:8" ht="15" hidden="1">
      <c r="B47" s="1" t="s">
        <v>871</v>
      </c>
      <c r="H47" s="14" t="s">
        <v>1028</v>
      </c>
    </row>
    <row r="48" spans="2:8" ht="15" hidden="1">
      <c r="B48" s="1" t="s">
        <v>872</v>
      </c>
      <c r="H48" s="14"/>
    </row>
    <row r="49" spans="2:8" ht="15" hidden="1">
      <c r="B49" s="1" t="s">
        <v>1062</v>
      </c>
      <c r="H49" s="22">
        <v>5000</v>
      </c>
    </row>
    <row r="50" spans="2:8" ht="15" hidden="1">
      <c r="B50" s="1" t="s">
        <v>874</v>
      </c>
      <c r="H50" s="14" t="s">
        <v>986</v>
      </c>
    </row>
    <row r="51" ht="15" hidden="1"/>
    <row r="52" ht="15" hidden="1">
      <c r="B52" s="3" t="s">
        <v>876</v>
      </c>
    </row>
    <row r="53" spans="2:8" ht="15" hidden="1">
      <c r="B53" s="1" t="s">
        <v>882</v>
      </c>
      <c r="H53" s="14"/>
    </row>
    <row r="54" spans="2:8" ht="15" hidden="1">
      <c r="B54" s="1" t="s">
        <v>883</v>
      </c>
      <c r="H54" s="14"/>
    </row>
    <row r="55" spans="2:8" ht="15" hidden="1">
      <c r="B55" s="1" t="s">
        <v>884</v>
      </c>
      <c r="H55" s="14"/>
    </row>
    <row r="56" ht="15" hidden="1"/>
    <row r="57" ht="3.75" customHeight="1" hidden="1"/>
    <row r="58" spans="2:14" ht="15">
      <c r="B58" s="28" t="s">
        <v>885</v>
      </c>
      <c r="C58" s="17" t="s">
        <v>1070</v>
      </c>
      <c r="D58" s="18"/>
      <c r="E58" s="15"/>
      <c r="F58" s="15"/>
      <c r="G58" s="16"/>
      <c r="H58" s="29" t="s">
        <v>886</v>
      </c>
      <c r="I58" s="19"/>
      <c r="J58" s="63"/>
      <c r="K58" s="63"/>
      <c r="L58" s="19"/>
      <c r="M58" s="19"/>
      <c r="N58" s="19"/>
    </row>
    <row r="59" ht="3.75" customHeight="1"/>
  </sheetData>
  <sheetProtection password="879D" sheet="1" objects="1" scenarios="1"/>
  <mergeCells count="12">
    <mergeCell ref="I42:J45"/>
    <mergeCell ref="B43:H44"/>
    <mergeCell ref="D12:H12"/>
    <mergeCell ref="I9:J12"/>
    <mergeCell ref="K10:M13"/>
    <mergeCell ref="D7:H7"/>
    <mergeCell ref="D20:F20"/>
    <mergeCell ref="D33:F33"/>
    <mergeCell ref="D18:F18"/>
    <mergeCell ref="D31:F31"/>
    <mergeCell ref="D8:H8"/>
    <mergeCell ref="I20:J27"/>
  </mergeCells>
  <dataValidations count="4">
    <dataValidation type="list" allowBlank="1" showInputMessage="1" showErrorMessage="1" sqref="H53:H55 H50 H16 H29 H14">
      <formula1>"Yes, No"</formula1>
    </dataValidation>
    <dataValidation type="list" allowBlank="1" showInputMessage="1" showErrorMessage="1" sqref="H47">
      <formula1>payScale</formula1>
    </dataValidation>
    <dataValidation type="decimal" allowBlank="1" showInputMessage="1" showErrorMessage="1" errorTitle="Full Time Equivalent (FTE)" error="You need to enter the full time equivalent (FTE) between 0 and no more than 1, please amend and try again.&#10;&#10;NB: To calculate the FTE, divide the employee's hours by their full time contracted hours." sqref="H10">
      <formula1>0</formula1>
      <formula2>1</formula2>
    </dataValidation>
    <dataValidation type="list" allowBlank="1" showInputMessage="1" showErrorMessage="1" sqref="D12:H12">
      <formula1>sickList</formula1>
    </dataValidation>
  </dataValidations>
  <hyperlinks>
    <hyperlink ref="B4" location="Employee!B4" display="&lt;&lt; Back"/>
    <hyperlink ref="B58" location="Employee!B56" display="&lt;&lt; Back"/>
    <hyperlink ref="H4" location="Employee!H4" display="Next &gt;&gt;"/>
    <hyperlink ref="H58" location="Employee!H56" display="Next &gt;&gt;"/>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B2:N13"/>
  <sheetViews>
    <sheetView zoomScalePageLayoutView="0" workbookViewId="0" topLeftCell="A1">
      <pane ySplit="5" topLeftCell="A6" activePane="bottomLeft" state="frozen"/>
      <selection pane="topLeft" activeCell="A1" sqref="A1"/>
      <selection pane="bottomLeft" activeCell="B4" sqref="B4"/>
    </sheetView>
  </sheetViews>
  <sheetFormatPr defaultColWidth="9.140625" defaultRowHeight="15"/>
  <cols>
    <col min="1" max="1" width="2.7109375" style="1" customWidth="1"/>
    <col min="2" max="16384" width="9.140625" style="1" customWidth="1"/>
  </cols>
  <sheetData>
    <row r="1" ht="12" customHeight="1"/>
    <row r="2" ht="31.5">
      <c r="B2" s="2" t="s">
        <v>970</v>
      </c>
    </row>
    <row r="3" ht="3.75" customHeight="1"/>
    <row r="4" spans="2:14" ht="15">
      <c r="B4" s="28" t="s">
        <v>885</v>
      </c>
      <c r="C4" s="17" t="s">
        <v>887</v>
      </c>
      <c r="D4" s="18"/>
      <c r="E4" s="18"/>
      <c r="F4" s="15"/>
      <c r="G4" s="16"/>
      <c r="H4" s="29" t="s">
        <v>886</v>
      </c>
      <c r="I4" s="19"/>
      <c r="J4" s="19"/>
      <c r="K4" s="19"/>
      <c r="L4" s="19"/>
      <c r="M4" s="19"/>
      <c r="N4" s="19"/>
    </row>
    <row r="5" ht="3.75" customHeight="1"/>
    <row r="7" spans="2:8" ht="32.25" customHeight="1">
      <c r="B7" s="248" t="s">
        <v>977</v>
      </c>
      <c r="C7" s="248"/>
      <c r="D7" s="248"/>
      <c r="E7" s="248"/>
      <c r="F7" s="248"/>
      <c r="G7" s="248"/>
      <c r="H7" s="248"/>
    </row>
    <row r="8" ht="15"/>
    <row r="9" ht="15">
      <c r="B9" s="24" t="s">
        <v>975</v>
      </c>
    </row>
    <row r="10" ht="15"/>
    <row r="11" ht="15">
      <c r="B11" s="24" t="s">
        <v>974</v>
      </c>
    </row>
    <row r="12" ht="15"/>
    <row r="13" ht="15">
      <c r="B13" s="24" t="s">
        <v>976</v>
      </c>
    </row>
  </sheetData>
  <sheetProtection/>
  <mergeCells count="1">
    <mergeCell ref="B7:H7"/>
  </mergeCells>
  <hyperlinks>
    <hyperlink ref="B4" location="'Maternity Cover'!B4" display="&lt;&lt; Back"/>
    <hyperlink ref="H4" location="'Maternity Cover'!H4" display="Next &gt;&gt;"/>
  </hyperlinks>
  <printOptions/>
  <pageMargins left="0.7" right="0.7" top="0.75" bottom="0.75" header="0.3" footer="0.3"/>
  <pageSetup horizontalDpi="1200" verticalDpi="12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10"/>
  <dimension ref="A1:D644"/>
  <sheetViews>
    <sheetView zoomScalePageLayoutView="0" workbookViewId="0" topLeftCell="A1">
      <selection activeCell="E19" sqref="E19"/>
    </sheetView>
  </sheetViews>
  <sheetFormatPr defaultColWidth="9.140625" defaultRowHeight="15"/>
  <sheetData>
    <row r="1" spans="1:2" ht="15">
      <c r="A1" t="s">
        <v>862</v>
      </c>
      <c r="B1" t="s">
        <v>863</v>
      </c>
    </row>
    <row r="2" spans="1:2" ht="15">
      <c r="A2" t="s">
        <v>0</v>
      </c>
      <c r="B2" t="s">
        <v>1</v>
      </c>
    </row>
    <row r="3" spans="1:2" ht="15">
      <c r="A3" t="s">
        <v>2</v>
      </c>
      <c r="B3" t="s">
        <v>1</v>
      </c>
    </row>
    <row r="4" spans="1:2" ht="15">
      <c r="A4" t="s">
        <v>3</v>
      </c>
      <c r="B4" t="s">
        <v>4</v>
      </c>
    </row>
    <row r="5" spans="1:2" ht="15">
      <c r="A5" t="s">
        <v>5</v>
      </c>
      <c r="B5" t="s">
        <v>6</v>
      </c>
    </row>
    <row r="6" spans="1:2" ht="15">
      <c r="A6" t="s">
        <v>7</v>
      </c>
      <c r="B6" t="s">
        <v>8</v>
      </c>
    </row>
    <row r="7" spans="1:2" ht="15">
      <c r="A7" t="s">
        <v>9</v>
      </c>
      <c r="B7" t="s">
        <v>10</v>
      </c>
    </row>
    <row r="8" spans="1:2" ht="15">
      <c r="A8" t="s">
        <v>11</v>
      </c>
      <c r="B8" t="s">
        <v>12</v>
      </c>
    </row>
    <row r="9" spans="1:2" ht="15">
      <c r="A9" t="s">
        <v>13</v>
      </c>
      <c r="B9" t="s">
        <v>14</v>
      </c>
    </row>
    <row r="10" spans="1:2" ht="15">
      <c r="A10" t="s">
        <v>15</v>
      </c>
      <c r="B10" t="s">
        <v>16</v>
      </c>
    </row>
    <row r="11" spans="1:2" ht="15">
      <c r="A11" t="s">
        <v>17</v>
      </c>
      <c r="B11" t="s">
        <v>18</v>
      </c>
    </row>
    <row r="12" spans="1:2" ht="15">
      <c r="A12" t="s">
        <v>19</v>
      </c>
      <c r="B12" t="s">
        <v>20</v>
      </c>
    </row>
    <row r="13" spans="1:2" ht="15">
      <c r="A13" t="s">
        <v>19</v>
      </c>
      <c r="B13" t="s">
        <v>21</v>
      </c>
    </row>
    <row r="14" spans="1:2" ht="15">
      <c r="A14" t="s">
        <v>22</v>
      </c>
      <c r="B14" t="s">
        <v>20</v>
      </c>
    </row>
    <row r="15" spans="1:2" ht="15">
      <c r="A15" t="s">
        <v>22</v>
      </c>
      <c r="B15" t="s">
        <v>21</v>
      </c>
    </row>
    <row r="16" spans="1:2" ht="15">
      <c r="A16" t="s">
        <v>23</v>
      </c>
      <c r="B16" t="s">
        <v>20</v>
      </c>
    </row>
    <row r="17" spans="1:2" ht="15">
      <c r="A17" t="s">
        <v>23</v>
      </c>
      <c r="B17" t="s">
        <v>21</v>
      </c>
    </row>
    <row r="18" spans="1:2" ht="15">
      <c r="A18" t="s">
        <v>24</v>
      </c>
      <c r="B18" t="s">
        <v>25</v>
      </c>
    </row>
    <row r="19" spans="1:2" ht="15">
      <c r="A19" t="s">
        <v>26</v>
      </c>
      <c r="B19" t="s">
        <v>27</v>
      </c>
    </row>
    <row r="20" spans="1:2" ht="15">
      <c r="A20" t="s">
        <v>28</v>
      </c>
      <c r="B20" t="s">
        <v>29</v>
      </c>
    </row>
    <row r="21" spans="1:2" ht="15">
      <c r="A21" t="s">
        <v>30</v>
      </c>
      <c r="B21" t="s">
        <v>31</v>
      </c>
    </row>
    <row r="22" spans="1:2" ht="15">
      <c r="A22" t="s">
        <v>32</v>
      </c>
      <c r="B22" t="s">
        <v>33</v>
      </c>
    </row>
    <row r="23" spans="1:2" ht="15">
      <c r="A23" t="s">
        <v>34</v>
      </c>
      <c r="B23" t="s">
        <v>4</v>
      </c>
    </row>
    <row r="24" spans="1:2" ht="15">
      <c r="A24" t="s">
        <v>35</v>
      </c>
      <c r="B24" t="s">
        <v>36</v>
      </c>
    </row>
    <row r="25" spans="1:2" ht="15">
      <c r="A25" t="s">
        <v>35</v>
      </c>
      <c r="B25" t="s">
        <v>4</v>
      </c>
    </row>
    <row r="26" spans="1:2" ht="15">
      <c r="A26" t="s">
        <v>37</v>
      </c>
      <c r="B26" t="s">
        <v>38</v>
      </c>
    </row>
    <row r="27" spans="1:2" ht="15">
      <c r="A27" t="s">
        <v>39</v>
      </c>
      <c r="B27" t="s">
        <v>40</v>
      </c>
    </row>
    <row r="28" spans="1:2" ht="15">
      <c r="A28" t="s">
        <v>41</v>
      </c>
      <c r="B28" t="s">
        <v>42</v>
      </c>
    </row>
    <row r="29" spans="1:2" ht="15">
      <c r="A29" t="s">
        <v>43</v>
      </c>
      <c r="B29" t="s">
        <v>44</v>
      </c>
    </row>
    <row r="30" spans="1:2" ht="15">
      <c r="A30" t="s">
        <v>45</v>
      </c>
      <c r="B30" t="s">
        <v>46</v>
      </c>
    </row>
    <row r="31" spans="1:2" ht="15">
      <c r="A31" t="s">
        <v>45</v>
      </c>
      <c r="B31" t="s">
        <v>40</v>
      </c>
    </row>
    <row r="32" spans="1:2" ht="15">
      <c r="A32" t="s">
        <v>45</v>
      </c>
      <c r="B32" t="s">
        <v>47</v>
      </c>
    </row>
    <row r="33" spans="1:2" ht="15">
      <c r="A33" t="s">
        <v>48</v>
      </c>
      <c r="B33" t="s">
        <v>49</v>
      </c>
    </row>
    <row r="34" spans="1:2" ht="15">
      <c r="A34" t="s">
        <v>48</v>
      </c>
      <c r="B34" t="s">
        <v>50</v>
      </c>
    </row>
    <row r="35" spans="1:2" ht="15">
      <c r="A35" t="s">
        <v>51</v>
      </c>
      <c r="B35" t="s">
        <v>52</v>
      </c>
    </row>
    <row r="36" spans="1:2" ht="15">
      <c r="A36" t="s">
        <v>51</v>
      </c>
      <c r="B36" t="s">
        <v>53</v>
      </c>
    </row>
    <row r="37" spans="1:2" ht="15">
      <c r="A37" t="s">
        <v>51</v>
      </c>
      <c r="B37" t="s">
        <v>54</v>
      </c>
    </row>
    <row r="38" spans="1:2" ht="15">
      <c r="A38" t="s">
        <v>51</v>
      </c>
      <c r="B38" t="s">
        <v>55</v>
      </c>
    </row>
    <row r="39" spans="1:2" ht="15">
      <c r="A39" t="s">
        <v>56</v>
      </c>
      <c r="B39" t="s">
        <v>57</v>
      </c>
    </row>
    <row r="40" spans="1:2" ht="15">
      <c r="A40" t="s">
        <v>58</v>
      </c>
      <c r="B40" t="s">
        <v>59</v>
      </c>
    </row>
    <row r="41" spans="1:2" ht="15">
      <c r="A41" t="s">
        <v>60</v>
      </c>
      <c r="B41" t="s">
        <v>61</v>
      </c>
    </row>
    <row r="42" spans="1:2" ht="15">
      <c r="A42" t="s">
        <v>60</v>
      </c>
      <c r="B42" t="s">
        <v>62</v>
      </c>
    </row>
    <row r="43" spans="1:2" ht="15">
      <c r="A43" t="s">
        <v>60</v>
      </c>
      <c r="B43" t="s">
        <v>4</v>
      </c>
    </row>
    <row r="44" spans="1:2" ht="15">
      <c r="A44" t="s">
        <v>60</v>
      </c>
      <c r="B44" t="s">
        <v>63</v>
      </c>
    </row>
    <row r="45" spans="1:2" ht="15">
      <c r="A45" t="s">
        <v>60</v>
      </c>
      <c r="B45" t="s">
        <v>64</v>
      </c>
    </row>
    <row r="46" spans="1:2" ht="15">
      <c r="A46" t="s">
        <v>65</v>
      </c>
      <c r="B46" t="s">
        <v>66</v>
      </c>
    </row>
    <row r="47" spans="1:2" ht="15">
      <c r="A47" t="s">
        <v>67</v>
      </c>
      <c r="B47" t="s">
        <v>66</v>
      </c>
    </row>
    <row r="48" spans="1:2" ht="15">
      <c r="A48" t="s">
        <v>67</v>
      </c>
      <c r="B48" t="s">
        <v>68</v>
      </c>
    </row>
    <row r="49" spans="1:2" ht="15">
      <c r="A49" t="s">
        <v>69</v>
      </c>
      <c r="B49" t="s">
        <v>70</v>
      </c>
    </row>
    <row r="50" spans="1:2" ht="15">
      <c r="A50" t="s">
        <v>71</v>
      </c>
      <c r="B50" t="s">
        <v>70</v>
      </c>
    </row>
    <row r="51" spans="1:2" ht="15">
      <c r="A51" t="s">
        <v>72</v>
      </c>
      <c r="B51" t="s">
        <v>73</v>
      </c>
    </row>
    <row r="52" spans="1:2" ht="15">
      <c r="A52" t="s">
        <v>74</v>
      </c>
      <c r="B52" t="s">
        <v>75</v>
      </c>
    </row>
    <row r="53" spans="1:2" ht="15">
      <c r="A53" t="s">
        <v>76</v>
      </c>
      <c r="B53" t="s">
        <v>77</v>
      </c>
    </row>
    <row r="54" spans="1:2" ht="15">
      <c r="A54" t="s">
        <v>78</v>
      </c>
      <c r="B54" t="s">
        <v>73</v>
      </c>
    </row>
    <row r="55" spans="1:2" ht="15">
      <c r="A55" t="s">
        <v>79</v>
      </c>
      <c r="B55" t="s">
        <v>80</v>
      </c>
    </row>
    <row r="56" spans="1:2" ht="15">
      <c r="A56" t="s">
        <v>79</v>
      </c>
      <c r="B56" t="s">
        <v>81</v>
      </c>
    </row>
    <row r="57" spans="1:2" ht="15">
      <c r="A57" t="s">
        <v>82</v>
      </c>
      <c r="B57" t="s">
        <v>80</v>
      </c>
    </row>
    <row r="58" spans="1:2" ht="15">
      <c r="A58" t="s">
        <v>83</v>
      </c>
      <c r="B58" t="s">
        <v>84</v>
      </c>
    </row>
    <row r="59" spans="1:2" ht="15">
      <c r="A59" t="s">
        <v>85</v>
      </c>
      <c r="B59" t="s">
        <v>80</v>
      </c>
    </row>
    <row r="60" spans="1:2" ht="15">
      <c r="A60" t="s">
        <v>85</v>
      </c>
      <c r="B60" t="s">
        <v>81</v>
      </c>
    </row>
    <row r="61" spans="1:2" ht="15">
      <c r="A61" t="s">
        <v>86</v>
      </c>
      <c r="B61" t="s">
        <v>87</v>
      </c>
    </row>
    <row r="62" spans="1:2" ht="15">
      <c r="A62" t="s">
        <v>88</v>
      </c>
      <c r="B62" t="s">
        <v>89</v>
      </c>
    </row>
    <row r="63" spans="1:2" ht="15">
      <c r="A63" t="s">
        <v>90</v>
      </c>
      <c r="B63" t="s">
        <v>91</v>
      </c>
    </row>
    <row r="64" spans="1:2" ht="15">
      <c r="A64" t="s">
        <v>90</v>
      </c>
      <c r="B64" t="s">
        <v>92</v>
      </c>
    </row>
    <row r="65" spans="1:2" ht="15">
      <c r="A65" t="s">
        <v>90</v>
      </c>
      <c r="B65" t="s">
        <v>93</v>
      </c>
    </row>
    <row r="66" spans="1:2" ht="15">
      <c r="A66" t="s">
        <v>94</v>
      </c>
      <c r="B66" t="s">
        <v>95</v>
      </c>
    </row>
    <row r="67" spans="1:2" ht="15">
      <c r="A67" t="s">
        <v>94</v>
      </c>
      <c r="B67" t="s">
        <v>96</v>
      </c>
    </row>
    <row r="68" spans="1:2" ht="15">
      <c r="A68" t="s">
        <v>97</v>
      </c>
      <c r="B68" t="s">
        <v>98</v>
      </c>
    </row>
    <row r="69" spans="1:2" ht="15">
      <c r="A69" t="s">
        <v>99</v>
      </c>
      <c r="B69" t="s">
        <v>98</v>
      </c>
    </row>
    <row r="70" spans="1:2" ht="15">
      <c r="A70" t="s">
        <v>100</v>
      </c>
      <c r="B70" t="s">
        <v>101</v>
      </c>
    </row>
    <row r="71" spans="1:2" ht="15">
      <c r="A71" t="s">
        <v>100</v>
      </c>
      <c r="B71" t="s">
        <v>102</v>
      </c>
    </row>
    <row r="72" spans="1:2" ht="15">
      <c r="A72" t="s">
        <v>100</v>
      </c>
      <c r="B72" t="s">
        <v>103</v>
      </c>
    </row>
    <row r="73" spans="1:2" ht="15">
      <c r="A73" t="s">
        <v>104</v>
      </c>
      <c r="B73" t="s">
        <v>4</v>
      </c>
    </row>
    <row r="74" spans="1:2" ht="15">
      <c r="A74" t="s">
        <v>104</v>
      </c>
      <c r="B74" t="s">
        <v>80</v>
      </c>
    </row>
    <row r="75" spans="1:2" ht="15">
      <c r="A75" t="s">
        <v>105</v>
      </c>
      <c r="B75" t="s">
        <v>80</v>
      </c>
    </row>
    <row r="76" spans="1:2" ht="15">
      <c r="A76" t="s">
        <v>106</v>
      </c>
      <c r="B76" t="s">
        <v>107</v>
      </c>
    </row>
    <row r="77" spans="1:2" ht="15">
      <c r="A77" t="s">
        <v>108</v>
      </c>
      <c r="B77" t="s">
        <v>81</v>
      </c>
    </row>
    <row r="78" spans="1:2" ht="15">
      <c r="A78" t="s">
        <v>109</v>
      </c>
      <c r="B78" t="s">
        <v>110</v>
      </c>
    </row>
    <row r="79" spans="1:2" ht="15">
      <c r="A79" t="s">
        <v>109</v>
      </c>
      <c r="B79" t="s">
        <v>111</v>
      </c>
    </row>
    <row r="80" spans="1:2" ht="15">
      <c r="A80" t="s">
        <v>109</v>
      </c>
      <c r="B80" t="s">
        <v>112</v>
      </c>
    </row>
    <row r="81" spans="1:2" ht="15">
      <c r="A81" t="s">
        <v>113</v>
      </c>
      <c r="B81" t="s">
        <v>114</v>
      </c>
    </row>
    <row r="82" spans="1:2" ht="15">
      <c r="A82" t="s">
        <v>113</v>
      </c>
      <c r="B82" t="s">
        <v>115</v>
      </c>
    </row>
    <row r="83" spans="1:2" ht="15">
      <c r="A83" t="s">
        <v>116</v>
      </c>
      <c r="B83" t="s">
        <v>95</v>
      </c>
    </row>
    <row r="84" spans="1:2" ht="15">
      <c r="A84" t="s">
        <v>116</v>
      </c>
      <c r="B84" t="s">
        <v>96</v>
      </c>
    </row>
    <row r="85" spans="1:2" ht="15">
      <c r="A85" t="s">
        <v>116</v>
      </c>
      <c r="B85" t="s">
        <v>117</v>
      </c>
    </row>
    <row r="86" spans="1:2" ht="15">
      <c r="A86" t="s">
        <v>118</v>
      </c>
      <c r="B86" t="s">
        <v>119</v>
      </c>
    </row>
    <row r="87" spans="1:2" ht="15">
      <c r="A87" t="s">
        <v>118</v>
      </c>
      <c r="B87" t="s">
        <v>120</v>
      </c>
    </row>
    <row r="88" spans="1:2" ht="15">
      <c r="A88" t="s">
        <v>121</v>
      </c>
      <c r="B88" t="s">
        <v>122</v>
      </c>
    </row>
    <row r="89" spans="1:2" ht="15">
      <c r="A89" t="s">
        <v>121</v>
      </c>
      <c r="B89" t="s">
        <v>123</v>
      </c>
    </row>
    <row r="90" spans="1:2" ht="15">
      <c r="A90" t="s">
        <v>124</v>
      </c>
      <c r="B90" t="s">
        <v>80</v>
      </c>
    </row>
    <row r="91" spans="1:2" ht="15">
      <c r="A91" t="s">
        <v>125</v>
      </c>
      <c r="B91" t="s">
        <v>126</v>
      </c>
    </row>
    <row r="92" spans="1:2" ht="15">
      <c r="A92" t="s">
        <v>127</v>
      </c>
      <c r="B92" t="s">
        <v>128</v>
      </c>
    </row>
    <row r="93" spans="1:2" ht="15">
      <c r="A93" t="s">
        <v>129</v>
      </c>
      <c r="B93" t="s">
        <v>80</v>
      </c>
    </row>
    <row r="94" spans="1:2" ht="15">
      <c r="A94" t="s">
        <v>130</v>
      </c>
      <c r="B94" t="s">
        <v>96</v>
      </c>
    </row>
    <row r="95" spans="1:2" ht="15">
      <c r="A95" t="s">
        <v>131</v>
      </c>
      <c r="B95" t="s">
        <v>132</v>
      </c>
    </row>
    <row r="96" spans="1:2" ht="15">
      <c r="A96" t="s">
        <v>133</v>
      </c>
      <c r="B96" t="s">
        <v>126</v>
      </c>
    </row>
    <row r="97" spans="1:2" ht="15">
      <c r="A97" t="s">
        <v>134</v>
      </c>
      <c r="B97" t="s">
        <v>135</v>
      </c>
    </row>
    <row r="98" spans="1:2" ht="15">
      <c r="A98" t="s">
        <v>134</v>
      </c>
      <c r="B98" t="s">
        <v>136</v>
      </c>
    </row>
    <row r="99" spans="1:2" ht="15">
      <c r="A99" t="s">
        <v>137</v>
      </c>
      <c r="B99" t="s">
        <v>138</v>
      </c>
    </row>
    <row r="100" spans="1:2" ht="15">
      <c r="A100" t="s">
        <v>864</v>
      </c>
      <c r="B100" t="s">
        <v>138</v>
      </c>
    </row>
    <row r="101" spans="1:2" ht="15">
      <c r="A101" t="s">
        <v>139</v>
      </c>
      <c r="B101" t="s">
        <v>138</v>
      </c>
    </row>
    <row r="102" spans="1:2" ht="15">
      <c r="A102" t="s">
        <v>140</v>
      </c>
      <c r="B102" t="s">
        <v>141</v>
      </c>
    </row>
    <row r="103" spans="1:2" ht="15">
      <c r="A103" t="s">
        <v>142</v>
      </c>
      <c r="B103" t="s">
        <v>143</v>
      </c>
    </row>
    <row r="104" spans="1:2" ht="15">
      <c r="A104" t="s">
        <v>144</v>
      </c>
      <c r="B104" t="s">
        <v>4</v>
      </c>
    </row>
    <row r="105" spans="1:2" ht="15">
      <c r="A105" t="s">
        <v>145</v>
      </c>
      <c r="B105" t="s">
        <v>132</v>
      </c>
    </row>
    <row r="106" spans="1:2" ht="15">
      <c r="A106" t="s">
        <v>146</v>
      </c>
      <c r="B106" t="s">
        <v>147</v>
      </c>
    </row>
    <row r="107" spans="1:3" ht="15">
      <c r="A107" t="s">
        <v>148</v>
      </c>
      <c r="B107" t="s">
        <v>149</v>
      </c>
      <c r="C107" t="s">
        <v>150</v>
      </c>
    </row>
    <row r="108" spans="1:2" ht="15">
      <c r="A108" t="s">
        <v>148</v>
      </c>
      <c r="B108" t="s">
        <v>151</v>
      </c>
    </row>
    <row r="109" spans="1:2" ht="15">
      <c r="A109" t="s">
        <v>152</v>
      </c>
      <c r="B109" t="s">
        <v>153</v>
      </c>
    </row>
    <row r="110" spans="1:2" ht="15">
      <c r="A110" t="s">
        <v>152</v>
      </c>
      <c r="B110" t="s">
        <v>154</v>
      </c>
    </row>
    <row r="111" spans="1:2" ht="15">
      <c r="A111" t="s">
        <v>152</v>
      </c>
      <c r="B111" t="s">
        <v>155</v>
      </c>
    </row>
    <row r="112" spans="1:2" ht="15">
      <c r="A112" t="s">
        <v>156</v>
      </c>
      <c r="B112" t="s">
        <v>157</v>
      </c>
    </row>
    <row r="113" spans="1:2" ht="15">
      <c r="A113" t="s">
        <v>156</v>
      </c>
      <c r="B113" t="s">
        <v>154</v>
      </c>
    </row>
    <row r="114" spans="1:2" ht="15">
      <c r="A114" t="s">
        <v>156</v>
      </c>
      <c r="B114" t="s">
        <v>155</v>
      </c>
    </row>
    <row r="115" spans="1:2" ht="15">
      <c r="A115" t="s">
        <v>158</v>
      </c>
      <c r="B115" t="s">
        <v>126</v>
      </c>
    </row>
    <row r="116" spans="1:2" ht="15">
      <c r="A116" t="s">
        <v>159</v>
      </c>
      <c r="B116" t="s">
        <v>160</v>
      </c>
    </row>
    <row r="117" spans="1:4" ht="15">
      <c r="A117" t="s">
        <v>161</v>
      </c>
      <c r="B117" t="s">
        <v>162</v>
      </c>
      <c r="C117" t="s">
        <v>163</v>
      </c>
      <c r="D117" t="s">
        <v>164</v>
      </c>
    </row>
    <row r="118" spans="1:2" ht="15">
      <c r="A118" t="s">
        <v>161</v>
      </c>
      <c r="B118" t="s">
        <v>165</v>
      </c>
    </row>
    <row r="119" spans="1:2" ht="15">
      <c r="A119" t="s">
        <v>166</v>
      </c>
      <c r="B119" t="s">
        <v>167</v>
      </c>
    </row>
    <row r="120" spans="1:2" ht="15">
      <c r="A120" t="s">
        <v>168</v>
      </c>
      <c r="B120" t="s">
        <v>18</v>
      </c>
    </row>
    <row r="121" spans="1:2" ht="15">
      <c r="A121" t="s">
        <v>169</v>
      </c>
      <c r="B121" t="s">
        <v>170</v>
      </c>
    </row>
    <row r="122" spans="1:2" ht="15">
      <c r="A122" t="s">
        <v>171</v>
      </c>
      <c r="B122" t="s">
        <v>172</v>
      </c>
    </row>
    <row r="123" spans="1:2" ht="15">
      <c r="A123" t="s">
        <v>173</v>
      </c>
      <c r="B123" t="s">
        <v>174</v>
      </c>
    </row>
    <row r="124" spans="1:2" ht="15">
      <c r="A124" t="s">
        <v>173</v>
      </c>
      <c r="B124" t="s">
        <v>167</v>
      </c>
    </row>
    <row r="125" spans="1:2" ht="15">
      <c r="A125" t="s">
        <v>175</v>
      </c>
      <c r="B125" t="s">
        <v>4</v>
      </c>
    </row>
    <row r="126" spans="1:2" ht="15">
      <c r="A126" t="s">
        <v>176</v>
      </c>
      <c r="B126" t="s">
        <v>80</v>
      </c>
    </row>
    <row r="127" spans="1:2" ht="15">
      <c r="A127" t="s">
        <v>176</v>
      </c>
      <c r="B127" t="s">
        <v>177</v>
      </c>
    </row>
    <row r="128" spans="1:2" ht="15">
      <c r="A128" t="s">
        <v>178</v>
      </c>
      <c r="B128" t="s">
        <v>177</v>
      </c>
    </row>
    <row r="129" spans="1:2" ht="15">
      <c r="A129" t="s">
        <v>179</v>
      </c>
      <c r="B129" t="s">
        <v>80</v>
      </c>
    </row>
    <row r="130" spans="1:2" ht="15">
      <c r="A130" t="s">
        <v>179</v>
      </c>
      <c r="B130" t="s">
        <v>177</v>
      </c>
    </row>
    <row r="131" spans="1:2" ht="15">
      <c r="A131" t="s">
        <v>180</v>
      </c>
      <c r="B131" t="s">
        <v>181</v>
      </c>
    </row>
    <row r="132" spans="1:2" ht="15">
      <c r="A132" t="s">
        <v>182</v>
      </c>
      <c r="B132" t="s">
        <v>183</v>
      </c>
    </row>
    <row r="133" spans="1:2" ht="15">
      <c r="A133" t="s">
        <v>182</v>
      </c>
      <c r="B133" t="s">
        <v>184</v>
      </c>
    </row>
    <row r="134" spans="1:2" ht="15">
      <c r="A134" t="s">
        <v>185</v>
      </c>
      <c r="B134" t="s">
        <v>186</v>
      </c>
    </row>
    <row r="135" spans="1:2" ht="15">
      <c r="A135" t="s">
        <v>185</v>
      </c>
      <c r="B135" t="s">
        <v>187</v>
      </c>
    </row>
    <row r="136" spans="1:2" ht="15">
      <c r="A136" t="s">
        <v>188</v>
      </c>
      <c r="B136" t="s">
        <v>189</v>
      </c>
    </row>
    <row r="137" spans="1:2" ht="15">
      <c r="A137" t="s">
        <v>190</v>
      </c>
      <c r="B137" t="s">
        <v>191</v>
      </c>
    </row>
    <row r="138" spans="1:2" ht="15">
      <c r="A138" t="s">
        <v>192</v>
      </c>
      <c r="B138" t="s">
        <v>193</v>
      </c>
    </row>
    <row r="139" spans="1:2" ht="15">
      <c r="A139" t="s">
        <v>194</v>
      </c>
      <c r="B139" t="s">
        <v>80</v>
      </c>
    </row>
    <row r="140" spans="1:2" ht="15">
      <c r="A140" t="s">
        <v>194</v>
      </c>
      <c r="B140" t="s">
        <v>177</v>
      </c>
    </row>
    <row r="141" spans="1:2" ht="15">
      <c r="A141" t="s">
        <v>195</v>
      </c>
      <c r="B141" t="s">
        <v>196</v>
      </c>
    </row>
    <row r="142" spans="1:2" ht="15">
      <c r="A142" t="s">
        <v>195</v>
      </c>
      <c r="B142" t="s">
        <v>197</v>
      </c>
    </row>
    <row r="143" spans="1:2" ht="15">
      <c r="A143" t="s">
        <v>198</v>
      </c>
      <c r="B143" t="s">
        <v>199</v>
      </c>
    </row>
    <row r="144" spans="1:2" ht="15">
      <c r="A144" t="s">
        <v>200</v>
      </c>
      <c r="B144" t="s">
        <v>201</v>
      </c>
    </row>
    <row r="145" spans="1:2" ht="15">
      <c r="A145" t="s">
        <v>202</v>
      </c>
      <c r="B145" t="s">
        <v>80</v>
      </c>
    </row>
    <row r="146" spans="1:2" ht="15">
      <c r="A146" t="s">
        <v>203</v>
      </c>
      <c r="B146" t="s">
        <v>204</v>
      </c>
    </row>
    <row r="147" spans="1:2" ht="15">
      <c r="A147" t="s">
        <v>205</v>
      </c>
      <c r="B147" t="s">
        <v>206</v>
      </c>
    </row>
    <row r="148" spans="1:2" ht="15">
      <c r="A148" t="s">
        <v>207</v>
      </c>
      <c r="B148" t="s">
        <v>208</v>
      </c>
    </row>
    <row r="149" spans="1:2" ht="15">
      <c r="A149" t="s">
        <v>207</v>
      </c>
      <c r="B149" t="s">
        <v>209</v>
      </c>
    </row>
    <row r="150" spans="1:2" ht="15">
      <c r="A150" t="s">
        <v>210</v>
      </c>
      <c r="B150" t="s">
        <v>211</v>
      </c>
    </row>
    <row r="151" spans="1:2" ht="15">
      <c r="A151" t="s">
        <v>212</v>
      </c>
      <c r="B151" t="s">
        <v>211</v>
      </c>
    </row>
    <row r="152" spans="1:2" ht="15">
      <c r="A152" t="s">
        <v>213</v>
      </c>
      <c r="B152" t="s">
        <v>214</v>
      </c>
    </row>
    <row r="153" spans="1:2" ht="15">
      <c r="A153" t="s">
        <v>215</v>
      </c>
      <c r="B153" t="s">
        <v>216</v>
      </c>
    </row>
    <row r="154" spans="1:2" ht="15">
      <c r="A154" t="s">
        <v>217</v>
      </c>
      <c r="B154" t="s">
        <v>218</v>
      </c>
    </row>
    <row r="155" spans="1:2" ht="15">
      <c r="A155" t="s">
        <v>219</v>
      </c>
      <c r="B155" t="s">
        <v>220</v>
      </c>
    </row>
    <row r="156" spans="1:2" ht="15">
      <c r="A156" t="s">
        <v>219</v>
      </c>
      <c r="B156" t="s">
        <v>221</v>
      </c>
    </row>
    <row r="157" spans="1:2" ht="15">
      <c r="A157" t="s">
        <v>222</v>
      </c>
      <c r="B157" t="s">
        <v>221</v>
      </c>
    </row>
    <row r="158" spans="1:2" ht="15">
      <c r="A158" t="s">
        <v>222</v>
      </c>
      <c r="B158" t="s">
        <v>223</v>
      </c>
    </row>
    <row r="159" spans="1:2" ht="15">
      <c r="A159" t="s">
        <v>224</v>
      </c>
      <c r="B159" t="s">
        <v>80</v>
      </c>
    </row>
    <row r="160" spans="1:2" ht="15">
      <c r="A160" t="s">
        <v>224</v>
      </c>
      <c r="B160" t="s">
        <v>225</v>
      </c>
    </row>
    <row r="161" spans="1:2" ht="15">
      <c r="A161" t="s">
        <v>226</v>
      </c>
      <c r="B161" t="s">
        <v>227</v>
      </c>
    </row>
    <row r="162" spans="1:2" ht="15">
      <c r="A162" t="s">
        <v>228</v>
      </c>
      <c r="B162" t="s">
        <v>229</v>
      </c>
    </row>
    <row r="163" spans="1:2" ht="15">
      <c r="A163" t="s">
        <v>230</v>
      </c>
      <c r="B163" t="s">
        <v>231</v>
      </c>
    </row>
    <row r="164" spans="1:2" ht="15">
      <c r="A164" t="s">
        <v>232</v>
      </c>
      <c r="B164" t="s">
        <v>80</v>
      </c>
    </row>
    <row r="165" spans="1:2" ht="15">
      <c r="A165" t="s">
        <v>232</v>
      </c>
      <c r="B165" t="s">
        <v>225</v>
      </c>
    </row>
    <row r="166" spans="1:2" ht="15">
      <c r="A166" t="s">
        <v>233</v>
      </c>
      <c r="B166" t="s">
        <v>234</v>
      </c>
    </row>
    <row r="167" spans="1:2" ht="15">
      <c r="A167" t="s">
        <v>235</v>
      </c>
      <c r="B167" t="s">
        <v>236</v>
      </c>
    </row>
    <row r="168" spans="1:2" ht="15">
      <c r="A168" t="s">
        <v>235</v>
      </c>
      <c r="B168" t="s">
        <v>229</v>
      </c>
    </row>
    <row r="169" spans="1:2" ht="15">
      <c r="A169" t="s">
        <v>235</v>
      </c>
      <c r="B169" t="s">
        <v>237</v>
      </c>
    </row>
    <row r="170" spans="1:2" ht="15">
      <c r="A170" t="s">
        <v>238</v>
      </c>
      <c r="B170" t="s">
        <v>231</v>
      </c>
    </row>
    <row r="171" spans="1:2" ht="15">
      <c r="A171" t="s">
        <v>239</v>
      </c>
      <c r="B171" t="s">
        <v>231</v>
      </c>
    </row>
    <row r="172" spans="1:2" ht="15">
      <c r="A172" t="s">
        <v>240</v>
      </c>
      <c r="B172" t="s">
        <v>241</v>
      </c>
    </row>
    <row r="173" spans="1:2" ht="15">
      <c r="A173" t="s">
        <v>240</v>
      </c>
      <c r="B173" t="s">
        <v>242</v>
      </c>
    </row>
    <row r="174" spans="1:2" ht="15">
      <c r="A174" t="s">
        <v>240</v>
      </c>
      <c r="B174" t="s">
        <v>243</v>
      </c>
    </row>
    <row r="175" spans="1:2" ht="15">
      <c r="A175" t="s">
        <v>240</v>
      </c>
      <c r="B175" t="s">
        <v>244</v>
      </c>
    </row>
    <row r="176" spans="1:2" ht="15">
      <c r="A176" t="s">
        <v>240</v>
      </c>
      <c r="B176" t="s">
        <v>245</v>
      </c>
    </row>
    <row r="177" spans="1:2" ht="15">
      <c r="A177" t="s">
        <v>240</v>
      </c>
      <c r="B177" t="s">
        <v>246</v>
      </c>
    </row>
    <row r="178" spans="1:2" ht="15">
      <c r="A178" t="s">
        <v>247</v>
      </c>
      <c r="B178" t="s">
        <v>248</v>
      </c>
    </row>
    <row r="179" spans="1:2" ht="15">
      <c r="A179" t="s">
        <v>249</v>
      </c>
      <c r="B179" t="s">
        <v>250</v>
      </c>
    </row>
    <row r="180" spans="1:2" ht="15">
      <c r="A180" t="s">
        <v>251</v>
      </c>
      <c r="B180" t="s">
        <v>14</v>
      </c>
    </row>
    <row r="181" spans="1:2" ht="15">
      <c r="A181" t="s">
        <v>252</v>
      </c>
      <c r="B181" t="s">
        <v>14</v>
      </c>
    </row>
    <row r="182" spans="1:2" ht="15">
      <c r="A182" t="s">
        <v>253</v>
      </c>
      <c r="B182" t="s">
        <v>14</v>
      </c>
    </row>
    <row r="183" spans="1:2" ht="15">
      <c r="A183" t="s">
        <v>254</v>
      </c>
      <c r="B183" t="s">
        <v>255</v>
      </c>
    </row>
    <row r="184" spans="1:2" ht="15">
      <c r="A184" t="s">
        <v>256</v>
      </c>
      <c r="B184" t="s">
        <v>14</v>
      </c>
    </row>
    <row r="185" spans="1:2" ht="15">
      <c r="A185" t="s">
        <v>257</v>
      </c>
      <c r="B185" t="s">
        <v>258</v>
      </c>
    </row>
    <row r="186" spans="1:2" ht="15">
      <c r="A186" t="s">
        <v>259</v>
      </c>
      <c r="B186" t="s">
        <v>260</v>
      </c>
    </row>
    <row r="187" spans="1:2" ht="15">
      <c r="A187" t="s">
        <v>261</v>
      </c>
      <c r="B187" t="s">
        <v>80</v>
      </c>
    </row>
    <row r="188" spans="1:2" ht="15">
      <c r="A188" t="s">
        <v>262</v>
      </c>
      <c r="B188" t="s">
        <v>263</v>
      </c>
    </row>
    <row r="189" spans="1:2" ht="15">
      <c r="A189" t="s">
        <v>264</v>
      </c>
      <c r="B189" t="s">
        <v>263</v>
      </c>
    </row>
    <row r="190" spans="1:2" ht="15">
      <c r="A190" t="s">
        <v>265</v>
      </c>
      <c r="B190" t="s">
        <v>266</v>
      </c>
    </row>
    <row r="191" spans="1:2" ht="15">
      <c r="A191" t="s">
        <v>265</v>
      </c>
      <c r="B191" t="s">
        <v>267</v>
      </c>
    </row>
    <row r="192" spans="1:2" ht="15">
      <c r="A192" t="s">
        <v>268</v>
      </c>
      <c r="B192" t="s">
        <v>266</v>
      </c>
    </row>
    <row r="193" spans="1:2" ht="15">
      <c r="A193" t="s">
        <v>268</v>
      </c>
      <c r="B193" t="s">
        <v>267</v>
      </c>
    </row>
    <row r="194" spans="1:2" ht="15">
      <c r="A194" t="s">
        <v>269</v>
      </c>
      <c r="B194" t="s">
        <v>270</v>
      </c>
    </row>
    <row r="195" spans="1:2" ht="15">
      <c r="A195" t="s">
        <v>271</v>
      </c>
      <c r="B195" t="s">
        <v>272</v>
      </c>
    </row>
    <row r="196" spans="1:2" ht="15">
      <c r="A196" t="s">
        <v>273</v>
      </c>
      <c r="B196" t="s">
        <v>274</v>
      </c>
    </row>
    <row r="197" spans="1:2" ht="15">
      <c r="A197" t="s">
        <v>275</v>
      </c>
      <c r="B197" t="s">
        <v>276</v>
      </c>
    </row>
    <row r="198" spans="1:2" ht="15">
      <c r="A198" t="s">
        <v>277</v>
      </c>
      <c r="B198" t="s">
        <v>278</v>
      </c>
    </row>
    <row r="199" spans="1:2" ht="15">
      <c r="A199" t="s">
        <v>279</v>
      </c>
      <c r="B199" t="s">
        <v>280</v>
      </c>
    </row>
    <row r="200" spans="1:2" ht="15">
      <c r="A200" t="s">
        <v>281</v>
      </c>
      <c r="B200" t="s">
        <v>282</v>
      </c>
    </row>
    <row r="201" spans="1:2" ht="15">
      <c r="A201" t="s">
        <v>283</v>
      </c>
      <c r="B201" t="s">
        <v>284</v>
      </c>
    </row>
    <row r="202" spans="1:2" ht="15">
      <c r="A202" t="s">
        <v>285</v>
      </c>
      <c r="B202" t="s">
        <v>286</v>
      </c>
    </row>
    <row r="203" spans="1:2" ht="15">
      <c r="A203" t="s">
        <v>287</v>
      </c>
      <c r="B203" t="s">
        <v>288</v>
      </c>
    </row>
    <row r="204" spans="1:2" ht="15">
      <c r="A204" t="s">
        <v>289</v>
      </c>
      <c r="B204" t="s">
        <v>290</v>
      </c>
    </row>
    <row r="205" spans="1:2" ht="15">
      <c r="A205" t="s">
        <v>291</v>
      </c>
      <c r="B205" t="s">
        <v>80</v>
      </c>
    </row>
    <row r="206" spans="1:2" ht="15">
      <c r="A206" t="s">
        <v>291</v>
      </c>
      <c r="B206" t="s">
        <v>292</v>
      </c>
    </row>
    <row r="207" spans="1:2" ht="15">
      <c r="A207" t="s">
        <v>293</v>
      </c>
      <c r="B207" t="s">
        <v>80</v>
      </c>
    </row>
    <row r="208" spans="1:2" ht="15">
      <c r="A208" t="s">
        <v>293</v>
      </c>
      <c r="B208" t="s">
        <v>292</v>
      </c>
    </row>
    <row r="209" spans="1:2" ht="15">
      <c r="A209" t="s">
        <v>294</v>
      </c>
      <c r="B209" t="s">
        <v>295</v>
      </c>
    </row>
    <row r="210" spans="1:2" ht="15">
      <c r="A210" t="s">
        <v>296</v>
      </c>
      <c r="B210" t="s">
        <v>297</v>
      </c>
    </row>
    <row r="211" spans="1:2" ht="15">
      <c r="A211" t="s">
        <v>296</v>
      </c>
      <c r="B211" t="s">
        <v>298</v>
      </c>
    </row>
    <row r="212" spans="1:2" ht="15">
      <c r="A212" t="s">
        <v>299</v>
      </c>
      <c r="B212" t="s">
        <v>297</v>
      </c>
    </row>
    <row r="213" spans="1:2" ht="15">
      <c r="A213" t="s">
        <v>300</v>
      </c>
      <c r="B213" t="s">
        <v>297</v>
      </c>
    </row>
    <row r="214" spans="1:2" ht="15">
      <c r="A214" t="s">
        <v>300</v>
      </c>
      <c r="B214" t="s">
        <v>298</v>
      </c>
    </row>
    <row r="215" spans="1:2" ht="15">
      <c r="A215" t="s">
        <v>301</v>
      </c>
      <c r="B215" t="s">
        <v>297</v>
      </c>
    </row>
    <row r="216" spans="1:2" ht="15">
      <c r="A216" t="s">
        <v>301</v>
      </c>
      <c r="B216" t="s">
        <v>298</v>
      </c>
    </row>
    <row r="217" spans="1:2" ht="15">
      <c r="A217" t="s">
        <v>302</v>
      </c>
      <c r="B217" t="s">
        <v>297</v>
      </c>
    </row>
    <row r="218" spans="1:2" ht="15">
      <c r="A218" t="s">
        <v>302</v>
      </c>
      <c r="B218" t="s">
        <v>298</v>
      </c>
    </row>
    <row r="219" spans="1:2" ht="15">
      <c r="A219" t="s">
        <v>303</v>
      </c>
      <c r="B219" t="s">
        <v>304</v>
      </c>
    </row>
    <row r="220" spans="1:2" ht="15">
      <c r="A220" t="s">
        <v>305</v>
      </c>
      <c r="B220" t="s">
        <v>306</v>
      </c>
    </row>
    <row r="221" spans="1:2" ht="15">
      <c r="A221" t="s">
        <v>307</v>
      </c>
      <c r="B221" t="s">
        <v>308</v>
      </c>
    </row>
    <row r="222" spans="1:2" ht="15">
      <c r="A222" t="s">
        <v>309</v>
      </c>
      <c r="B222" t="s">
        <v>310</v>
      </c>
    </row>
    <row r="223" spans="1:2" ht="15">
      <c r="A223" t="s">
        <v>309</v>
      </c>
      <c r="B223" t="s">
        <v>311</v>
      </c>
    </row>
    <row r="224" spans="1:2" ht="15">
      <c r="A224" t="s">
        <v>312</v>
      </c>
      <c r="B224" t="s">
        <v>313</v>
      </c>
    </row>
    <row r="225" spans="1:2" ht="15">
      <c r="A225" t="s">
        <v>312</v>
      </c>
      <c r="B225" t="s">
        <v>314</v>
      </c>
    </row>
    <row r="226" spans="1:2" ht="15">
      <c r="A226" t="s">
        <v>315</v>
      </c>
      <c r="B226" t="s">
        <v>316</v>
      </c>
    </row>
    <row r="227" spans="1:2" ht="15">
      <c r="A227" t="s">
        <v>315</v>
      </c>
      <c r="B227" t="s">
        <v>317</v>
      </c>
    </row>
    <row r="228" spans="1:2" ht="15">
      <c r="A228" t="s">
        <v>318</v>
      </c>
      <c r="B228" t="s">
        <v>319</v>
      </c>
    </row>
    <row r="229" spans="1:2" ht="15">
      <c r="A229" t="s">
        <v>320</v>
      </c>
      <c r="B229" t="s">
        <v>321</v>
      </c>
    </row>
    <row r="230" spans="1:2" ht="15">
      <c r="A230" t="s">
        <v>322</v>
      </c>
      <c r="B230" t="s">
        <v>323</v>
      </c>
    </row>
    <row r="231" spans="1:2" ht="15">
      <c r="A231" t="s">
        <v>322</v>
      </c>
      <c r="B231" t="s">
        <v>4</v>
      </c>
    </row>
    <row r="232" spans="1:2" ht="15">
      <c r="A232" t="s">
        <v>322</v>
      </c>
      <c r="B232" t="s">
        <v>324</v>
      </c>
    </row>
    <row r="233" spans="1:2" ht="15">
      <c r="A233" t="s">
        <v>325</v>
      </c>
      <c r="B233" t="s">
        <v>4</v>
      </c>
    </row>
    <row r="234" spans="1:2" ht="15">
      <c r="A234" t="s">
        <v>326</v>
      </c>
      <c r="B234" t="s">
        <v>80</v>
      </c>
    </row>
    <row r="235" spans="1:2" ht="15">
      <c r="A235" t="s">
        <v>327</v>
      </c>
      <c r="B235" t="s">
        <v>316</v>
      </c>
    </row>
    <row r="236" spans="1:2" ht="15">
      <c r="A236" t="s">
        <v>327</v>
      </c>
      <c r="B236" t="s">
        <v>317</v>
      </c>
    </row>
    <row r="237" spans="1:2" ht="15">
      <c r="A237" t="s">
        <v>328</v>
      </c>
      <c r="B237" t="s">
        <v>80</v>
      </c>
    </row>
    <row r="238" spans="1:2" ht="15">
      <c r="A238" t="s">
        <v>329</v>
      </c>
      <c r="B238" t="s">
        <v>330</v>
      </c>
    </row>
    <row r="239" spans="1:2" ht="15">
      <c r="A239" t="s">
        <v>329</v>
      </c>
      <c r="B239" t="s">
        <v>331</v>
      </c>
    </row>
    <row r="240" spans="1:2" ht="15">
      <c r="A240" t="s">
        <v>332</v>
      </c>
      <c r="B240" t="s">
        <v>80</v>
      </c>
    </row>
    <row r="241" spans="1:2" ht="15">
      <c r="A241" t="s">
        <v>333</v>
      </c>
      <c r="B241" t="s">
        <v>334</v>
      </c>
    </row>
    <row r="242" spans="1:2" ht="15">
      <c r="A242" t="s">
        <v>335</v>
      </c>
      <c r="B242" t="s">
        <v>321</v>
      </c>
    </row>
    <row r="243" spans="1:2" ht="15">
      <c r="A243" t="s">
        <v>336</v>
      </c>
      <c r="B243" t="s">
        <v>4</v>
      </c>
    </row>
    <row r="244" spans="1:2" ht="15">
      <c r="A244" t="s">
        <v>336</v>
      </c>
      <c r="B244" t="s">
        <v>337</v>
      </c>
    </row>
    <row r="245" spans="1:2" ht="15">
      <c r="A245" t="s">
        <v>338</v>
      </c>
      <c r="B245" t="s">
        <v>339</v>
      </c>
    </row>
    <row r="246" spans="1:2" ht="15">
      <c r="A246" t="s">
        <v>338</v>
      </c>
      <c r="B246" t="s">
        <v>4</v>
      </c>
    </row>
    <row r="247" spans="1:2" ht="15">
      <c r="A247" t="s">
        <v>338</v>
      </c>
      <c r="B247" t="s">
        <v>340</v>
      </c>
    </row>
    <row r="248" spans="1:2" ht="15">
      <c r="A248" t="s">
        <v>341</v>
      </c>
      <c r="B248" t="s">
        <v>80</v>
      </c>
    </row>
    <row r="249" spans="1:2" ht="15">
      <c r="A249" t="s">
        <v>341</v>
      </c>
      <c r="B249" t="s">
        <v>342</v>
      </c>
    </row>
    <row r="250" spans="1:2" ht="15">
      <c r="A250" t="s">
        <v>343</v>
      </c>
      <c r="B250" t="s">
        <v>344</v>
      </c>
    </row>
    <row r="251" spans="1:2" ht="15">
      <c r="A251" t="s">
        <v>345</v>
      </c>
      <c r="B251" t="s">
        <v>346</v>
      </c>
    </row>
    <row r="252" spans="1:2" ht="15">
      <c r="A252" t="s">
        <v>347</v>
      </c>
      <c r="B252" t="s">
        <v>344</v>
      </c>
    </row>
    <row r="253" spans="1:2" ht="15">
      <c r="A253" t="s">
        <v>348</v>
      </c>
      <c r="B253" t="s">
        <v>349</v>
      </c>
    </row>
    <row r="254" spans="1:2" ht="15">
      <c r="A254" t="s">
        <v>350</v>
      </c>
      <c r="B254" t="s">
        <v>351</v>
      </c>
    </row>
    <row r="255" spans="1:2" ht="15">
      <c r="A255" t="s">
        <v>352</v>
      </c>
      <c r="B255" t="s">
        <v>353</v>
      </c>
    </row>
    <row r="256" spans="1:2" ht="15">
      <c r="A256" t="s">
        <v>354</v>
      </c>
      <c r="B256" t="s">
        <v>80</v>
      </c>
    </row>
    <row r="257" spans="1:2" ht="15">
      <c r="A257" t="s">
        <v>355</v>
      </c>
      <c r="B257" t="s">
        <v>356</v>
      </c>
    </row>
    <row r="258" spans="1:2" ht="15">
      <c r="A258" t="s">
        <v>357</v>
      </c>
      <c r="B258" t="s">
        <v>358</v>
      </c>
    </row>
    <row r="259" spans="1:2" ht="15">
      <c r="A259" t="s">
        <v>359</v>
      </c>
      <c r="B259" t="s">
        <v>360</v>
      </c>
    </row>
    <row r="260" spans="1:2" ht="15">
      <c r="A260" t="s">
        <v>359</v>
      </c>
      <c r="B260" t="s">
        <v>361</v>
      </c>
    </row>
    <row r="261" spans="1:2" ht="15">
      <c r="A261" t="s">
        <v>362</v>
      </c>
      <c r="B261" t="s">
        <v>363</v>
      </c>
    </row>
    <row r="262" spans="1:2" ht="15">
      <c r="A262" t="s">
        <v>362</v>
      </c>
      <c r="B262" t="s">
        <v>364</v>
      </c>
    </row>
    <row r="263" spans="1:2" ht="15">
      <c r="A263" t="s">
        <v>365</v>
      </c>
      <c r="B263" t="s">
        <v>366</v>
      </c>
    </row>
    <row r="264" spans="1:2" ht="15">
      <c r="A264" t="s">
        <v>367</v>
      </c>
      <c r="B264" t="s">
        <v>368</v>
      </c>
    </row>
    <row r="265" spans="1:2" ht="15">
      <c r="A265" t="s">
        <v>369</v>
      </c>
      <c r="B265" t="s">
        <v>370</v>
      </c>
    </row>
    <row r="266" spans="1:2" ht="15">
      <c r="A266" t="s">
        <v>371</v>
      </c>
      <c r="B266" t="s">
        <v>370</v>
      </c>
    </row>
    <row r="267" spans="1:2" ht="15">
      <c r="A267" t="s">
        <v>372</v>
      </c>
      <c r="B267" t="s">
        <v>373</v>
      </c>
    </row>
    <row r="268" spans="1:2" ht="15">
      <c r="A268" t="s">
        <v>372</v>
      </c>
      <c r="B268" t="s">
        <v>310</v>
      </c>
    </row>
    <row r="269" spans="1:2" ht="15">
      <c r="A269" t="s">
        <v>372</v>
      </c>
      <c r="B269" t="s">
        <v>374</v>
      </c>
    </row>
    <row r="270" spans="1:2" ht="15">
      <c r="A270" t="s">
        <v>372</v>
      </c>
      <c r="B270" t="s">
        <v>375</v>
      </c>
    </row>
    <row r="271" spans="1:2" ht="15">
      <c r="A271" t="s">
        <v>372</v>
      </c>
      <c r="B271" t="s">
        <v>376</v>
      </c>
    </row>
    <row r="272" spans="1:2" ht="15">
      <c r="A272" t="s">
        <v>372</v>
      </c>
      <c r="B272" t="s">
        <v>377</v>
      </c>
    </row>
    <row r="273" spans="1:2" ht="15">
      <c r="A273" t="s">
        <v>378</v>
      </c>
      <c r="B273" t="s">
        <v>373</v>
      </c>
    </row>
    <row r="274" spans="1:2" ht="15">
      <c r="A274" t="s">
        <v>378</v>
      </c>
      <c r="B274" t="s">
        <v>310</v>
      </c>
    </row>
    <row r="275" spans="1:2" ht="15">
      <c r="A275" t="s">
        <v>378</v>
      </c>
      <c r="B275" t="s">
        <v>374</v>
      </c>
    </row>
    <row r="276" spans="1:2" ht="15">
      <c r="A276" t="s">
        <v>378</v>
      </c>
      <c r="B276" t="s">
        <v>375</v>
      </c>
    </row>
    <row r="277" spans="1:2" ht="15">
      <c r="A277" t="s">
        <v>378</v>
      </c>
      <c r="B277" t="s">
        <v>376</v>
      </c>
    </row>
    <row r="278" spans="1:2" ht="15">
      <c r="A278" t="s">
        <v>378</v>
      </c>
      <c r="B278" t="s">
        <v>377</v>
      </c>
    </row>
    <row r="279" spans="1:2" ht="15">
      <c r="A279" t="s">
        <v>379</v>
      </c>
      <c r="B279" t="s">
        <v>380</v>
      </c>
    </row>
    <row r="280" spans="1:2" ht="15">
      <c r="A280" t="s">
        <v>379</v>
      </c>
      <c r="B280" t="s">
        <v>381</v>
      </c>
    </row>
    <row r="281" spans="1:2" ht="15">
      <c r="A281" t="s">
        <v>382</v>
      </c>
      <c r="B281" t="s">
        <v>370</v>
      </c>
    </row>
    <row r="282" spans="1:2" ht="15">
      <c r="A282" t="s">
        <v>382</v>
      </c>
      <c r="B282" t="s">
        <v>383</v>
      </c>
    </row>
    <row r="283" spans="1:2" ht="15">
      <c r="A283" t="s">
        <v>384</v>
      </c>
      <c r="B283" t="s">
        <v>385</v>
      </c>
    </row>
    <row r="284" spans="1:2" ht="15">
      <c r="A284" t="s">
        <v>386</v>
      </c>
      <c r="B284" t="s">
        <v>387</v>
      </c>
    </row>
    <row r="285" spans="1:2" ht="15">
      <c r="A285" t="s">
        <v>388</v>
      </c>
      <c r="B285" t="s">
        <v>389</v>
      </c>
    </row>
    <row r="286" spans="1:2" ht="15">
      <c r="A286" t="s">
        <v>388</v>
      </c>
      <c r="B286" t="s">
        <v>390</v>
      </c>
    </row>
    <row r="287" spans="1:2" ht="15">
      <c r="A287" t="s">
        <v>391</v>
      </c>
      <c r="B287" t="s">
        <v>389</v>
      </c>
    </row>
    <row r="288" spans="1:2" ht="15">
      <c r="A288" t="s">
        <v>392</v>
      </c>
      <c r="B288" t="s">
        <v>393</v>
      </c>
    </row>
    <row r="289" spans="1:2" ht="15">
      <c r="A289" t="s">
        <v>392</v>
      </c>
      <c r="B289" t="s">
        <v>394</v>
      </c>
    </row>
    <row r="290" spans="1:2" ht="15">
      <c r="A290" t="s">
        <v>395</v>
      </c>
      <c r="B290" t="s">
        <v>396</v>
      </c>
    </row>
    <row r="291" spans="1:2" ht="15">
      <c r="A291" t="s">
        <v>397</v>
      </c>
      <c r="B291" t="s">
        <v>396</v>
      </c>
    </row>
    <row r="292" spans="1:2" ht="15">
      <c r="A292" t="s">
        <v>398</v>
      </c>
      <c r="B292" t="s">
        <v>399</v>
      </c>
    </row>
    <row r="293" spans="1:2" ht="15">
      <c r="A293" t="s">
        <v>400</v>
      </c>
      <c r="B293" t="s">
        <v>346</v>
      </c>
    </row>
    <row r="294" spans="1:2" ht="15">
      <c r="A294" t="s">
        <v>400</v>
      </c>
      <c r="B294" t="s">
        <v>401</v>
      </c>
    </row>
    <row r="295" spans="1:2" ht="15">
      <c r="A295" t="s">
        <v>400</v>
      </c>
      <c r="B295" t="s">
        <v>344</v>
      </c>
    </row>
    <row r="296" spans="1:2" ht="15">
      <c r="A296" t="s">
        <v>400</v>
      </c>
      <c r="B296" t="s">
        <v>402</v>
      </c>
    </row>
    <row r="297" spans="1:2" ht="15">
      <c r="A297" t="s">
        <v>400</v>
      </c>
      <c r="B297" t="s">
        <v>403</v>
      </c>
    </row>
    <row r="298" spans="1:2" ht="15">
      <c r="A298" t="s">
        <v>404</v>
      </c>
      <c r="B298" t="s">
        <v>405</v>
      </c>
    </row>
    <row r="299" spans="1:2" ht="15">
      <c r="A299" t="s">
        <v>404</v>
      </c>
      <c r="B299" t="s">
        <v>406</v>
      </c>
    </row>
    <row r="300" spans="1:2" ht="15">
      <c r="A300" t="s">
        <v>404</v>
      </c>
      <c r="B300" t="s">
        <v>344</v>
      </c>
    </row>
    <row r="301" spans="1:2" ht="15">
      <c r="A301" t="s">
        <v>404</v>
      </c>
      <c r="B301" t="s">
        <v>402</v>
      </c>
    </row>
    <row r="302" spans="1:2" ht="15">
      <c r="A302" t="s">
        <v>407</v>
      </c>
      <c r="B302" t="s">
        <v>346</v>
      </c>
    </row>
    <row r="303" spans="1:2" ht="15">
      <c r="A303" t="s">
        <v>407</v>
      </c>
      <c r="B303" t="s">
        <v>344</v>
      </c>
    </row>
    <row r="304" spans="1:2" ht="15">
      <c r="A304" t="s">
        <v>408</v>
      </c>
      <c r="B304" t="s">
        <v>409</v>
      </c>
    </row>
    <row r="305" spans="1:2" ht="15">
      <c r="A305" t="s">
        <v>410</v>
      </c>
      <c r="B305" t="s">
        <v>344</v>
      </c>
    </row>
    <row r="306" spans="1:2" ht="15">
      <c r="A306" t="s">
        <v>411</v>
      </c>
      <c r="B306" t="s">
        <v>344</v>
      </c>
    </row>
    <row r="307" spans="1:2" ht="15">
      <c r="A307" t="s">
        <v>412</v>
      </c>
      <c r="B307" t="s">
        <v>346</v>
      </c>
    </row>
    <row r="308" spans="1:2" ht="15">
      <c r="A308" t="s">
        <v>412</v>
      </c>
      <c r="B308" t="s">
        <v>344</v>
      </c>
    </row>
    <row r="309" spans="1:2" ht="15">
      <c r="A309" t="s">
        <v>413</v>
      </c>
      <c r="B309" t="s">
        <v>346</v>
      </c>
    </row>
    <row r="310" spans="1:2" ht="15">
      <c r="A310" t="s">
        <v>414</v>
      </c>
      <c r="B310" t="s">
        <v>415</v>
      </c>
    </row>
    <row r="311" spans="1:2" ht="15">
      <c r="A311" t="s">
        <v>416</v>
      </c>
      <c r="B311" t="s">
        <v>409</v>
      </c>
    </row>
    <row r="312" spans="1:2" ht="15">
      <c r="A312" t="s">
        <v>417</v>
      </c>
      <c r="B312" t="s">
        <v>409</v>
      </c>
    </row>
    <row r="313" spans="1:2" ht="15">
      <c r="A313" t="s">
        <v>418</v>
      </c>
      <c r="B313" t="s">
        <v>409</v>
      </c>
    </row>
    <row r="314" spans="1:2" ht="15">
      <c r="A314" t="s">
        <v>419</v>
      </c>
      <c r="B314" t="s">
        <v>420</v>
      </c>
    </row>
    <row r="315" spans="1:2" ht="15">
      <c r="A315" t="s">
        <v>421</v>
      </c>
      <c r="B315" t="s">
        <v>422</v>
      </c>
    </row>
    <row r="316" spans="1:2" ht="15">
      <c r="A316" t="s">
        <v>423</v>
      </c>
      <c r="B316" t="s">
        <v>399</v>
      </c>
    </row>
    <row r="317" spans="1:2" ht="15">
      <c r="A317" t="s">
        <v>424</v>
      </c>
      <c r="B317" t="s">
        <v>201</v>
      </c>
    </row>
    <row r="318" spans="1:2" ht="15">
      <c r="A318" t="s">
        <v>425</v>
      </c>
      <c r="B318" t="s">
        <v>426</v>
      </c>
    </row>
    <row r="319" spans="1:2" ht="15">
      <c r="A319" t="s">
        <v>427</v>
      </c>
      <c r="B319" t="s">
        <v>428</v>
      </c>
    </row>
    <row r="320" spans="1:2" ht="15">
      <c r="A320" t="s">
        <v>429</v>
      </c>
      <c r="B320" t="s">
        <v>428</v>
      </c>
    </row>
    <row r="321" spans="1:2" ht="15">
      <c r="A321" t="s">
        <v>430</v>
      </c>
      <c r="B321" t="s">
        <v>93</v>
      </c>
    </row>
    <row r="322" spans="1:2" ht="15">
      <c r="A322" t="s">
        <v>431</v>
      </c>
      <c r="B322" t="s">
        <v>432</v>
      </c>
    </row>
    <row r="323" spans="1:2" ht="15">
      <c r="A323" t="s">
        <v>433</v>
      </c>
      <c r="B323" t="s">
        <v>434</v>
      </c>
    </row>
    <row r="324" spans="1:2" ht="15">
      <c r="A324" t="s">
        <v>435</v>
      </c>
      <c r="B324" t="s">
        <v>434</v>
      </c>
    </row>
    <row r="325" spans="1:2" ht="15">
      <c r="A325" t="s">
        <v>436</v>
      </c>
      <c r="B325" t="s">
        <v>437</v>
      </c>
    </row>
    <row r="326" spans="1:2" ht="15">
      <c r="A326" t="s">
        <v>438</v>
      </c>
      <c r="B326" t="s">
        <v>439</v>
      </c>
    </row>
    <row r="327" spans="1:2" ht="15">
      <c r="A327" t="s">
        <v>440</v>
      </c>
      <c r="B327" t="s">
        <v>441</v>
      </c>
    </row>
    <row r="328" spans="1:2" ht="15">
      <c r="A328" t="s">
        <v>442</v>
      </c>
      <c r="B328" t="s">
        <v>4</v>
      </c>
    </row>
    <row r="329" spans="1:2" ht="15">
      <c r="A329" t="s">
        <v>443</v>
      </c>
      <c r="B329" t="s">
        <v>444</v>
      </c>
    </row>
    <row r="330" spans="1:2" ht="15">
      <c r="A330" t="s">
        <v>445</v>
      </c>
      <c r="B330" t="s">
        <v>446</v>
      </c>
    </row>
    <row r="331" spans="1:2" ht="15">
      <c r="A331" t="s">
        <v>447</v>
      </c>
      <c r="B331" t="s">
        <v>448</v>
      </c>
    </row>
    <row r="332" spans="1:2" ht="15">
      <c r="A332" t="s">
        <v>449</v>
      </c>
      <c r="B332" t="s">
        <v>450</v>
      </c>
    </row>
    <row r="333" spans="1:2" ht="15">
      <c r="A333" t="s">
        <v>451</v>
      </c>
      <c r="B333" t="s">
        <v>452</v>
      </c>
    </row>
    <row r="334" spans="1:2" ht="15">
      <c r="A334" t="s">
        <v>453</v>
      </c>
      <c r="B334" t="s">
        <v>454</v>
      </c>
    </row>
    <row r="335" spans="1:2" ht="15">
      <c r="A335" t="s">
        <v>453</v>
      </c>
      <c r="B335" t="s">
        <v>455</v>
      </c>
    </row>
    <row r="336" spans="1:2" ht="15">
      <c r="A336" t="s">
        <v>456</v>
      </c>
      <c r="B336" t="s">
        <v>457</v>
      </c>
    </row>
    <row r="337" spans="1:2" ht="15">
      <c r="A337" t="s">
        <v>456</v>
      </c>
      <c r="B337" t="s">
        <v>458</v>
      </c>
    </row>
    <row r="338" spans="1:2" ht="15">
      <c r="A338" t="s">
        <v>459</v>
      </c>
      <c r="B338" t="s">
        <v>460</v>
      </c>
    </row>
    <row r="339" spans="1:2" ht="15">
      <c r="A339" t="s">
        <v>461</v>
      </c>
      <c r="B339" t="s">
        <v>462</v>
      </c>
    </row>
    <row r="340" spans="1:2" ht="15">
      <c r="A340" t="s">
        <v>461</v>
      </c>
      <c r="B340" t="s">
        <v>463</v>
      </c>
    </row>
    <row r="341" spans="1:2" ht="15">
      <c r="A341" t="s">
        <v>464</v>
      </c>
      <c r="B341" t="s">
        <v>462</v>
      </c>
    </row>
    <row r="342" spans="1:2" ht="15">
      <c r="A342" t="s">
        <v>464</v>
      </c>
      <c r="B342" t="s">
        <v>463</v>
      </c>
    </row>
    <row r="343" spans="1:2" ht="15">
      <c r="A343" t="s">
        <v>465</v>
      </c>
      <c r="B343" t="s">
        <v>466</v>
      </c>
    </row>
    <row r="344" spans="1:2" ht="15">
      <c r="A344" t="s">
        <v>467</v>
      </c>
      <c r="B344" t="s">
        <v>468</v>
      </c>
    </row>
    <row r="345" spans="1:2" ht="15">
      <c r="A345" t="s">
        <v>469</v>
      </c>
      <c r="B345" t="s">
        <v>470</v>
      </c>
    </row>
    <row r="346" spans="1:2" ht="15">
      <c r="A346" t="s">
        <v>471</v>
      </c>
      <c r="B346" t="s">
        <v>472</v>
      </c>
    </row>
    <row r="347" spans="1:2" ht="15">
      <c r="A347" t="s">
        <v>473</v>
      </c>
      <c r="B347" t="s">
        <v>474</v>
      </c>
    </row>
    <row r="348" spans="1:2" ht="15">
      <c r="A348" t="s">
        <v>475</v>
      </c>
      <c r="B348" t="s">
        <v>476</v>
      </c>
    </row>
    <row r="349" spans="1:2" ht="15">
      <c r="A349" t="s">
        <v>475</v>
      </c>
      <c r="B349" t="s">
        <v>477</v>
      </c>
    </row>
    <row r="350" spans="1:2" ht="15">
      <c r="A350" t="s">
        <v>478</v>
      </c>
      <c r="B350" t="s">
        <v>479</v>
      </c>
    </row>
    <row r="351" spans="1:2" ht="15">
      <c r="A351" t="s">
        <v>480</v>
      </c>
      <c r="B351" t="s">
        <v>481</v>
      </c>
    </row>
    <row r="352" spans="1:2" ht="15">
      <c r="A352" t="s">
        <v>482</v>
      </c>
      <c r="B352" t="s">
        <v>483</v>
      </c>
    </row>
    <row r="353" spans="1:2" ht="15">
      <c r="A353" t="s">
        <v>484</v>
      </c>
      <c r="B353" t="s">
        <v>485</v>
      </c>
    </row>
    <row r="354" spans="1:2" ht="15">
      <c r="A354" t="s">
        <v>486</v>
      </c>
      <c r="B354" t="s">
        <v>201</v>
      </c>
    </row>
    <row r="355" spans="1:2" ht="15">
      <c r="A355" t="s">
        <v>486</v>
      </c>
      <c r="B355" t="s">
        <v>487</v>
      </c>
    </row>
    <row r="356" spans="1:2" ht="15">
      <c r="A356" t="s">
        <v>488</v>
      </c>
      <c r="B356" t="s">
        <v>489</v>
      </c>
    </row>
    <row r="357" spans="1:2" ht="15">
      <c r="A357" t="s">
        <v>488</v>
      </c>
      <c r="B357" t="s">
        <v>490</v>
      </c>
    </row>
    <row r="358" spans="1:2" ht="15">
      <c r="A358" t="s">
        <v>491</v>
      </c>
      <c r="B358" t="s">
        <v>492</v>
      </c>
    </row>
    <row r="359" spans="1:2" ht="15">
      <c r="A359" t="s">
        <v>493</v>
      </c>
      <c r="B359" t="s">
        <v>492</v>
      </c>
    </row>
    <row r="360" spans="1:2" ht="15">
      <c r="A360" t="s">
        <v>494</v>
      </c>
      <c r="B360" t="s">
        <v>495</v>
      </c>
    </row>
    <row r="361" spans="1:2" ht="15">
      <c r="A361" t="s">
        <v>496</v>
      </c>
      <c r="B361" t="s">
        <v>497</v>
      </c>
    </row>
    <row r="362" spans="1:2" ht="15">
      <c r="A362" t="s">
        <v>498</v>
      </c>
      <c r="B362" t="s">
        <v>80</v>
      </c>
    </row>
    <row r="363" spans="1:2" ht="15">
      <c r="A363" t="s">
        <v>498</v>
      </c>
      <c r="B363" t="s">
        <v>499</v>
      </c>
    </row>
    <row r="364" spans="1:2" ht="15">
      <c r="A364" t="s">
        <v>500</v>
      </c>
      <c r="B364" t="s">
        <v>501</v>
      </c>
    </row>
    <row r="365" spans="1:2" ht="15">
      <c r="A365" t="s">
        <v>502</v>
      </c>
      <c r="B365" t="s">
        <v>503</v>
      </c>
    </row>
    <row r="366" spans="1:2" ht="15">
      <c r="A366" t="s">
        <v>502</v>
      </c>
      <c r="B366" t="s">
        <v>504</v>
      </c>
    </row>
    <row r="367" spans="1:2" ht="15">
      <c r="A367" t="s">
        <v>505</v>
      </c>
      <c r="B367" t="s">
        <v>506</v>
      </c>
    </row>
    <row r="368" spans="1:2" ht="15">
      <c r="A368" t="s">
        <v>507</v>
      </c>
      <c r="B368" t="s">
        <v>506</v>
      </c>
    </row>
    <row r="369" spans="1:2" ht="15">
      <c r="A369" t="s">
        <v>508</v>
      </c>
      <c r="B369" t="s">
        <v>509</v>
      </c>
    </row>
    <row r="370" spans="1:2" ht="15">
      <c r="A370" t="s">
        <v>510</v>
      </c>
      <c r="B370" t="s">
        <v>511</v>
      </c>
    </row>
    <row r="371" spans="1:2" ht="15">
      <c r="A371" t="s">
        <v>510</v>
      </c>
      <c r="B371" t="s">
        <v>512</v>
      </c>
    </row>
    <row r="372" spans="1:2" ht="15">
      <c r="A372" t="s">
        <v>513</v>
      </c>
      <c r="B372" t="s">
        <v>514</v>
      </c>
    </row>
    <row r="373" spans="1:2" ht="15">
      <c r="A373" t="s">
        <v>513</v>
      </c>
      <c r="B373" t="s">
        <v>515</v>
      </c>
    </row>
    <row r="374" spans="1:2" ht="15">
      <c r="A374" t="s">
        <v>516</v>
      </c>
      <c r="B374" t="s">
        <v>517</v>
      </c>
    </row>
    <row r="375" spans="1:2" ht="15">
      <c r="A375" t="s">
        <v>518</v>
      </c>
      <c r="B375" t="s">
        <v>515</v>
      </c>
    </row>
    <row r="376" spans="1:2" ht="15">
      <c r="A376" t="s">
        <v>519</v>
      </c>
      <c r="B376" t="s">
        <v>520</v>
      </c>
    </row>
    <row r="377" spans="1:2" ht="15">
      <c r="A377" t="s">
        <v>521</v>
      </c>
      <c r="B377" t="s">
        <v>514</v>
      </c>
    </row>
    <row r="378" spans="1:2" ht="15">
      <c r="A378" t="s">
        <v>521</v>
      </c>
      <c r="B378" t="s">
        <v>515</v>
      </c>
    </row>
    <row r="379" spans="1:2" ht="15">
      <c r="A379" t="s">
        <v>522</v>
      </c>
      <c r="B379" t="s">
        <v>514</v>
      </c>
    </row>
    <row r="380" spans="1:2" ht="15">
      <c r="A380" t="s">
        <v>522</v>
      </c>
      <c r="B380" t="s">
        <v>523</v>
      </c>
    </row>
    <row r="381" spans="1:2" ht="15">
      <c r="A381" t="s">
        <v>522</v>
      </c>
      <c r="B381" t="s">
        <v>515</v>
      </c>
    </row>
    <row r="382" spans="1:2" ht="15">
      <c r="A382" t="s">
        <v>522</v>
      </c>
      <c r="B382" t="s">
        <v>524</v>
      </c>
    </row>
    <row r="383" spans="1:2" ht="15">
      <c r="A383" t="s">
        <v>525</v>
      </c>
      <c r="B383" t="s">
        <v>514</v>
      </c>
    </row>
    <row r="384" spans="1:2" ht="15">
      <c r="A384" t="s">
        <v>526</v>
      </c>
      <c r="B384" t="s">
        <v>527</v>
      </c>
    </row>
    <row r="385" spans="1:2" ht="15">
      <c r="A385" t="s">
        <v>528</v>
      </c>
      <c r="B385" t="s">
        <v>470</v>
      </c>
    </row>
    <row r="386" spans="1:2" ht="15">
      <c r="A386" t="s">
        <v>529</v>
      </c>
      <c r="B386" t="s">
        <v>18</v>
      </c>
    </row>
    <row r="387" spans="1:2" ht="15">
      <c r="A387" t="s">
        <v>530</v>
      </c>
      <c r="B387" t="s">
        <v>4</v>
      </c>
    </row>
    <row r="388" spans="1:2" ht="15">
      <c r="A388" t="s">
        <v>531</v>
      </c>
      <c r="B388" t="s">
        <v>532</v>
      </c>
    </row>
    <row r="389" spans="1:2" ht="15">
      <c r="A389" t="s">
        <v>533</v>
      </c>
      <c r="B389" t="s">
        <v>515</v>
      </c>
    </row>
    <row r="390" spans="1:2" ht="15">
      <c r="A390" t="s">
        <v>534</v>
      </c>
      <c r="B390" t="s">
        <v>535</v>
      </c>
    </row>
    <row r="391" spans="1:2" ht="15">
      <c r="A391" t="s">
        <v>536</v>
      </c>
      <c r="B391" t="s">
        <v>537</v>
      </c>
    </row>
    <row r="392" spans="1:2" ht="15">
      <c r="A392" t="s">
        <v>538</v>
      </c>
      <c r="B392" t="s">
        <v>539</v>
      </c>
    </row>
    <row r="393" spans="1:2" ht="15">
      <c r="A393" t="s">
        <v>540</v>
      </c>
      <c r="B393" t="s">
        <v>1</v>
      </c>
    </row>
    <row r="394" spans="1:2" ht="15">
      <c r="A394" t="s">
        <v>541</v>
      </c>
      <c r="B394" t="s">
        <v>1</v>
      </c>
    </row>
    <row r="395" spans="1:2" ht="15">
      <c r="A395" t="s">
        <v>542</v>
      </c>
      <c r="B395" t="s">
        <v>543</v>
      </c>
    </row>
    <row r="396" spans="1:2" ht="15">
      <c r="A396" t="s">
        <v>544</v>
      </c>
      <c r="B396" t="s">
        <v>396</v>
      </c>
    </row>
    <row r="397" spans="1:2" ht="15">
      <c r="A397" t="s">
        <v>545</v>
      </c>
      <c r="B397" t="s">
        <v>546</v>
      </c>
    </row>
    <row r="398" spans="1:2" ht="15">
      <c r="A398" t="s">
        <v>547</v>
      </c>
      <c r="B398" t="s">
        <v>543</v>
      </c>
    </row>
    <row r="399" spans="1:2" ht="15">
      <c r="A399" t="s">
        <v>548</v>
      </c>
      <c r="B399" t="s">
        <v>543</v>
      </c>
    </row>
    <row r="400" spans="1:2" ht="15">
      <c r="A400" t="s">
        <v>549</v>
      </c>
      <c r="B400" t="s">
        <v>550</v>
      </c>
    </row>
    <row r="401" spans="1:2" ht="15">
      <c r="A401" t="s">
        <v>549</v>
      </c>
      <c r="B401" t="s">
        <v>551</v>
      </c>
    </row>
    <row r="402" spans="1:2" ht="15">
      <c r="A402" t="s">
        <v>549</v>
      </c>
      <c r="B402" t="s">
        <v>552</v>
      </c>
    </row>
    <row r="403" spans="1:2" ht="15">
      <c r="A403" t="s">
        <v>553</v>
      </c>
      <c r="B403" t="s">
        <v>550</v>
      </c>
    </row>
    <row r="404" spans="1:2" ht="15">
      <c r="A404" t="s">
        <v>554</v>
      </c>
      <c r="B404" t="s">
        <v>555</v>
      </c>
    </row>
    <row r="405" spans="1:2" ht="15">
      <c r="A405" t="s">
        <v>554</v>
      </c>
      <c r="B405" t="s">
        <v>556</v>
      </c>
    </row>
    <row r="406" spans="1:2" ht="15">
      <c r="A406" t="s">
        <v>554</v>
      </c>
      <c r="B406" t="s">
        <v>557</v>
      </c>
    </row>
    <row r="407" spans="1:2" ht="15">
      <c r="A407" t="s">
        <v>558</v>
      </c>
      <c r="B407" t="s">
        <v>556</v>
      </c>
    </row>
    <row r="408" spans="1:2" ht="15">
      <c r="A408" t="s">
        <v>559</v>
      </c>
      <c r="B408" t="s">
        <v>560</v>
      </c>
    </row>
    <row r="409" spans="1:2" ht="15">
      <c r="A409" t="s">
        <v>561</v>
      </c>
      <c r="B409" t="s">
        <v>562</v>
      </c>
    </row>
    <row r="410" spans="1:2" ht="15">
      <c r="A410" t="s">
        <v>563</v>
      </c>
      <c r="B410" t="s">
        <v>564</v>
      </c>
    </row>
    <row r="411" spans="1:2" ht="15">
      <c r="A411" t="s">
        <v>565</v>
      </c>
      <c r="B411" t="s">
        <v>566</v>
      </c>
    </row>
    <row r="412" spans="1:2" ht="15">
      <c r="A412" t="s">
        <v>565</v>
      </c>
      <c r="B412" t="s">
        <v>550</v>
      </c>
    </row>
    <row r="413" spans="1:2" ht="15">
      <c r="A413" t="s">
        <v>567</v>
      </c>
      <c r="B413" t="s">
        <v>568</v>
      </c>
    </row>
    <row r="414" spans="1:2" ht="15">
      <c r="A414" t="s">
        <v>569</v>
      </c>
      <c r="B414" t="s">
        <v>550</v>
      </c>
    </row>
    <row r="415" spans="1:2" ht="15">
      <c r="A415" t="s">
        <v>570</v>
      </c>
      <c r="B415" t="s">
        <v>550</v>
      </c>
    </row>
    <row r="416" spans="1:2" ht="15">
      <c r="A416" t="s">
        <v>570</v>
      </c>
      <c r="B416" t="s">
        <v>551</v>
      </c>
    </row>
    <row r="417" spans="1:2" ht="15">
      <c r="A417" t="s">
        <v>571</v>
      </c>
      <c r="B417" t="s">
        <v>572</v>
      </c>
    </row>
    <row r="418" spans="1:2" ht="15">
      <c r="A418" t="s">
        <v>571</v>
      </c>
      <c r="B418" t="s">
        <v>573</v>
      </c>
    </row>
    <row r="419" spans="1:2" ht="15">
      <c r="A419" t="s">
        <v>574</v>
      </c>
      <c r="B419" t="s">
        <v>575</v>
      </c>
    </row>
    <row r="420" spans="1:2" ht="15">
      <c r="A420" t="s">
        <v>576</v>
      </c>
      <c r="B420" t="s">
        <v>577</v>
      </c>
    </row>
    <row r="421" spans="1:2" ht="15">
      <c r="A421" t="s">
        <v>578</v>
      </c>
      <c r="B421" t="s">
        <v>579</v>
      </c>
    </row>
    <row r="422" spans="1:2" ht="15">
      <c r="A422" t="s">
        <v>580</v>
      </c>
      <c r="B422" t="s">
        <v>551</v>
      </c>
    </row>
    <row r="423" spans="1:2" ht="15">
      <c r="A423" t="s">
        <v>581</v>
      </c>
      <c r="B423" t="s">
        <v>582</v>
      </c>
    </row>
    <row r="424" spans="1:2" ht="15">
      <c r="A424" t="s">
        <v>581</v>
      </c>
      <c r="B424" t="s">
        <v>583</v>
      </c>
    </row>
    <row r="425" spans="1:2" ht="15">
      <c r="A425" t="s">
        <v>584</v>
      </c>
      <c r="B425" t="s">
        <v>585</v>
      </c>
    </row>
    <row r="426" spans="1:2" ht="15">
      <c r="A426" t="s">
        <v>584</v>
      </c>
      <c r="B426" t="s">
        <v>586</v>
      </c>
    </row>
    <row r="427" spans="1:2" ht="15">
      <c r="A427" t="s">
        <v>584</v>
      </c>
      <c r="B427" t="s">
        <v>582</v>
      </c>
    </row>
    <row r="428" spans="1:2" ht="15">
      <c r="A428" t="s">
        <v>587</v>
      </c>
      <c r="B428" t="s">
        <v>585</v>
      </c>
    </row>
    <row r="429" spans="1:2" ht="15">
      <c r="A429" t="s">
        <v>587</v>
      </c>
      <c r="B429" t="s">
        <v>582</v>
      </c>
    </row>
    <row r="430" spans="1:2" ht="15">
      <c r="A430" t="s">
        <v>588</v>
      </c>
      <c r="B430" t="s">
        <v>589</v>
      </c>
    </row>
    <row r="431" spans="1:2" ht="15">
      <c r="A431" t="s">
        <v>590</v>
      </c>
      <c r="B431" t="s">
        <v>42</v>
      </c>
    </row>
    <row r="432" spans="1:2" ht="15">
      <c r="A432" t="s">
        <v>591</v>
      </c>
      <c r="B432" t="s">
        <v>592</v>
      </c>
    </row>
    <row r="433" spans="1:2" ht="15">
      <c r="A433" t="s">
        <v>593</v>
      </c>
      <c r="B433" t="s">
        <v>4</v>
      </c>
    </row>
    <row r="434" spans="1:2" ht="15">
      <c r="A434" t="s">
        <v>594</v>
      </c>
      <c r="B434" t="s">
        <v>595</v>
      </c>
    </row>
    <row r="435" spans="1:2" ht="15">
      <c r="A435" t="s">
        <v>596</v>
      </c>
      <c r="B435" t="s">
        <v>597</v>
      </c>
    </row>
    <row r="436" spans="1:2" ht="15">
      <c r="A436" t="s">
        <v>596</v>
      </c>
      <c r="B436" t="s">
        <v>598</v>
      </c>
    </row>
    <row r="437" spans="1:2" ht="15">
      <c r="A437" t="s">
        <v>596</v>
      </c>
      <c r="B437" t="s">
        <v>599</v>
      </c>
    </row>
    <row r="438" spans="1:2" ht="15">
      <c r="A438" t="s">
        <v>596</v>
      </c>
      <c r="B438" t="s">
        <v>600</v>
      </c>
    </row>
    <row r="439" spans="1:2" ht="15">
      <c r="A439" t="s">
        <v>601</v>
      </c>
      <c r="B439" t="s">
        <v>80</v>
      </c>
    </row>
    <row r="440" spans="1:2" ht="15">
      <c r="A440" t="s">
        <v>602</v>
      </c>
      <c r="B440" t="s">
        <v>603</v>
      </c>
    </row>
    <row r="441" spans="1:2" ht="15">
      <c r="A441" t="s">
        <v>602</v>
      </c>
      <c r="B441" t="s">
        <v>604</v>
      </c>
    </row>
    <row r="442" spans="1:2" ht="15">
      <c r="A442" t="s">
        <v>605</v>
      </c>
      <c r="B442" t="s">
        <v>606</v>
      </c>
    </row>
    <row r="443" spans="1:2" ht="15">
      <c r="A443" t="s">
        <v>607</v>
      </c>
      <c r="B443" t="s">
        <v>608</v>
      </c>
    </row>
    <row r="444" spans="1:2" ht="15">
      <c r="A444" t="s">
        <v>607</v>
      </c>
      <c r="B444" t="s">
        <v>609</v>
      </c>
    </row>
    <row r="445" spans="1:2" ht="15">
      <c r="A445" t="s">
        <v>610</v>
      </c>
      <c r="B445" t="s">
        <v>611</v>
      </c>
    </row>
    <row r="446" spans="1:2" ht="15">
      <c r="A446" t="s">
        <v>612</v>
      </c>
      <c r="B446" t="s">
        <v>613</v>
      </c>
    </row>
    <row r="447" spans="1:2" ht="15">
      <c r="A447" t="s">
        <v>612</v>
      </c>
      <c r="B447" t="s">
        <v>614</v>
      </c>
    </row>
    <row r="448" spans="1:2" ht="15">
      <c r="A448" t="s">
        <v>615</v>
      </c>
      <c r="B448" t="s">
        <v>613</v>
      </c>
    </row>
    <row r="449" spans="1:2" ht="15">
      <c r="A449" t="s">
        <v>615</v>
      </c>
      <c r="B449" t="s">
        <v>614</v>
      </c>
    </row>
    <row r="450" spans="1:2" ht="15">
      <c r="A450" t="s">
        <v>616</v>
      </c>
      <c r="B450" t="s">
        <v>75</v>
      </c>
    </row>
    <row r="451" spans="1:2" ht="15">
      <c r="A451" t="s">
        <v>616</v>
      </c>
      <c r="B451" t="s">
        <v>617</v>
      </c>
    </row>
    <row r="452" spans="1:2" ht="15">
      <c r="A452" t="s">
        <v>616</v>
      </c>
      <c r="B452" t="s">
        <v>618</v>
      </c>
    </row>
    <row r="453" spans="1:2" ht="15">
      <c r="A453" t="s">
        <v>616</v>
      </c>
      <c r="B453" t="s">
        <v>619</v>
      </c>
    </row>
    <row r="454" spans="1:2" ht="15">
      <c r="A454" t="s">
        <v>620</v>
      </c>
      <c r="B454" t="s">
        <v>75</v>
      </c>
    </row>
    <row r="455" spans="1:2" ht="15">
      <c r="A455" t="s">
        <v>620</v>
      </c>
      <c r="B455" t="s">
        <v>618</v>
      </c>
    </row>
    <row r="456" spans="1:2" ht="15">
      <c r="A456" t="s">
        <v>621</v>
      </c>
      <c r="B456" t="s">
        <v>14</v>
      </c>
    </row>
    <row r="457" spans="1:2" ht="15">
      <c r="A457" t="s">
        <v>621</v>
      </c>
      <c r="B457" t="s">
        <v>622</v>
      </c>
    </row>
    <row r="458" spans="1:2" ht="15">
      <c r="A458" t="s">
        <v>623</v>
      </c>
      <c r="B458" t="s">
        <v>624</v>
      </c>
    </row>
    <row r="459" spans="1:2" ht="15">
      <c r="A459" t="s">
        <v>625</v>
      </c>
      <c r="B459" t="s">
        <v>626</v>
      </c>
    </row>
    <row r="460" spans="1:2" ht="15">
      <c r="A460" t="s">
        <v>625</v>
      </c>
      <c r="B460" t="s">
        <v>627</v>
      </c>
    </row>
    <row r="461" spans="1:2" ht="15">
      <c r="A461" t="s">
        <v>628</v>
      </c>
      <c r="B461" t="s">
        <v>629</v>
      </c>
    </row>
    <row r="462" spans="1:2" ht="15">
      <c r="A462" t="s">
        <v>630</v>
      </c>
      <c r="B462" t="s">
        <v>629</v>
      </c>
    </row>
    <row r="463" spans="1:2" ht="15">
      <c r="A463" t="s">
        <v>631</v>
      </c>
      <c r="B463" t="s">
        <v>629</v>
      </c>
    </row>
    <row r="464" spans="1:2" ht="15">
      <c r="A464" t="s">
        <v>632</v>
      </c>
      <c r="B464" t="s">
        <v>629</v>
      </c>
    </row>
    <row r="465" spans="1:2" ht="15">
      <c r="A465" t="s">
        <v>633</v>
      </c>
      <c r="B465" t="s">
        <v>634</v>
      </c>
    </row>
    <row r="466" spans="1:2" ht="15">
      <c r="A466" t="s">
        <v>635</v>
      </c>
      <c r="B466" t="s">
        <v>636</v>
      </c>
    </row>
    <row r="467" spans="1:2" ht="15">
      <c r="A467" t="s">
        <v>637</v>
      </c>
      <c r="B467" t="s">
        <v>636</v>
      </c>
    </row>
    <row r="468" spans="1:2" ht="15">
      <c r="A468" t="s">
        <v>638</v>
      </c>
      <c r="B468" t="s">
        <v>49</v>
      </c>
    </row>
    <row r="469" spans="1:2" ht="15">
      <c r="A469" t="s">
        <v>638</v>
      </c>
      <c r="B469" t="s">
        <v>639</v>
      </c>
    </row>
    <row r="470" spans="1:2" ht="15">
      <c r="A470" t="s">
        <v>640</v>
      </c>
      <c r="B470" t="s">
        <v>641</v>
      </c>
    </row>
    <row r="471" spans="1:2" ht="15">
      <c r="A471" t="s">
        <v>642</v>
      </c>
      <c r="B471" t="s">
        <v>643</v>
      </c>
    </row>
    <row r="472" spans="1:2" ht="15">
      <c r="A472" t="s">
        <v>642</v>
      </c>
      <c r="B472" t="s">
        <v>644</v>
      </c>
    </row>
    <row r="473" spans="1:2" ht="15">
      <c r="A473" t="s">
        <v>645</v>
      </c>
      <c r="B473" t="s">
        <v>646</v>
      </c>
    </row>
    <row r="474" spans="1:2" ht="15">
      <c r="A474" t="s">
        <v>647</v>
      </c>
      <c r="B474" t="s">
        <v>648</v>
      </c>
    </row>
    <row r="475" spans="1:2" ht="15">
      <c r="A475" t="s">
        <v>649</v>
      </c>
      <c r="B475" t="s">
        <v>648</v>
      </c>
    </row>
    <row r="476" spans="1:2" ht="15">
      <c r="A476" t="s">
        <v>650</v>
      </c>
      <c r="B476" t="s">
        <v>651</v>
      </c>
    </row>
    <row r="477" spans="1:2" ht="15">
      <c r="A477" t="s">
        <v>652</v>
      </c>
      <c r="B477" t="s">
        <v>622</v>
      </c>
    </row>
    <row r="478" spans="1:2" ht="15">
      <c r="A478" t="s">
        <v>653</v>
      </c>
      <c r="B478" t="s">
        <v>654</v>
      </c>
    </row>
    <row r="479" spans="1:2" ht="15">
      <c r="A479" t="s">
        <v>655</v>
      </c>
      <c r="B479" t="s">
        <v>656</v>
      </c>
    </row>
    <row r="480" spans="1:2" ht="15">
      <c r="A480" t="s">
        <v>657</v>
      </c>
      <c r="B480" t="s">
        <v>658</v>
      </c>
    </row>
    <row r="481" spans="1:2" ht="15">
      <c r="A481" t="s">
        <v>659</v>
      </c>
      <c r="B481" t="s">
        <v>660</v>
      </c>
    </row>
    <row r="482" spans="1:2" ht="15">
      <c r="A482" t="s">
        <v>659</v>
      </c>
      <c r="B482" t="s">
        <v>661</v>
      </c>
    </row>
    <row r="483" spans="1:2" ht="15">
      <c r="A483" t="s">
        <v>659</v>
      </c>
      <c r="B483" t="s">
        <v>662</v>
      </c>
    </row>
    <row r="484" spans="1:2" ht="15">
      <c r="A484" t="s">
        <v>663</v>
      </c>
      <c r="B484" t="s">
        <v>658</v>
      </c>
    </row>
    <row r="485" spans="1:2" ht="15">
      <c r="A485" t="s">
        <v>664</v>
      </c>
      <c r="B485" t="s">
        <v>665</v>
      </c>
    </row>
    <row r="486" spans="1:2" ht="15">
      <c r="A486" t="s">
        <v>666</v>
      </c>
      <c r="B486" t="s">
        <v>667</v>
      </c>
    </row>
    <row r="487" spans="1:2" ht="15">
      <c r="A487" t="s">
        <v>668</v>
      </c>
      <c r="B487" t="s">
        <v>154</v>
      </c>
    </row>
    <row r="488" spans="1:2" ht="15">
      <c r="A488" t="s">
        <v>668</v>
      </c>
      <c r="B488" t="s">
        <v>155</v>
      </c>
    </row>
    <row r="489" spans="1:2" ht="15">
      <c r="A489" t="s">
        <v>669</v>
      </c>
      <c r="B489" t="s">
        <v>670</v>
      </c>
    </row>
    <row r="490" spans="1:2" ht="15">
      <c r="A490" t="s">
        <v>669</v>
      </c>
      <c r="B490" t="s">
        <v>671</v>
      </c>
    </row>
    <row r="491" spans="1:2" ht="15">
      <c r="A491" t="s">
        <v>672</v>
      </c>
      <c r="B491" t="s">
        <v>673</v>
      </c>
    </row>
    <row r="492" spans="1:2" ht="15">
      <c r="A492" t="s">
        <v>674</v>
      </c>
      <c r="B492" t="s">
        <v>577</v>
      </c>
    </row>
    <row r="493" spans="1:2" ht="15">
      <c r="A493" t="s">
        <v>675</v>
      </c>
      <c r="B493" t="s">
        <v>644</v>
      </c>
    </row>
    <row r="494" spans="1:2" ht="15">
      <c r="A494" t="s">
        <v>676</v>
      </c>
      <c r="B494" t="s">
        <v>677</v>
      </c>
    </row>
    <row r="495" spans="1:2" ht="15">
      <c r="A495" t="s">
        <v>678</v>
      </c>
      <c r="B495" t="s">
        <v>679</v>
      </c>
    </row>
    <row r="496" spans="1:2" ht="15">
      <c r="A496" t="s">
        <v>678</v>
      </c>
      <c r="B496" t="s">
        <v>595</v>
      </c>
    </row>
    <row r="497" spans="1:2" ht="15">
      <c r="A497" t="s">
        <v>680</v>
      </c>
      <c r="B497" t="s">
        <v>681</v>
      </c>
    </row>
    <row r="498" spans="1:2" ht="15">
      <c r="A498" t="s">
        <v>680</v>
      </c>
      <c r="B498" t="s">
        <v>682</v>
      </c>
    </row>
    <row r="499" spans="1:2" ht="15">
      <c r="A499" t="s">
        <v>683</v>
      </c>
      <c r="B499" t="s">
        <v>684</v>
      </c>
    </row>
    <row r="500" spans="1:2" ht="15">
      <c r="A500" t="s">
        <v>685</v>
      </c>
      <c r="B500" t="s">
        <v>686</v>
      </c>
    </row>
    <row r="501" spans="1:2" ht="15">
      <c r="A501" t="s">
        <v>687</v>
      </c>
      <c r="B501" t="s">
        <v>688</v>
      </c>
    </row>
    <row r="502" spans="1:2" ht="15">
      <c r="A502" t="s">
        <v>689</v>
      </c>
      <c r="B502" t="s">
        <v>688</v>
      </c>
    </row>
    <row r="503" spans="1:2" ht="15">
      <c r="A503" t="s">
        <v>690</v>
      </c>
      <c r="B503" t="s">
        <v>691</v>
      </c>
    </row>
    <row r="504" spans="1:2" ht="15">
      <c r="A504" t="s">
        <v>690</v>
      </c>
      <c r="B504" t="s">
        <v>80</v>
      </c>
    </row>
    <row r="505" spans="1:2" ht="15">
      <c r="A505" t="s">
        <v>692</v>
      </c>
      <c r="B505" t="s">
        <v>693</v>
      </c>
    </row>
    <row r="506" spans="1:2" ht="15">
      <c r="A506" t="s">
        <v>692</v>
      </c>
      <c r="B506" t="s">
        <v>220</v>
      </c>
    </row>
    <row r="507" spans="1:2" ht="15">
      <c r="A507" t="s">
        <v>694</v>
      </c>
      <c r="B507" t="s">
        <v>695</v>
      </c>
    </row>
    <row r="508" spans="1:2" ht="15">
      <c r="A508" t="s">
        <v>694</v>
      </c>
      <c r="B508" t="s">
        <v>696</v>
      </c>
    </row>
    <row r="509" spans="1:2" ht="15">
      <c r="A509" t="s">
        <v>697</v>
      </c>
      <c r="B509" t="s">
        <v>695</v>
      </c>
    </row>
    <row r="510" spans="1:2" ht="15">
      <c r="A510" t="s">
        <v>697</v>
      </c>
      <c r="B510" t="s">
        <v>696</v>
      </c>
    </row>
    <row r="511" spans="1:2" ht="15">
      <c r="A511" t="s">
        <v>698</v>
      </c>
      <c r="B511" t="s">
        <v>577</v>
      </c>
    </row>
    <row r="512" spans="1:2" ht="15">
      <c r="A512" t="s">
        <v>699</v>
      </c>
      <c r="B512" t="s">
        <v>700</v>
      </c>
    </row>
    <row r="513" spans="1:2" ht="15">
      <c r="A513" t="s">
        <v>701</v>
      </c>
      <c r="B513" t="s">
        <v>702</v>
      </c>
    </row>
    <row r="514" spans="1:2" ht="15">
      <c r="A514" t="s">
        <v>701</v>
      </c>
      <c r="B514" t="s">
        <v>703</v>
      </c>
    </row>
    <row r="515" spans="1:2" ht="15">
      <c r="A515" t="s">
        <v>704</v>
      </c>
      <c r="B515" t="s">
        <v>705</v>
      </c>
    </row>
    <row r="516" spans="1:2" ht="15">
      <c r="A516" t="s">
        <v>706</v>
      </c>
      <c r="B516" t="s">
        <v>189</v>
      </c>
    </row>
    <row r="517" spans="1:2" ht="15">
      <c r="A517" t="s">
        <v>707</v>
      </c>
      <c r="B517" t="s">
        <v>80</v>
      </c>
    </row>
    <row r="518" spans="1:2" ht="15">
      <c r="A518" t="s">
        <v>708</v>
      </c>
      <c r="B518" t="s">
        <v>709</v>
      </c>
    </row>
    <row r="519" spans="1:2" ht="15">
      <c r="A519" t="s">
        <v>710</v>
      </c>
      <c r="B519" t="s">
        <v>711</v>
      </c>
    </row>
    <row r="520" spans="1:2" ht="15">
      <c r="A520" t="s">
        <v>712</v>
      </c>
      <c r="B520" t="s">
        <v>711</v>
      </c>
    </row>
    <row r="521" spans="1:2" ht="15">
      <c r="A521" t="s">
        <v>713</v>
      </c>
      <c r="B521" t="s">
        <v>714</v>
      </c>
    </row>
    <row r="522" spans="1:2" ht="15">
      <c r="A522" t="s">
        <v>715</v>
      </c>
      <c r="B522" t="s">
        <v>711</v>
      </c>
    </row>
    <row r="523" spans="1:2" ht="15">
      <c r="A523" t="s">
        <v>716</v>
      </c>
      <c r="B523" t="s">
        <v>711</v>
      </c>
    </row>
    <row r="524" spans="1:2" ht="15">
      <c r="A524" t="s">
        <v>717</v>
      </c>
      <c r="B524" t="s">
        <v>718</v>
      </c>
    </row>
    <row r="525" spans="1:2" ht="15">
      <c r="A525" t="s">
        <v>717</v>
      </c>
      <c r="B525" t="s">
        <v>719</v>
      </c>
    </row>
    <row r="526" spans="1:2" ht="15">
      <c r="A526" t="s">
        <v>720</v>
      </c>
      <c r="B526" t="s">
        <v>4</v>
      </c>
    </row>
    <row r="527" spans="1:2" ht="15">
      <c r="A527" t="s">
        <v>720</v>
      </c>
      <c r="B527" t="s">
        <v>721</v>
      </c>
    </row>
    <row r="528" spans="1:2" ht="15">
      <c r="A528" t="s">
        <v>722</v>
      </c>
      <c r="B528" t="s">
        <v>721</v>
      </c>
    </row>
    <row r="529" spans="1:2" ht="15">
      <c r="A529" t="s">
        <v>723</v>
      </c>
      <c r="B529" t="s">
        <v>724</v>
      </c>
    </row>
    <row r="530" spans="1:2" ht="15">
      <c r="A530" t="s">
        <v>725</v>
      </c>
      <c r="B530" t="s">
        <v>726</v>
      </c>
    </row>
    <row r="531" spans="1:2" ht="15">
      <c r="A531" t="s">
        <v>727</v>
      </c>
      <c r="B531" t="s">
        <v>728</v>
      </c>
    </row>
    <row r="532" spans="1:2" ht="15">
      <c r="A532" t="s">
        <v>729</v>
      </c>
      <c r="B532" t="s">
        <v>730</v>
      </c>
    </row>
    <row r="533" spans="1:2" ht="15">
      <c r="A533" t="s">
        <v>731</v>
      </c>
      <c r="B533" t="s">
        <v>732</v>
      </c>
    </row>
    <row r="534" spans="1:2" ht="15">
      <c r="A534" t="s">
        <v>733</v>
      </c>
      <c r="B534" t="s">
        <v>734</v>
      </c>
    </row>
    <row r="535" spans="1:2" ht="15">
      <c r="A535" t="s">
        <v>733</v>
      </c>
      <c r="B535" t="s">
        <v>735</v>
      </c>
    </row>
    <row r="536" spans="1:2" ht="15">
      <c r="A536" t="s">
        <v>736</v>
      </c>
      <c r="B536" t="s">
        <v>734</v>
      </c>
    </row>
    <row r="537" spans="1:2" ht="15">
      <c r="A537" t="s">
        <v>736</v>
      </c>
      <c r="B537" t="s">
        <v>735</v>
      </c>
    </row>
    <row r="538" spans="1:2" ht="15">
      <c r="A538" t="s">
        <v>737</v>
      </c>
      <c r="B538" t="s">
        <v>738</v>
      </c>
    </row>
    <row r="539" spans="1:2" ht="15">
      <c r="A539" t="s">
        <v>739</v>
      </c>
      <c r="B539" t="s">
        <v>740</v>
      </c>
    </row>
    <row r="540" spans="1:2" ht="15">
      <c r="A540" t="s">
        <v>741</v>
      </c>
      <c r="B540" t="s">
        <v>742</v>
      </c>
    </row>
    <row r="541" spans="1:2" ht="15">
      <c r="A541" t="s">
        <v>741</v>
      </c>
      <c r="B541" t="s">
        <v>743</v>
      </c>
    </row>
    <row r="542" spans="1:2" ht="15">
      <c r="A542" t="s">
        <v>744</v>
      </c>
      <c r="B542" t="s">
        <v>745</v>
      </c>
    </row>
    <row r="543" spans="1:2" ht="15">
      <c r="A543" t="s">
        <v>746</v>
      </c>
      <c r="B543" t="s">
        <v>747</v>
      </c>
    </row>
    <row r="544" spans="1:2" ht="15">
      <c r="A544" t="s">
        <v>748</v>
      </c>
      <c r="B544" t="s">
        <v>749</v>
      </c>
    </row>
    <row r="545" spans="1:2" ht="15">
      <c r="A545" t="s">
        <v>750</v>
      </c>
      <c r="B545" t="s">
        <v>751</v>
      </c>
    </row>
    <row r="546" spans="1:2" ht="15">
      <c r="A546" t="s">
        <v>752</v>
      </c>
      <c r="B546" t="s">
        <v>749</v>
      </c>
    </row>
    <row r="547" spans="1:2" ht="15">
      <c r="A547" t="s">
        <v>753</v>
      </c>
      <c r="B547" t="s">
        <v>754</v>
      </c>
    </row>
    <row r="548" spans="1:2" ht="15">
      <c r="A548" t="s">
        <v>753</v>
      </c>
      <c r="B548" t="s">
        <v>755</v>
      </c>
    </row>
    <row r="549" spans="1:2" ht="15">
      <c r="A549" t="s">
        <v>753</v>
      </c>
      <c r="B549" t="s">
        <v>756</v>
      </c>
    </row>
    <row r="550" spans="1:2" ht="15">
      <c r="A550" t="s">
        <v>757</v>
      </c>
      <c r="B550" t="s">
        <v>758</v>
      </c>
    </row>
    <row r="551" spans="1:2" ht="15">
      <c r="A551" t="s">
        <v>759</v>
      </c>
      <c r="B551" t="s">
        <v>760</v>
      </c>
    </row>
    <row r="552" spans="1:2" ht="15">
      <c r="A552" t="s">
        <v>761</v>
      </c>
      <c r="B552" t="s">
        <v>760</v>
      </c>
    </row>
    <row r="553" spans="1:2" ht="15">
      <c r="A553" t="s">
        <v>762</v>
      </c>
      <c r="B553" t="s">
        <v>760</v>
      </c>
    </row>
    <row r="554" spans="1:2" ht="15">
      <c r="A554" t="s">
        <v>763</v>
      </c>
      <c r="B554" t="s">
        <v>764</v>
      </c>
    </row>
    <row r="555" spans="1:2" ht="15">
      <c r="A555" t="s">
        <v>765</v>
      </c>
      <c r="B555" t="s">
        <v>766</v>
      </c>
    </row>
    <row r="556" spans="1:2" ht="15">
      <c r="A556" t="s">
        <v>767</v>
      </c>
      <c r="B556" t="s">
        <v>138</v>
      </c>
    </row>
    <row r="557" spans="1:2" ht="15">
      <c r="A557" t="s">
        <v>768</v>
      </c>
      <c r="B557" t="s">
        <v>769</v>
      </c>
    </row>
    <row r="558" spans="1:2" ht="15">
      <c r="A558" t="s">
        <v>768</v>
      </c>
      <c r="B558" t="s">
        <v>770</v>
      </c>
    </row>
    <row r="559" spans="1:2" ht="15">
      <c r="A559" t="s">
        <v>771</v>
      </c>
      <c r="B559" t="s">
        <v>772</v>
      </c>
    </row>
    <row r="560" spans="1:2" ht="15">
      <c r="A560" t="s">
        <v>773</v>
      </c>
      <c r="B560" t="s">
        <v>774</v>
      </c>
    </row>
    <row r="561" spans="1:2" ht="15">
      <c r="A561" t="s">
        <v>775</v>
      </c>
      <c r="B561" t="s">
        <v>776</v>
      </c>
    </row>
    <row r="562" spans="1:2" ht="15">
      <c r="A562" t="s">
        <v>777</v>
      </c>
      <c r="B562" t="s">
        <v>138</v>
      </c>
    </row>
    <row r="563" spans="1:2" ht="15">
      <c r="A563" t="s">
        <v>778</v>
      </c>
      <c r="B563" t="s">
        <v>779</v>
      </c>
    </row>
    <row r="564" spans="1:2" ht="15">
      <c r="A564" t="s">
        <v>780</v>
      </c>
      <c r="B564" t="s">
        <v>781</v>
      </c>
    </row>
    <row r="565" spans="1:2" ht="15">
      <c r="A565" t="s">
        <v>782</v>
      </c>
      <c r="B565" t="s">
        <v>783</v>
      </c>
    </row>
    <row r="566" spans="1:2" ht="15">
      <c r="A566" t="s">
        <v>784</v>
      </c>
      <c r="B566" t="s">
        <v>785</v>
      </c>
    </row>
    <row r="567" spans="1:2" ht="15">
      <c r="A567" t="s">
        <v>786</v>
      </c>
      <c r="B567" t="s">
        <v>787</v>
      </c>
    </row>
    <row r="568" spans="1:2" ht="15">
      <c r="A568" t="s">
        <v>788</v>
      </c>
      <c r="B568" t="s">
        <v>789</v>
      </c>
    </row>
    <row r="569" spans="1:2" ht="15">
      <c r="A569" t="s">
        <v>790</v>
      </c>
      <c r="B569" t="s">
        <v>138</v>
      </c>
    </row>
    <row r="570" spans="1:2" ht="15">
      <c r="A570" t="s">
        <v>791</v>
      </c>
      <c r="B570" t="s">
        <v>792</v>
      </c>
    </row>
    <row r="571" spans="1:2" ht="15">
      <c r="A571" t="s">
        <v>793</v>
      </c>
      <c r="B571" t="s">
        <v>792</v>
      </c>
    </row>
    <row r="572" spans="1:2" ht="15">
      <c r="A572" t="s">
        <v>793</v>
      </c>
      <c r="B572" t="s">
        <v>764</v>
      </c>
    </row>
    <row r="573" spans="1:2" ht="15">
      <c r="A573" t="s">
        <v>794</v>
      </c>
      <c r="B573" t="s">
        <v>792</v>
      </c>
    </row>
    <row r="574" spans="1:2" ht="15">
      <c r="A574" t="s">
        <v>795</v>
      </c>
      <c r="B574" t="s">
        <v>792</v>
      </c>
    </row>
    <row r="575" spans="1:2" ht="15">
      <c r="A575" t="s">
        <v>795</v>
      </c>
      <c r="B575" t="s">
        <v>796</v>
      </c>
    </row>
    <row r="576" spans="1:2" ht="15">
      <c r="A576" t="s">
        <v>797</v>
      </c>
      <c r="B576" t="s">
        <v>798</v>
      </c>
    </row>
    <row r="577" spans="1:2" ht="15">
      <c r="A577" t="s">
        <v>799</v>
      </c>
      <c r="B577" t="s">
        <v>800</v>
      </c>
    </row>
    <row r="578" spans="1:2" ht="15">
      <c r="A578" t="s">
        <v>799</v>
      </c>
      <c r="B578" t="s">
        <v>801</v>
      </c>
    </row>
    <row r="579" spans="1:2" ht="15">
      <c r="A579" t="s">
        <v>802</v>
      </c>
      <c r="B579" t="s">
        <v>670</v>
      </c>
    </row>
    <row r="580" spans="1:2" ht="15">
      <c r="A580" t="s">
        <v>802</v>
      </c>
      <c r="B580" t="s">
        <v>755</v>
      </c>
    </row>
    <row r="581" spans="1:2" ht="15">
      <c r="A581" t="s">
        <v>802</v>
      </c>
      <c r="B581" t="s">
        <v>756</v>
      </c>
    </row>
    <row r="582" spans="1:2" ht="15">
      <c r="A582" t="s">
        <v>803</v>
      </c>
      <c r="B582" t="s">
        <v>755</v>
      </c>
    </row>
    <row r="583" spans="1:2" ht="15">
      <c r="A583" t="s">
        <v>803</v>
      </c>
      <c r="B583" t="s">
        <v>756</v>
      </c>
    </row>
    <row r="584" spans="1:2" ht="15">
      <c r="A584" t="s">
        <v>804</v>
      </c>
      <c r="B584" t="s">
        <v>805</v>
      </c>
    </row>
    <row r="585" spans="1:2" ht="15">
      <c r="A585" t="s">
        <v>806</v>
      </c>
      <c r="B585" t="s">
        <v>651</v>
      </c>
    </row>
    <row r="586" spans="1:2" ht="15">
      <c r="A586" t="s">
        <v>807</v>
      </c>
      <c r="B586" t="s">
        <v>808</v>
      </c>
    </row>
    <row r="587" spans="1:2" ht="15">
      <c r="A587" t="s">
        <v>809</v>
      </c>
      <c r="B587" t="s">
        <v>810</v>
      </c>
    </row>
    <row r="588" spans="1:2" ht="15">
      <c r="A588" t="s">
        <v>809</v>
      </c>
      <c r="B588" t="s">
        <v>811</v>
      </c>
    </row>
    <row r="589" spans="1:2" ht="15">
      <c r="A589" t="s">
        <v>809</v>
      </c>
      <c r="B589" t="s">
        <v>812</v>
      </c>
    </row>
    <row r="590" spans="1:2" ht="15">
      <c r="A590" t="s">
        <v>813</v>
      </c>
      <c r="B590" t="s">
        <v>814</v>
      </c>
    </row>
    <row r="591" spans="1:2" ht="15">
      <c r="A591" t="s">
        <v>815</v>
      </c>
      <c r="B591" t="s">
        <v>816</v>
      </c>
    </row>
    <row r="592" spans="1:2" ht="15">
      <c r="A592" t="s">
        <v>817</v>
      </c>
      <c r="B592" t="s">
        <v>818</v>
      </c>
    </row>
    <row r="593" spans="1:2" ht="15">
      <c r="A593" t="s">
        <v>819</v>
      </c>
      <c r="B593" t="s">
        <v>820</v>
      </c>
    </row>
    <row r="594" spans="1:2" ht="15">
      <c r="A594" t="s">
        <v>821</v>
      </c>
      <c r="B594" t="s">
        <v>820</v>
      </c>
    </row>
    <row r="595" spans="1:2" ht="15">
      <c r="A595" t="s">
        <v>821</v>
      </c>
      <c r="B595" t="s">
        <v>822</v>
      </c>
    </row>
    <row r="596" spans="1:2" ht="15">
      <c r="A596" t="s">
        <v>821</v>
      </c>
      <c r="B596" t="s">
        <v>823</v>
      </c>
    </row>
    <row r="597" spans="1:2" ht="15">
      <c r="A597" t="s">
        <v>824</v>
      </c>
      <c r="B597" t="s">
        <v>820</v>
      </c>
    </row>
    <row r="598" spans="1:2" ht="15">
      <c r="A598" t="s">
        <v>824</v>
      </c>
      <c r="B598" t="s">
        <v>825</v>
      </c>
    </row>
    <row r="599" spans="1:2" ht="15">
      <c r="A599" t="s">
        <v>824</v>
      </c>
      <c r="B599" t="s">
        <v>822</v>
      </c>
    </row>
    <row r="600" spans="1:2" ht="15">
      <c r="A600" t="s">
        <v>826</v>
      </c>
      <c r="B600" t="s">
        <v>820</v>
      </c>
    </row>
    <row r="601" spans="1:2" ht="15">
      <c r="A601" t="s">
        <v>826</v>
      </c>
      <c r="B601" t="s">
        <v>825</v>
      </c>
    </row>
    <row r="602" spans="1:2" ht="15">
      <c r="A602" t="s">
        <v>826</v>
      </c>
      <c r="B602" t="s">
        <v>822</v>
      </c>
    </row>
    <row r="603" spans="1:2" ht="15">
      <c r="A603" t="s">
        <v>827</v>
      </c>
      <c r="B603" t="s">
        <v>820</v>
      </c>
    </row>
    <row r="604" spans="1:2" ht="15">
      <c r="A604" t="s">
        <v>827</v>
      </c>
      <c r="B604" t="s">
        <v>822</v>
      </c>
    </row>
    <row r="605" spans="1:2" ht="15">
      <c r="A605" t="s">
        <v>828</v>
      </c>
      <c r="B605" t="s">
        <v>820</v>
      </c>
    </row>
    <row r="606" spans="1:2" ht="15">
      <c r="A606" t="s">
        <v>828</v>
      </c>
      <c r="B606" t="s">
        <v>822</v>
      </c>
    </row>
    <row r="607" spans="1:2" ht="15">
      <c r="A607" t="s">
        <v>829</v>
      </c>
      <c r="B607" t="s">
        <v>820</v>
      </c>
    </row>
    <row r="608" spans="1:2" ht="15">
      <c r="A608" t="s">
        <v>829</v>
      </c>
      <c r="B608" t="s">
        <v>825</v>
      </c>
    </row>
    <row r="609" spans="1:2" ht="15">
      <c r="A609" t="s">
        <v>829</v>
      </c>
      <c r="B609" t="s">
        <v>822</v>
      </c>
    </row>
    <row r="610" spans="1:2" ht="15">
      <c r="A610" t="s">
        <v>830</v>
      </c>
      <c r="B610" t="s">
        <v>820</v>
      </c>
    </row>
    <row r="611" spans="1:2" ht="15">
      <c r="A611" t="s">
        <v>830</v>
      </c>
      <c r="B611" t="s">
        <v>825</v>
      </c>
    </row>
    <row r="612" spans="1:2" ht="15">
      <c r="A612" t="s">
        <v>830</v>
      </c>
      <c r="B612" t="s">
        <v>822</v>
      </c>
    </row>
    <row r="613" spans="1:2" ht="15">
      <c r="A613" t="s">
        <v>831</v>
      </c>
      <c r="B613" t="s">
        <v>820</v>
      </c>
    </row>
    <row r="614" spans="1:2" ht="15">
      <c r="A614" t="s">
        <v>831</v>
      </c>
      <c r="B614" t="s">
        <v>825</v>
      </c>
    </row>
    <row r="615" spans="1:2" ht="15">
      <c r="A615" t="s">
        <v>831</v>
      </c>
      <c r="B615" t="s">
        <v>822</v>
      </c>
    </row>
    <row r="616" spans="1:2" ht="15">
      <c r="A616" t="s">
        <v>831</v>
      </c>
      <c r="B616" t="s">
        <v>823</v>
      </c>
    </row>
    <row r="617" spans="1:2" ht="15">
      <c r="A617" t="s">
        <v>832</v>
      </c>
      <c r="B617" t="s">
        <v>820</v>
      </c>
    </row>
    <row r="618" spans="1:2" ht="15">
      <c r="A618" t="s">
        <v>832</v>
      </c>
      <c r="B618" t="s">
        <v>822</v>
      </c>
    </row>
    <row r="619" spans="1:2" ht="15">
      <c r="A619" t="s">
        <v>833</v>
      </c>
      <c r="B619" t="s">
        <v>820</v>
      </c>
    </row>
    <row r="620" spans="1:2" ht="15">
      <c r="A620" t="s">
        <v>833</v>
      </c>
      <c r="B620" t="s">
        <v>822</v>
      </c>
    </row>
    <row r="621" spans="1:2" ht="15">
      <c r="A621" t="s">
        <v>834</v>
      </c>
      <c r="B621" t="s">
        <v>820</v>
      </c>
    </row>
    <row r="622" spans="1:2" ht="15">
      <c r="A622" t="s">
        <v>834</v>
      </c>
      <c r="B622" t="s">
        <v>825</v>
      </c>
    </row>
    <row r="623" spans="1:2" ht="15">
      <c r="A623" t="s">
        <v>834</v>
      </c>
      <c r="B623" t="s">
        <v>822</v>
      </c>
    </row>
    <row r="624" spans="1:2" ht="15">
      <c r="A624" t="s">
        <v>834</v>
      </c>
      <c r="B624" t="s">
        <v>823</v>
      </c>
    </row>
    <row r="625" spans="1:2" ht="15">
      <c r="A625" t="s">
        <v>835</v>
      </c>
      <c r="B625" t="s">
        <v>836</v>
      </c>
    </row>
    <row r="626" spans="1:2" ht="15">
      <c r="A626" t="s">
        <v>837</v>
      </c>
      <c r="B626" t="s">
        <v>838</v>
      </c>
    </row>
    <row r="627" spans="1:2" ht="15">
      <c r="A627" t="s">
        <v>837</v>
      </c>
      <c r="B627" t="s">
        <v>839</v>
      </c>
    </row>
    <row r="628" spans="1:2" ht="15">
      <c r="A628" t="s">
        <v>840</v>
      </c>
      <c r="B628" t="s">
        <v>841</v>
      </c>
    </row>
    <row r="629" spans="1:2" ht="15">
      <c r="A629" t="s">
        <v>842</v>
      </c>
      <c r="B629" t="s">
        <v>843</v>
      </c>
    </row>
    <row r="630" spans="1:2" ht="15">
      <c r="A630" t="s">
        <v>844</v>
      </c>
      <c r="B630" t="s">
        <v>503</v>
      </c>
    </row>
    <row r="631" spans="1:2" ht="15">
      <c r="A631" t="s">
        <v>844</v>
      </c>
      <c r="B631" t="s">
        <v>845</v>
      </c>
    </row>
    <row r="632" spans="1:2" ht="15">
      <c r="A632" t="s">
        <v>846</v>
      </c>
      <c r="B632" t="s">
        <v>509</v>
      </c>
    </row>
    <row r="633" spans="1:2" ht="15">
      <c r="A633" t="s">
        <v>847</v>
      </c>
      <c r="B633" t="s">
        <v>848</v>
      </c>
    </row>
    <row r="634" spans="1:2" ht="15">
      <c r="A634" t="s">
        <v>849</v>
      </c>
      <c r="B634" t="s">
        <v>850</v>
      </c>
    </row>
    <row r="635" spans="1:2" ht="15">
      <c r="A635" t="s">
        <v>849</v>
      </c>
      <c r="B635" t="s">
        <v>851</v>
      </c>
    </row>
    <row r="636" spans="1:2" ht="15">
      <c r="A636" t="s">
        <v>852</v>
      </c>
      <c r="B636" t="s">
        <v>483</v>
      </c>
    </row>
    <row r="637" spans="1:2" ht="15">
      <c r="A637" t="s">
        <v>853</v>
      </c>
      <c r="B637" t="s">
        <v>854</v>
      </c>
    </row>
    <row r="638" spans="1:2" ht="15">
      <c r="A638" t="s">
        <v>853</v>
      </c>
      <c r="B638" t="s">
        <v>220</v>
      </c>
    </row>
    <row r="639" spans="1:2" ht="15">
      <c r="A639" t="s">
        <v>855</v>
      </c>
      <c r="B639" t="s">
        <v>220</v>
      </c>
    </row>
    <row r="640" spans="1:2" ht="15">
      <c r="A640" t="s">
        <v>855</v>
      </c>
      <c r="B640" t="s">
        <v>856</v>
      </c>
    </row>
    <row r="641" spans="1:2" ht="15">
      <c r="A641" t="s">
        <v>855</v>
      </c>
      <c r="B641" t="s">
        <v>857</v>
      </c>
    </row>
    <row r="642" spans="1:2" ht="15">
      <c r="A642" t="s">
        <v>855</v>
      </c>
      <c r="B642" t="s">
        <v>858</v>
      </c>
    </row>
    <row r="643" spans="1:2" ht="15">
      <c r="A643" t="s">
        <v>859</v>
      </c>
      <c r="B643" t="s">
        <v>4</v>
      </c>
    </row>
    <row r="644" spans="1:2" ht="15">
      <c r="A644" t="s">
        <v>860</v>
      </c>
      <c r="B644" t="s">
        <v>861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tabColor rgb="FFFFFF00"/>
  </sheetPr>
  <dimension ref="B2:P44"/>
  <sheetViews>
    <sheetView zoomScalePageLayoutView="0" workbookViewId="0" topLeftCell="A1">
      <pane ySplit="5" topLeftCell="A6" activePane="bottomLeft" state="frozen"/>
      <selection pane="topLeft" activeCell="B4" sqref="B4"/>
      <selection pane="bottomLeft" activeCell="D33" sqref="D33:F33"/>
    </sheetView>
  </sheetViews>
  <sheetFormatPr defaultColWidth="9.140625" defaultRowHeight="15"/>
  <cols>
    <col min="1" max="1" width="5.421875" style="111" customWidth="1"/>
    <col min="2" max="2" width="10.28125" style="111" customWidth="1"/>
    <col min="3" max="8" width="11.8515625" style="111" customWidth="1"/>
    <col min="9" max="9" width="4.421875" style="111" customWidth="1"/>
    <col min="10" max="16384" width="9.140625" style="111" customWidth="1"/>
  </cols>
  <sheetData>
    <row r="1" ht="10.5" customHeight="1"/>
    <row r="2" ht="15" customHeight="1">
      <c r="B2" s="150" t="s">
        <v>888</v>
      </c>
    </row>
    <row r="3" ht="11.25" customHeight="1"/>
    <row r="4" spans="2:14" ht="15">
      <c r="B4" s="112" t="s">
        <v>885</v>
      </c>
      <c r="C4" s="113" t="s">
        <v>1071</v>
      </c>
      <c r="D4" s="114"/>
      <c r="E4" s="114"/>
      <c r="F4" s="115"/>
      <c r="G4" s="116"/>
      <c r="H4" s="117" t="s">
        <v>886</v>
      </c>
      <c r="I4" s="118"/>
      <c r="J4" s="118"/>
      <c r="K4" s="118"/>
      <c r="L4" s="118"/>
      <c r="M4" s="118"/>
      <c r="N4" s="118"/>
    </row>
    <row r="5" ht="3.75" customHeight="1"/>
    <row r="7" spans="2:10" ht="15">
      <c r="B7" s="188" t="s">
        <v>1080</v>
      </c>
      <c r="C7" s="189"/>
      <c r="D7" s="134"/>
      <c r="H7" s="84" t="s">
        <v>1087</v>
      </c>
      <c r="J7" s="119"/>
    </row>
    <row r="8" spans="2:10" ht="15" hidden="1">
      <c r="B8" s="188">
        <f>IF(H7="Yes","Is this first claim of the year for this continued absence?","")</f>
      </c>
      <c r="C8" s="189"/>
      <c r="D8" s="134"/>
      <c r="H8" s="84" t="s">
        <v>1087</v>
      </c>
      <c r="J8" s="119"/>
    </row>
    <row r="9" spans="2:10" ht="15.75" hidden="1" thickBot="1">
      <c r="B9" s="154"/>
      <c r="C9" s="155"/>
      <c r="J9" s="119"/>
    </row>
    <row r="10" spans="2:12" ht="15.75" hidden="1" thickBot="1">
      <c r="B10" s="252" t="s">
        <v>1111</v>
      </c>
      <c r="C10" s="253"/>
      <c r="D10" s="253"/>
      <c r="E10" s="253"/>
      <c r="F10" s="253"/>
      <c r="G10" s="253"/>
      <c r="H10" s="253"/>
      <c r="I10" s="253"/>
      <c r="J10" s="253"/>
      <c r="K10" s="253"/>
      <c r="L10" s="254"/>
    </row>
    <row r="11" spans="2:10" ht="15" hidden="1">
      <c r="B11" s="120" t="s">
        <v>1205</v>
      </c>
      <c r="C11" s="139"/>
      <c r="D11" s="197" t="s">
        <v>1213</v>
      </c>
      <c r="E11" s="197"/>
      <c r="F11" s="197"/>
      <c r="G11" s="121"/>
      <c r="J11" s="119"/>
    </row>
    <row r="12" spans="2:10" ht="12.75" customHeight="1" hidden="1">
      <c r="B12" s="122"/>
      <c r="J12" s="119"/>
    </row>
    <row r="13" spans="2:10" ht="15" hidden="1">
      <c r="B13" s="123"/>
      <c r="C13" s="123"/>
      <c r="D13" s="255" t="s">
        <v>1422</v>
      </c>
      <c r="E13" s="256"/>
      <c r="F13" s="257"/>
      <c r="G13" s="123"/>
      <c r="H13" s="123"/>
      <c r="J13" s="119"/>
    </row>
    <row r="14" spans="2:10" ht="15" hidden="1">
      <c r="B14" s="124" t="s">
        <v>877</v>
      </c>
      <c r="C14" s="124" t="s">
        <v>878</v>
      </c>
      <c r="D14" s="124" t="s">
        <v>879</v>
      </c>
      <c r="E14" s="124" t="s">
        <v>878</v>
      </c>
      <c r="F14" s="124" t="s">
        <v>880</v>
      </c>
      <c r="G14" s="124" t="s">
        <v>881</v>
      </c>
      <c r="H14" s="124" t="s">
        <v>881</v>
      </c>
      <c r="J14" s="119"/>
    </row>
    <row r="15" spans="2:10" ht="15" hidden="1">
      <c r="B15" s="125"/>
      <c r="C15" s="125"/>
      <c r="D15" s="128">
        <v>1</v>
      </c>
      <c r="E15" s="128">
        <v>2</v>
      </c>
      <c r="F15" s="128">
        <v>3</v>
      </c>
      <c r="G15" s="127">
        <v>4</v>
      </c>
      <c r="H15" s="127">
        <v>5</v>
      </c>
      <c r="J15" s="119"/>
    </row>
    <row r="16" spans="2:10" ht="15" hidden="1">
      <c r="B16" s="128">
        <v>6</v>
      </c>
      <c r="C16" s="128">
        <v>7</v>
      </c>
      <c r="D16" s="128">
        <v>8</v>
      </c>
      <c r="E16" s="128">
        <v>9</v>
      </c>
      <c r="F16" s="128">
        <v>10</v>
      </c>
      <c r="G16" s="127">
        <v>11</v>
      </c>
      <c r="H16" s="127">
        <v>12</v>
      </c>
      <c r="J16" s="119"/>
    </row>
    <row r="17" spans="2:10" ht="15" hidden="1">
      <c r="B17" s="128">
        <v>13</v>
      </c>
      <c r="C17" s="128">
        <v>14</v>
      </c>
      <c r="D17" s="128">
        <v>15</v>
      </c>
      <c r="E17" s="128">
        <v>16</v>
      </c>
      <c r="F17" s="128">
        <v>17</v>
      </c>
      <c r="G17" s="127">
        <v>18</v>
      </c>
      <c r="H17" s="127">
        <v>19</v>
      </c>
      <c r="J17" s="119"/>
    </row>
    <row r="18" spans="2:10" ht="15" hidden="1">
      <c r="B18" s="128">
        <v>20</v>
      </c>
      <c r="C18" s="128">
        <v>21</v>
      </c>
      <c r="D18" s="128">
        <v>22</v>
      </c>
      <c r="E18" s="128">
        <v>23</v>
      </c>
      <c r="F18" s="128">
        <v>24</v>
      </c>
      <c r="G18" s="127">
        <v>25</v>
      </c>
      <c r="H18" s="127">
        <v>26</v>
      </c>
      <c r="J18" s="119"/>
    </row>
    <row r="19" spans="2:10" ht="15" hidden="1">
      <c r="B19" s="128">
        <v>27</v>
      </c>
      <c r="C19" s="128">
        <v>28</v>
      </c>
      <c r="D19" s="128">
        <v>29</v>
      </c>
      <c r="E19" s="128">
        <v>30</v>
      </c>
      <c r="F19" s="128">
        <v>31</v>
      </c>
      <c r="G19" s="126"/>
      <c r="H19" s="126"/>
      <c r="J19" s="119"/>
    </row>
    <row r="20" spans="2:16" ht="15">
      <c r="B20" s="125"/>
      <c r="C20" s="125"/>
      <c r="D20" s="125"/>
      <c r="E20" s="125"/>
      <c r="F20" s="125"/>
      <c r="G20" s="126"/>
      <c r="H20" s="126"/>
      <c r="J20" s="129"/>
      <c r="K20" s="125"/>
      <c r="L20" s="125"/>
      <c r="M20" s="125"/>
      <c r="N20" s="125"/>
      <c r="O20" s="126"/>
      <c r="P20" s="126"/>
    </row>
    <row r="21" spans="2:10" ht="6.75" customHeight="1">
      <c r="B21" s="130"/>
      <c r="J21" s="119"/>
    </row>
    <row r="22" spans="2:10" ht="15">
      <c r="B22" s="131" t="s">
        <v>1081</v>
      </c>
      <c r="D22" s="197" t="s">
        <v>1421</v>
      </c>
      <c r="E22" s="197"/>
      <c r="F22" s="197"/>
      <c r="J22" s="119"/>
    </row>
    <row r="23" spans="2:10" ht="12.75" customHeight="1">
      <c r="B23" s="122"/>
      <c r="J23" s="119"/>
    </row>
    <row r="24" spans="2:10" ht="15">
      <c r="B24" s="123"/>
      <c r="C24" s="123"/>
      <c r="D24" s="258" t="s">
        <v>1420</v>
      </c>
      <c r="E24" s="250"/>
      <c r="F24" s="251"/>
      <c r="G24" s="123"/>
      <c r="H24" s="123"/>
      <c r="J24" s="119"/>
    </row>
    <row r="25" spans="2:10" ht="15">
      <c r="B25" s="124" t="s">
        <v>877</v>
      </c>
      <c r="C25" s="124" t="s">
        <v>878</v>
      </c>
      <c r="D25" s="124" t="s">
        <v>879</v>
      </c>
      <c r="E25" s="124" t="s">
        <v>878</v>
      </c>
      <c r="F25" s="124" t="s">
        <v>880</v>
      </c>
      <c r="G25" s="124" t="s">
        <v>881</v>
      </c>
      <c r="H25" s="124" t="s">
        <v>881</v>
      </c>
      <c r="J25" s="119"/>
    </row>
    <row r="26" spans="2:10" ht="15">
      <c r="B26" s="125"/>
      <c r="C26" s="125"/>
      <c r="D26" s="125"/>
      <c r="E26" s="125"/>
      <c r="F26" s="125"/>
      <c r="G26" s="132">
        <v>1</v>
      </c>
      <c r="H26" s="132">
        <v>2</v>
      </c>
      <c r="J26" s="119"/>
    </row>
    <row r="27" spans="2:10" ht="15">
      <c r="B27" s="42">
        <v>3</v>
      </c>
      <c r="C27" s="133">
        <v>4</v>
      </c>
      <c r="D27" s="133">
        <v>5</v>
      </c>
      <c r="E27" s="133">
        <v>6</v>
      </c>
      <c r="F27" s="133">
        <v>7</v>
      </c>
      <c r="G27" s="132">
        <v>8</v>
      </c>
      <c r="H27" s="132">
        <v>9</v>
      </c>
      <c r="J27" s="119"/>
    </row>
    <row r="28" spans="2:10" ht="15">
      <c r="B28" s="133">
        <v>10</v>
      </c>
      <c r="C28" s="133">
        <v>11</v>
      </c>
      <c r="D28" s="133">
        <v>12</v>
      </c>
      <c r="E28" s="133">
        <v>13</v>
      </c>
      <c r="F28" s="133">
        <v>14</v>
      </c>
      <c r="G28" s="132">
        <v>15</v>
      </c>
      <c r="H28" s="132">
        <v>16</v>
      </c>
      <c r="J28" s="119"/>
    </row>
    <row r="29" spans="2:10" ht="15">
      <c r="B29" s="133">
        <v>17</v>
      </c>
      <c r="C29" s="133">
        <v>18</v>
      </c>
      <c r="D29" s="133">
        <v>19</v>
      </c>
      <c r="E29" s="133">
        <v>20</v>
      </c>
      <c r="F29" s="133">
        <v>21</v>
      </c>
      <c r="G29" s="132">
        <v>22</v>
      </c>
      <c r="H29" s="132">
        <v>23</v>
      </c>
      <c r="J29" s="119"/>
    </row>
    <row r="30" spans="2:10" ht="15">
      <c r="B30" s="133">
        <v>24</v>
      </c>
      <c r="C30" s="133">
        <v>25</v>
      </c>
      <c r="D30" s="133">
        <v>26</v>
      </c>
      <c r="E30" s="133">
        <v>27</v>
      </c>
      <c r="F30" s="133">
        <v>28</v>
      </c>
      <c r="G30" s="132">
        <v>29</v>
      </c>
      <c r="H30" s="132">
        <v>30</v>
      </c>
      <c r="J30" s="119"/>
    </row>
    <row r="31" spans="2:16" ht="15">
      <c r="B31" s="125"/>
      <c r="C31" s="125"/>
      <c r="D31" s="125"/>
      <c r="E31" s="125"/>
      <c r="F31" s="125"/>
      <c r="G31" s="126"/>
      <c r="H31" s="126"/>
      <c r="J31" s="129"/>
      <c r="K31" s="125"/>
      <c r="L31" s="125"/>
      <c r="M31" s="125"/>
      <c r="N31" s="125"/>
      <c r="O31" s="126"/>
      <c r="P31" s="126"/>
    </row>
    <row r="32" spans="2:16" ht="6.75" customHeight="1">
      <c r="B32" s="134"/>
      <c r="C32" s="134"/>
      <c r="D32" s="134"/>
      <c r="E32" s="134"/>
      <c r="F32" s="134"/>
      <c r="G32" s="135"/>
      <c r="H32" s="135"/>
      <c r="J32" s="136"/>
      <c r="K32" s="134"/>
      <c r="L32" s="134"/>
      <c r="M32" s="134"/>
      <c r="N32" s="134"/>
      <c r="O32" s="135"/>
      <c r="P32" s="135"/>
    </row>
    <row r="33" spans="2:10" ht="15">
      <c r="B33" s="131" t="s">
        <v>1082</v>
      </c>
      <c r="D33" s="197" t="s">
        <v>1421</v>
      </c>
      <c r="E33" s="197"/>
      <c r="F33" s="197"/>
      <c r="J33" s="119"/>
    </row>
    <row r="34" ht="15">
      <c r="J34" s="119"/>
    </row>
    <row r="35" spans="2:10" ht="15">
      <c r="B35" s="123"/>
      <c r="C35" s="123"/>
      <c r="D35" s="249" t="s">
        <v>1420</v>
      </c>
      <c r="E35" s="250"/>
      <c r="F35" s="251"/>
      <c r="G35" s="123"/>
      <c r="H35" s="123"/>
      <c r="J35" s="119"/>
    </row>
    <row r="36" spans="2:10" ht="21" customHeight="1">
      <c r="B36" s="124" t="s">
        <v>877</v>
      </c>
      <c r="C36" s="124" t="s">
        <v>878</v>
      </c>
      <c r="D36" s="124" t="s">
        <v>879</v>
      </c>
      <c r="E36" s="124" t="s">
        <v>878</v>
      </c>
      <c r="F36" s="124" t="s">
        <v>880</v>
      </c>
      <c r="G36" s="124" t="s">
        <v>881</v>
      </c>
      <c r="H36" s="124" t="s">
        <v>881</v>
      </c>
      <c r="J36" s="119"/>
    </row>
    <row r="37" spans="2:10" ht="15.75" customHeight="1">
      <c r="B37" s="125"/>
      <c r="C37" s="125"/>
      <c r="D37" s="125"/>
      <c r="E37" s="125"/>
      <c r="F37" s="125"/>
      <c r="G37" s="138">
        <v>1</v>
      </c>
      <c r="H37" s="138">
        <v>2</v>
      </c>
      <c r="J37" s="119"/>
    </row>
    <row r="38" spans="2:8" ht="15">
      <c r="B38" s="42">
        <v>3</v>
      </c>
      <c r="C38" s="137">
        <v>4</v>
      </c>
      <c r="D38" s="137">
        <v>5</v>
      </c>
      <c r="E38" s="137">
        <v>6</v>
      </c>
      <c r="F38" s="137">
        <v>7</v>
      </c>
      <c r="G38" s="138">
        <v>8</v>
      </c>
      <c r="H38" s="138">
        <v>9</v>
      </c>
    </row>
    <row r="39" spans="2:8" ht="15">
      <c r="B39" s="137">
        <v>10</v>
      </c>
      <c r="C39" s="137">
        <v>11</v>
      </c>
      <c r="D39" s="137">
        <v>12</v>
      </c>
      <c r="E39" s="137">
        <v>13</v>
      </c>
      <c r="F39" s="137">
        <v>14</v>
      </c>
      <c r="G39" s="138">
        <v>15</v>
      </c>
      <c r="H39" s="138">
        <v>16</v>
      </c>
    </row>
    <row r="40" spans="2:8" ht="15">
      <c r="B40" s="137">
        <v>17</v>
      </c>
      <c r="C40" s="137">
        <v>18</v>
      </c>
      <c r="D40" s="137">
        <v>19</v>
      </c>
      <c r="E40" s="137">
        <v>20</v>
      </c>
      <c r="F40" s="137">
        <v>21</v>
      </c>
      <c r="G40" s="138">
        <v>22</v>
      </c>
      <c r="H40" s="138">
        <v>23</v>
      </c>
    </row>
    <row r="41" spans="2:8" ht="15">
      <c r="B41" s="137">
        <v>24</v>
      </c>
      <c r="C41" s="137">
        <v>25</v>
      </c>
      <c r="D41" s="137">
        <v>26</v>
      </c>
      <c r="E41" s="137">
        <v>27</v>
      </c>
      <c r="F41" s="137">
        <v>28</v>
      </c>
      <c r="G41" s="138">
        <v>29</v>
      </c>
      <c r="H41" s="138">
        <v>30</v>
      </c>
    </row>
    <row r="42" spans="2:8" ht="15">
      <c r="B42" s="134"/>
      <c r="C42" s="134"/>
      <c r="D42" s="134"/>
      <c r="E42" s="134"/>
      <c r="F42" s="134"/>
      <c r="G42" s="134"/>
      <c r="H42" s="134"/>
    </row>
    <row r="43" ht="3.75" customHeight="1"/>
    <row r="44" spans="2:14" ht="15">
      <c r="B44" s="112" t="s">
        <v>885</v>
      </c>
      <c r="C44" s="113" t="s">
        <v>1071</v>
      </c>
      <c r="D44" s="114"/>
      <c r="E44" s="114"/>
      <c r="F44" s="115"/>
      <c r="G44" s="116"/>
      <c r="H44" s="117" t="s">
        <v>886</v>
      </c>
      <c r="I44" s="118"/>
      <c r="J44" s="118"/>
      <c r="K44" s="118"/>
      <c r="L44" s="118"/>
      <c r="M44" s="118"/>
      <c r="N44" s="118"/>
    </row>
    <row r="45" ht="3.75" customHeight="1"/>
  </sheetData>
  <sheetProtection password="879D" sheet="1" objects="1" scenarios="1"/>
  <mergeCells count="7">
    <mergeCell ref="D35:F35"/>
    <mergeCell ref="D22:F22"/>
    <mergeCell ref="D33:F33"/>
    <mergeCell ref="B10:L10"/>
    <mergeCell ref="D11:F11"/>
    <mergeCell ref="D13:F13"/>
    <mergeCell ref="D24:F24"/>
  </mergeCells>
  <dataValidations count="1">
    <dataValidation type="list" allowBlank="1" showInputMessage="1" showErrorMessage="1" sqref="H7:H8">
      <formula1>"Yes, No"</formula1>
    </dataValidation>
  </dataValidations>
  <hyperlinks>
    <hyperlink ref="B4" location="'Dates of Claim'!B4" display="&lt;&lt; Back"/>
    <hyperlink ref="B44" location="'Dates of Claim'!B44" display="&lt;&lt; Back"/>
    <hyperlink ref="H4" location="'Dates of Claim'!H4" display="Next &gt;&gt;"/>
    <hyperlink ref="H44" location="'Dates of Claim'!H44" display="Next &gt;&gt;"/>
  </hyperlinks>
  <printOptions/>
  <pageMargins left="0.7" right="0.7" top="0.75" bottom="0.75" header="0.3" footer="0.3"/>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tabColor rgb="FFFFFF00"/>
    <pageSetUpPr fitToPage="1"/>
  </sheetPr>
  <dimension ref="A1:AY55"/>
  <sheetViews>
    <sheetView zoomScale="85" zoomScaleNormal="85" zoomScalePageLayoutView="0" workbookViewId="0" topLeftCell="A1">
      <pane ySplit="5" topLeftCell="A6" activePane="bottomLeft" state="frozen"/>
      <selection pane="topLeft" activeCell="B4" sqref="B4"/>
      <selection pane="bottomLeft" activeCell="B4" sqref="B4"/>
    </sheetView>
  </sheetViews>
  <sheetFormatPr defaultColWidth="9.140625" defaultRowHeight="15"/>
  <cols>
    <col min="1" max="1" width="2.8515625" style="1" customWidth="1"/>
    <col min="2" max="2" width="11.57421875" style="1" customWidth="1"/>
    <col min="3" max="4" width="8.8515625" style="1" customWidth="1"/>
    <col min="5" max="5" width="12.421875" style="1" customWidth="1"/>
    <col min="6" max="6" width="9.140625" style="1" customWidth="1"/>
    <col min="7" max="7" width="15.57421875" style="1" customWidth="1"/>
    <col min="8" max="8" width="11.00390625" style="1" customWidth="1"/>
    <col min="9" max="9" width="9.140625" style="1" customWidth="1"/>
    <col min="10" max="10" width="19.140625" style="1" customWidth="1"/>
    <col min="11" max="11" width="8.421875" style="176" customWidth="1"/>
    <col min="12" max="13" width="9.140625" style="176" customWidth="1"/>
    <col min="14" max="14" width="10.8515625" style="176" bestFit="1" customWidth="1"/>
    <col min="15" max="15" width="10.8515625" style="176" customWidth="1"/>
    <col min="16" max="16" width="9.140625" style="176" customWidth="1"/>
    <col min="17" max="17" width="23.140625" style="176" bestFit="1" customWidth="1"/>
    <col min="18" max="22" width="9.140625" style="176" customWidth="1"/>
    <col min="23" max="23" width="14.28125" style="176" bestFit="1" customWidth="1"/>
    <col min="24" max="24" width="9.8515625" style="141" customWidth="1"/>
    <col min="25" max="46" width="9.140625" style="141" customWidth="1"/>
    <col min="47" max="64" width="9.140625" style="104" customWidth="1"/>
    <col min="65" max="78" width="9.140625" style="144" customWidth="1"/>
    <col min="79" max="16384" width="9.140625" style="1" customWidth="1"/>
  </cols>
  <sheetData>
    <row r="1" spans="1:24" ht="15">
      <c r="A1" s="62" t="s">
        <v>1424</v>
      </c>
      <c r="C1" s="32" t="s">
        <v>894</v>
      </c>
      <c r="D1" s="66">
        <v>10</v>
      </c>
      <c r="E1" s="65">
        <f>IF(F22="--- Not Continuous ---",0,F22*1)</f>
        <v>0</v>
      </c>
      <c r="F1" s="66"/>
      <c r="G1" s="140">
        <v>43708</v>
      </c>
      <c r="H1" s="104" t="s">
        <v>1268</v>
      </c>
      <c r="I1" s="104">
        <f>VALUE(E24)</f>
        <v>45019</v>
      </c>
      <c r="J1" s="104">
        <f>VALUE(G1)</f>
        <v>43708</v>
      </c>
      <c r="L1" s="177"/>
      <c r="M1" s="178"/>
      <c r="N1" s="178"/>
      <c r="O1" s="179"/>
      <c r="W1" s="180"/>
      <c r="X1" s="142"/>
    </row>
    <row r="2" spans="2:23" ht="31.5">
      <c r="B2" s="2" t="s">
        <v>1426</v>
      </c>
      <c r="C2" s="2"/>
      <c r="D2" s="2"/>
      <c r="G2" s="52"/>
      <c r="J2" s="87"/>
      <c r="L2" s="181"/>
      <c r="M2" s="182"/>
      <c r="N2" s="284" t="s">
        <v>1168</v>
      </c>
      <c r="O2" s="285"/>
      <c r="W2" s="180"/>
    </row>
    <row r="3" spans="10:15" ht="3.75" customHeight="1">
      <c r="J3" s="87"/>
      <c r="L3" s="181"/>
      <c r="M3" s="182"/>
      <c r="N3" s="182"/>
      <c r="O3" s="183"/>
    </row>
    <row r="4" spans="2:15" ht="15.75" thickBot="1">
      <c r="B4" s="28" t="s">
        <v>885</v>
      </c>
      <c r="C4" s="34" t="s">
        <v>1069</v>
      </c>
      <c r="D4" s="18"/>
      <c r="E4" s="18"/>
      <c r="F4" s="18"/>
      <c r="G4" s="33"/>
      <c r="H4" s="54" t="s">
        <v>886</v>
      </c>
      <c r="I4" s="19"/>
      <c r="J4" s="88"/>
      <c r="K4" s="184"/>
      <c r="L4" s="185"/>
      <c r="M4" s="186"/>
      <c r="N4" s="186"/>
      <c r="O4" s="187"/>
    </row>
    <row r="5" ht="3.75" customHeight="1">
      <c r="J5" s="87"/>
    </row>
    <row r="6" spans="10:32" ht="15">
      <c r="J6" s="87"/>
      <c r="AF6" s="141" t="str">
        <f>RIGHT(B2,LEN(B2)-7)</f>
        <v>er Support Staff Claim</v>
      </c>
    </row>
    <row r="7" spans="2:51" ht="21">
      <c r="B7" s="44" t="s">
        <v>866</v>
      </c>
      <c r="E7" s="286">
        <f>Welcome!D4</f>
        <v>0</v>
      </c>
      <c r="F7" s="286"/>
      <c r="G7" s="286"/>
      <c r="H7" s="286"/>
      <c r="I7" s="31"/>
      <c r="J7" s="85" t="s">
        <v>1084</v>
      </c>
      <c r="K7" s="141"/>
      <c r="L7" s="141"/>
      <c r="M7" s="141"/>
      <c r="N7" s="141"/>
      <c r="O7" s="141"/>
      <c r="P7" s="141"/>
      <c r="Q7" s="141"/>
      <c r="R7" s="141"/>
      <c r="S7" s="141"/>
      <c r="T7" s="141"/>
      <c r="AA7" s="141" t="s">
        <v>936</v>
      </c>
      <c r="AF7" s="141" t="s">
        <v>1112</v>
      </c>
      <c r="AG7" s="141" t="s">
        <v>1113</v>
      </c>
      <c r="AH7" s="141" t="s">
        <v>1114</v>
      </c>
      <c r="AI7" s="141" t="s">
        <v>1115</v>
      </c>
      <c r="AJ7" s="141" t="s">
        <v>1116</v>
      </c>
      <c r="AK7" s="141" t="s">
        <v>1117</v>
      </c>
      <c r="AL7" s="141" t="s">
        <v>1118</v>
      </c>
      <c r="AM7" s="141" t="s">
        <v>1119</v>
      </c>
      <c r="AN7" s="141" t="s">
        <v>1120</v>
      </c>
      <c r="AO7" s="141" t="s">
        <v>1121</v>
      </c>
      <c r="AP7" s="141" t="s">
        <v>1122</v>
      </c>
      <c r="AQ7" s="141" t="s">
        <v>1123</v>
      </c>
      <c r="AR7" s="141" t="s">
        <v>1124</v>
      </c>
      <c r="AS7" s="141" t="s">
        <v>1105</v>
      </c>
      <c r="AT7" s="141" t="s">
        <v>1125</v>
      </c>
      <c r="AU7" s="104" t="s">
        <v>1126</v>
      </c>
      <c r="AV7" s="104" t="s">
        <v>1127</v>
      </c>
      <c r="AW7" s="104" t="s">
        <v>1128</v>
      </c>
      <c r="AX7" s="104" t="s">
        <v>1129</v>
      </c>
      <c r="AY7" s="104" t="s">
        <v>1130</v>
      </c>
    </row>
    <row r="8" spans="2:51" ht="21">
      <c r="B8" s="44" t="s">
        <v>865</v>
      </c>
      <c r="F8" s="48"/>
      <c r="G8" s="48"/>
      <c r="H8" s="45">
        <f>Welcome!D6</f>
      </c>
      <c r="K8" s="141"/>
      <c r="L8" s="141"/>
      <c r="M8" s="141"/>
      <c r="N8" s="141"/>
      <c r="O8" s="141"/>
      <c r="P8" s="141"/>
      <c r="Q8" s="141"/>
      <c r="R8" s="141"/>
      <c r="S8" s="141"/>
      <c r="T8" s="141"/>
      <c r="AA8" s="141">
        <f>E7</f>
        <v>0</v>
      </c>
      <c r="AF8" s="141">
        <f>E10</f>
        <v>0</v>
      </c>
      <c r="AG8" s="141">
        <f>IF(E35=190,"Teachers",IF(E35=41,"Caretakers",IF(LEFT(AF6,5)="Other","Other Support",IF(LEFT(AF6,8)="Teaching","TA",""))))</f>
      </c>
      <c r="AL8" s="141">
        <f>E13</f>
        <v>0</v>
      </c>
      <c r="AM8" s="141" t="str">
        <f>IF(F22="--- Not Continuous ---","No","Yes")</f>
        <v>No</v>
      </c>
      <c r="AN8" s="141">
        <f>TEXT(IF(AM8="Yes",F22,""),"dd/mm/yy")</f>
      </c>
      <c r="AO8" s="141" t="str">
        <f>TEXT(E23,"dd/mm/yy")</f>
        <v>03/04/23</v>
      </c>
      <c r="AP8" s="141" t="str">
        <f>TEXT(E24,"dd/mm/yy")</f>
        <v>03/04/23</v>
      </c>
      <c r="AR8" s="141" t="str">
        <f>IF(E15="No","No","Yes")</f>
        <v>No</v>
      </c>
      <c r="AS8" s="142">
        <f>E34</f>
        <v>0</v>
      </c>
      <c r="AU8" s="104">
        <f>E26</f>
        <v>0</v>
      </c>
      <c r="AV8" s="104">
        <f>E27</f>
        <v>0</v>
      </c>
      <c r="AW8" s="104">
        <f>E30</f>
        <v>0</v>
      </c>
      <c r="AX8" s="104">
        <f>E31</f>
        <v>0</v>
      </c>
      <c r="AY8" s="104">
        <f>E32</f>
        <v>0</v>
      </c>
    </row>
    <row r="9" spans="2:20" ht="15">
      <c r="B9" s="46"/>
      <c r="C9" s="46"/>
      <c r="D9" s="46"/>
      <c r="E9" s="47"/>
      <c r="F9" s="47"/>
      <c r="G9" s="47"/>
      <c r="H9" s="47"/>
      <c r="K9" s="141"/>
      <c r="L9" s="141"/>
      <c r="M9" s="141"/>
      <c r="N9" s="141"/>
      <c r="O9" s="141"/>
      <c r="P9" s="141"/>
      <c r="Q9" s="141"/>
      <c r="R9" s="141"/>
      <c r="S9" s="141"/>
      <c r="T9" s="141"/>
    </row>
    <row r="10" spans="2:20" ht="21">
      <c r="B10" s="44" t="s">
        <v>979</v>
      </c>
      <c r="C10" s="44"/>
      <c r="D10" s="44"/>
      <c r="E10" s="286">
        <f>Employee!D7</f>
        <v>0</v>
      </c>
      <c r="F10" s="286"/>
      <c r="G10" s="286"/>
      <c r="H10" s="286"/>
      <c r="I10" s="90"/>
      <c r="K10" s="141"/>
      <c r="L10" s="141"/>
      <c r="M10" s="141"/>
      <c r="N10" s="141"/>
      <c r="O10" s="141"/>
      <c r="P10" s="141"/>
      <c r="Q10" s="141"/>
      <c r="R10" s="141"/>
      <c r="S10" s="141"/>
      <c r="T10" s="141"/>
    </row>
    <row r="11" spans="2:20" ht="15">
      <c r="B11" s="1" t="s">
        <v>980</v>
      </c>
      <c r="E11" s="287">
        <f>Employee!D8</f>
        <v>0</v>
      </c>
      <c r="F11" s="287"/>
      <c r="G11" s="287"/>
      <c r="H11" s="287"/>
      <c r="I11" s="90"/>
      <c r="K11" s="141"/>
      <c r="L11" s="141"/>
      <c r="M11" s="141"/>
      <c r="N11" s="141"/>
      <c r="O11" s="141"/>
      <c r="P11" s="141"/>
      <c r="Q11" s="141"/>
      <c r="R11" s="141"/>
      <c r="S11" s="141"/>
      <c r="T11" s="141"/>
    </row>
    <row r="12" spans="5:20" ht="15">
      <c r="E12" s="287"/>
      <c r="F12" s="287"/>
      <c r="G12" s="287"/>
      <c r="H12" s="287"/>
      <c r="I12" s="90"/>
      <c r="J12" s="62"/>
      <c r="K12" s="141"/>
      <c r="L12" s="141"/>
      <c r="M12" s="141"/>
      <c r="N12" s="141"/>
      <c r="O12" s="141"/>
      <c r="P12" s="141"/>
      <c r="Q12" s="141"/>
      <c r="R12" s="141"/>
      <c r="S12" s="141"/>
      <c r="T12" s="141"/>
    </row>
    <row r="13" spans="2:20" ht="15">
      <c r="B13" s="1" t="s">
        <v>873</v>
      </c>
      <c r="E13" s="287">
        <f>Employee!D12</f>
        <v>0</v>
      </c>
      <c r="F13" s="287"/>
      <c r="G13" s="287"/>
      <c r="H13" s="287"/>
      <c r="I13" s="90"/>
      <c r="J13" s="62"/>
      <c r="K13" s="141"/>
      <c r="L13" s="141"/>
      <c r="M13" s="141"/>
      <c r="N13" s="141"/>
      <c r="O13" s="141" t="s">
        <v>1177</v>
      </c>
      <c r="P13" s="141" t="str">
        <f>C1</f>
        <v>Other Support Staff</v>
      </c>
      <c r="Q13" s="141"/>
      <c r="R13" s="141"/>
      <c r="S13" s="141"/>
      <c r="T13" s="141"/>
    </row>
    <row r="14" spans="2:20" ht="15">
      <c r="B14" s="1" t="s">
        <v>982</v>
      </c>
      <c r="E14" s="287">
        <f>Employee!H14</f>
        <v>0</v>
      </c>
      <c r="F14" s="287"/>
      <c r="G14" s="287"/>
      <c r="H14" s="287"/>
      <c r="I14" s="90"/>
      <c r="J14" s="62"/>
      <c r="K14" s="141"/>
      <c r="L14" s="141"/>
      <c r="M14" s="141"/>
      <c r="N14" s="143"/>
      <c r="O14" s="141"/>
      <c r="P14" s="141"/>
      <c r="Q14" s="141"/>
      <c r="R14" s="141"/>
      <c r="S14" s="141"/>
      <c r="T14" s="141"/>
    </row>
    <row r="15" spans="2:20" ht="15">
      <c r="B15" s="1" t="s">
        <v>971</v>
      </c>
      <c r="E15" s="287" t="str">
        <f>IF(Employee!H16="Yes",FromDate,"No")</f>
        <v>No</v>
      </c>
      <c r="F15" s="287"/>
      <c r="G15" s="287"/>
      <c r="H15" s="287"/>
      <c r="I15" s="90"/>
      <c r="J15" s="62"/>
      <c r="K15" s="141"/>
      <c r="L15" s="142" t="e">
        <f>N17-F22</f>
        <v>#VALUE!</v>
      </c>
      <c r="M15" s="141"/>
      <c r="N15" s="141"/>
      <c r="O15" s="141"/>
      <c r="P15" s="141"/>
      <c r="Q15" s="141"/>
      <c r="R15" s="141"/>
      <c r="S15" s="141"/>
      <c r="T15" s="141"/>
    </row>
    <row r="16" spans="2:20" ht="15">
      <c r="B16" s="1" t="s">
        <v>972</v>
      </c>
      <c r="E16" s="287" t="str">
        <f>IF(Employee!H29="Yes",ToDate,"No")</f>
        <v>No</v>
      </c>
      <c r="F16" s="287"/>
      <c r="G16" s="287"/>
      <c r="H16" s="287"/>
      <c r="I16" s="90"/>
      <c r="J16" s="62"/>
      <c r="K16" s="141"/>
      <c r="L16" s="141"/>
      <c r="M16" s="141"/>
      <c r="N16" s="143"/>
      <c r="O16" s="141"/>
      <c r="P16" s="141"/>
      <c r="Q16" s="141"/>
      <c r="R16" s="141"/>
      <c r="S16" s="141"/>
      <c r="T16" s="141"/>
    </row>
    <row r="17" spans="5:20" ht="15" customHeight="1" hidden="1">
      <c r="E17" s="287"/>
      <c r="F17" s="287"/>
      <c r="G17" s="287"/>
      <c r="H17" s="287"/>
      <c r="I17" s="90"/>
      <c r="J17" s="62"/>
      <c r="K17" s="141"/>
      <c r="L17" s="141"/>
      <c r="M17" s="141"/>
      <c r="N17" s="143">
        <v>43555</v>
      </c>
      <c r="O17" s="141" t="b">
        <f>F22&lt;N17</f>
        <v>0</v>
      </c>
      <c r="P17" s="141"/>
      <c r="Q17" s="141"/>
      <c r="R17" s="141"/>
      <c r="S17" s="141"/>
      <c r="T17" s="141"/>
    </row>
    <row r="18" spans="2:20" ht="15" customHeight="1" hidden="1">
      <c r="B18" s="1" t="s">
        <v>983</v>
      </c>
      <c r="E18" s="287"/>
      <c r="F18" s="287"/>
      <c r="G18" s="287"/>
      <c r="H18" s="287"/>
      <c r="I18" s="90"/>
      <c r="J18" s="62"/>
      <c r="K18" s="141"/>
      <c r="L18" s="141"/>
      <c r="M18" s="141"/>
      <c r="N18" s="143">
        <v>41729</v>
      </c>
      <c r="O18" s="141"/>
      <c r="P18" s="141"/>
      <c r="Q18" s="141"/>
      <c r="R18" s="141" t="s">
        <v>1169</v>
      </c>
      <c r="S18" s="141"/>
      <c r="T18" s="141"/>
    </row>
    <row r="19" spans="2:20" ht="29.25" customHeight="1" hidden="1">
      <c r="B19" s="288" t="str">
        <f>IF(Employee!B43=0,"Not Phased Return",Employee!B43)</f>
        <v>Not Phased Return</v>
      </c>
      <c r="C19" s="289"/>
      <c r="D19" s="289"/>
      <c r="E19" s="289"/>
      <c r="F19" s="289"/>
      <c r="G19" s="289"/>
      <c r="H19" s="290"/>
      <c r="I19" s="90"/>
      <c r="J19" s="62"/>
      <c r="K19" s="141"/>
      <c r="L19" s="141"/>
      <c r="M19" s="141"/>
      <c r="N19" s="143">
        <v>42094</v>
      </c>
      <c r="O19" s="141"/>
      <c r="P19" s="141"/>
      <c r="Q19" s="141"/>
      <c r="R19" s="141"/>
      <c r="S19" s="141"/>
      <c r="T19" s="141"/>
    </row>
    <row r="20" spans="2:20" ht="33" customHeight="1" hidden="1">
      <c r="B20" s="291"/>
      <c r="C20" s="292"/>
      <c r="D20" s="292"/>
      <c r="E20" s="292"/>
      <c r="F20" s="292"/>
      <c r="G20" s="292"/>
      <c r="H20" s="293"/>
      <c r="I20" s="90"/>
      <c r="J20" s="62"/>
      <c r="K20" s="141"/>
      <c r="L20" s="141"/>
      <c r="M20" s="141"/>
      <c r="N20" s="141"/>
      <c r="O20" s="141"/>
      <c r="P20" s="141"/>
      <c r="Q20" s="141" t="s">
        <v>1423</v>
      </c>
      <c r="R20" s="141" t="str">
        <f>'Dates of Claim'!H8</f>
        <v>No</v>
      </c>
      <c r="S20" s="141"/>
      <c r="T20" s="141"/>
    </row>
    <row r="21" spans="2:20" ht="15">
      <c r="B21" s="43"/>
      <c r="C21" s="43"/>
      <c r="D21" s="43"/>
      <c r="E21" s="43"/>
      <c r="F21" s="43"/>
      <c r="G21" s="43"/>
      <c r="H21" s="43"/>
      <c r="I21" s="90"/>
      <c r="J21" s="62"/>
      <c r="K21" s="141"/>
      <c r="L21" s="141"/>
      <c r="M21" s="141"/>
      <c r="N21" s="141"/>
      <c r="O21" s="141"/>
      <c r="P21" s="141"/>
      <c r="Q21" s="141" t="s">
        <v>1170</v>
      </c>
      <c r="R21" s="141" t="str">
        <f>IF(F22=R18,"No",IF(L15&gt;-1,"No","Yes"))</f>
        <v>No</v>
      </c>
      <c r="S21" s="141"/>
      <c r="T21" s="141"/>
    </row>
    <row r="22" spans="2:20" ht="15" customHeight="1">
      <c r="B22" s="1" t="s">
        <v>1067</v>
      </c>
      <c r="F22" s="294" t="str">
        <f>IF('Dates of Claim'!H7="Yes",OriginalDate,"--- Not Continuous ---")</f>
        <v>--- Not Continuous ---</v>
      </c>
      <c r="G22" s="294"/>
      <c r="H22" s="294"/>
      <c r="I22" s="90"/>
      <c r="J22" s="62"/>
      <c r="K22" s="141"/>
      <c r="L22" s="141"/>
      <c r="M22" s="141"/>
      <c r="N22" s="141"/>
      <c r="O22" s="141"/>
      <c r="P22" s="141"/>
      <c r="Q22" s="141" t="s">
        <v>1171</v>
      </c>
      <c r="R22" s="141" t="str">
        <f>IF(E15="No","No","Yes")</f>
        <v>No</v>
      </c>
      <c r="S22" s="141"/>
      <c r="T22" s="141"/>
    </row>
    <row r="23" spans="2:20" ht="15">
      <c r="B23" s="1" t="s">
        <v>1074</v>
      </c>
      <c r="E23" s="287" t="str">
        <f>'Dates of Claim'!fromDate</f>
        <v>03 April 2023</v>
      </c>
      <c r="F23" s="287"/>
      <c r="G23" s="287"/>
      <c r="H23" s="287"/>
      <c r="I23" s="90"/>
      <c r="J23" s="62"/>
      <c r="K23" s="141"/>
      <c r="L23" s="141"/>
      <c r="M23" s="141"/>
      <c r="N23" s="141"/>
      <c r="O23" s="141"/>
      <c r="P23" s="141"/>
      <c r="Q23" s="141" t="s">
        <v>1172</v>
      </c>
      <c r="R23" s="141" t="str">
        <f>IF(E16="No","No","Yes")</f>
        <v>No</v>
      </c>
      <c r="S23" s="141"/>
      <c r="T23" s="141"/>
    </row>
    <row r="24" spans="2:20" ht="15">
      <c r="B24" s="1" t="s">
        <v>1075</v>
      </c>
      <c r="E24" s="287" t="str">
        <f>'Dates of Claim'!ToDate</f>
        <v>03 April 2023</v>
      </c>
      <c r="F24" s="287"/>
      <c r="G24" s="287"/>
      <c r="H24" s="287"/>
      <c r="I24" s="90"/>
      <c r="J24" s="62"/>
      <c r="K24" s="141"/>
      <c r="L24" s="141"/>
      <c r="M24" s="141"/>
      <c r="N24" s="141"/>
      <c r="O24" s="141"/>
      <c r="P24" s="141"/>
      <c r="Q24" s="141"/>
      <c r="R24" s="141"/>
      <c r="S24" s="141"/>
      <c r="T24" s="141"/>
    </row>
    <row r="25" spans="5:20" ht="15">
      <c r="E25" s="280"/>
      <c r="F25" s="280"/>
      <c r="G25" s="280"/>
      <c r="H25" s="280"/>
      <c r="I25" s="90"/>
      <c r="J25" s="62"/>
      <c r="K25" s="141"/>
      <c r="L25" s="141"/>
      <c r="M25" s="141"/>
      <c r="N25" s="141"/>
      <c r="O25" s="141" t="s">
        <v>1181</v>
      </c>
      <c r="P25" s="141">
        <f>E28</f>
        <v>0</v>
      </c>
      <c r="Q25" s="141"/>
      <c r="R25" s="141"/>
      <c r="S25" s="141"/>
      <c r="T25" s="141"/>
    </row>
    <row r="26" spans="2:20" ht="15">
      <c r="B26" s="1" t="s">
        <v>984</v>
      </c>
      <c r="E26" s="280">
        <f>calc_Work_days(E23,E24,IF(C1="Caretakers",BankH,hols))</f>
        <v>0</v>
      </c>
      <c r="F26" s="280"/>
      <c r="G26" s="280"/>
      <c r="H26" s="280"/>
      <c r="I26" s="90"/>
      <c r="J26" s="62"/>
      <c r="K26" s="141"/>
      <c r="L26" s="141"/>
      <c r="M26" s="141"/>
      <c r="N26" s="141"/>
      <c r="O26" s="141" t="s">
        <v>1182</v>
      </c>
      <c r="P26" s="141">
        <f>E26-P31-P46-P32</f>
        <v>0</v>
      </c>
      <c r="Q26" s="141"/>
      <c r="R26" s="141"/>
      <c r="S26" s="141"/>
      <c r="T26" s="141"/>
    </row>
    <row r="27" spans="2:20" ht="15">
      <c r="B27" s="1" t="s">
        <v>1066</v>
      </c>
      <c r="E27" s="282">
        <f>P37</f>
        <v>0</v>
      </c>
      <c r="F27" s="282"/>
      <c r="G27" s="282"/>
      <c r="H27" s="282"/>
      <c r="I27" s="90"/>
      <c r="J27" s="62"/>
      <c r="K27" s="141"/>
      <c r="L27" s="141"/>
      <c r="M27" s="141"/>
      <c r="N27" s="141"/>
      <c r="O27" s="141" t="s">
        <v>1183</v>
      </c>
      <c r="P27" s="141">
        <f>P31-P38</f>
        <v>0</v>
      </c>
      <c r="Q27" s="141"/>
      <c r="R27" s="141"/>
      <c r="S27" s="141"/>
      <c r="T27" s="141"/>
    </row>
    <row r="28" spans="2:20" ht="15">
      <c r="B28" s="37" t="s">
        <v>987</v>
      </c>
      <c r="C28" s="37"/>
      <c r="D28" s="37"/>
      <c r="E28" s="281">
        <f>IF(E26-E27&lt;0,0,E26-E27)</f>
        <v>0</v>
      </c>
      <c r="F28" s="281"/>
      <c r="G28" s="281"/>
      <c r="H28" s="281"/>
      <c r="I28" s="90"/>
      <c r="J28" s="62"/>
      <c r="K28" s="141"/>
      <c r="L28" s="141"/>
      <c r="M28" s="141"/>
      <c r="N28" s="141"/>
      <c r="O28" s="141" t="s">
        <v>1189</v>
      </c>
      <c r="P28" s="141">
        <f>P32</f>
        <v>0</v>
      </c>
      <c r="Q28" s="141"/>
      <c r="R28" s="141"/>
      <c r="S28" s="141"/>
      <c r="T28" s="141"/>
    </row>
    <row r="29" spans="2:20" ht="15">
      <c r="B29" s="38"/>
      <c r="C29" s="38"/>
      <c r="D29" s="38"/>
      <c r="E29" s="39"/>
      <c r="F29" s="39"/>
      <c r="G29" s="39"/>
      <c r="H29" s="39"/>
      <c r="I29" s="90"/>
      <c r="J29" s="62"/>
      <c r="K29" s="141"/>
      <c r="L29" s="141"/>
      <c r="M29" s="141"/>
      <c r="N29" s="141"/>
      <c r="O29" s="141"/>
      <c r="P29" s="141"/>
      <c r="Q29" s="141"/>
      <c r="R29" s="141"/>
      <c r="S29" s="141"/>
      <c r="T29" s="141"/>
    </row>
    <row r="30" spans="2:20" ht="15">
      <c r="B30" s="1" t="s">
        <v>1068</v>
      </c>
      <c r="E30" s="283">
        <f>P26</f>
        <v>0</v>
      </c>
      <c r="F30" s="283"/>
      <c r="G30" s="283"/>
      <c r="H30" s="283"/>
      <c r="I30" s="90"/>
      <c r="J30" s="62"/>
      <c r="K30" s="141"/>
      <c r="L30" s="141"/>
      <c r="M30" s="141"/>
      <c r="N30" s="141"/>
      <c r="O30" s="141" t="s">
        <v>1182</v>
      </c>
      <c r="P30" s="141">
        <f>E26-P31-P32</f>
        <v>0</v>
      </c>
      <c r="Q30" s="141" t="s">
        <v>1184</v>
      </c>
      <c r="R30" s="141"/>
      <c r="S30" s="141"/>
      <c r="T30" s="141"/>
    </row>
    <row r="31" spans="2:20" ht="15">
      <c r="B31" s="1" t="s">
        <v>996</v>
      </c>
      <c r="E31" s="280">
        <f>P27</f>
        <v>0</v>
      </c>
      <c r="F31" s="280"/>
      <c r="G31" s="280"/>
      <c r="H31" s="280"/>
      <c r="I31" s="90"/>
      <c r="J31" s="62"/>
      <c r="K31" s="141"/>
      <c r="L31" s="141"/>
      <c r="M31" s="141"/>
      <c r="N31" s="141"/>
      <c r="O31" s="141" t="s">
        <v>1173</v>
      </c>
      <c r="P31" s="141">
        <v>0</v>
      </c>
      <c r="Q31" s="141" t="s">
        <v>1185</v>
      </c>
      <c r="R31" s="141"/>
      <c r="S31" s="141"/>
      <c r="T31" s="141"/>
    </row>
    <row r="32" spans="2:20" ht="15">
      <c r="B32" s="1" t="s">
        <v>997</v>
      </c>
      <c r="E32" s="280">
        <f>P32</f>
        <v>0</v>
      </c>
      <c r="F32" s="280"/>
      <c r="G32" s="280"/>
      <c r="H32" s="280"/>
      <c r="I32" s="90"/>
      <c r="J32" s="62"/>
      <c r="K32" s="141"/>
      <c r="L32" s="141"/>
      <c r="M32" s="141"/>
      <c r="N32" s="141"/>
      <c r="O32" s="141" t="s">
        <v>1174</v>
      </c>
      <c r="P32" s="141">
        <v>0</v>
      </c>
      <c r="Q32" s="141" t="s">
        <v>1185</v>
      </c>
      <c r="R32" s="141"/>
      <c r="S32" s="141"/>
      <c r="T32" s="141"/>
    </row>
    <row r="33" spans="5:20" ht="15">
      <c r="E33" s="280"/>
      <c r="F33" s="280"/>
      <c r="G33" s="280"/>
      <c r="H33" s="280"/>
      <c r="I33" s="90"/>
      <c r="J33" s="62"/>
      <c r="K33" s="141"/>
      <c r="L33" s="141"/>
      <c r="M33" s="141"/>
      <c r="N33" s="141"/>
      <c r="O33" s="141"/>
      <c r="P33" s="141"/>
      <c r="Q33" s="141"/>
      <c r="R33" s="141"/>
      <c r="S33" s="141"/>
      <c r="T33" s="141"/>
    </row>
    <row r="34" spans="2:20" ht="15">
      <c r="B34" s="1" t="s">
        <v>981</v>
      </c>
      <c r="E34" s="279">
        <f>Employee!H10</f>
        <v>0</v>
      </c>
      <c r="F34" s="279"/>
      <c r="G34" s="279"/>
      <c r="H34" s="279"/>
      <c r="I34" s="90"/>
      <c r="J34" s="62"/>
      <c r="K34" s="141"/>
      <c r="L34" s="141"/>
      <c r="M34" s="141"/>
      <c r="N34" s="141"/>
      <c r="O34" s="141"/>
      <c r="P34" s="141"/>
      <c r="Q34" s="141"/>
      <c r="R34" s="141"/>
      <c r="S34" s="141"/>
      <c r="T34" s="141"/>
    </row>
    <row r="35" spans="2:20" ht="15">
      <c r="B35" s="1" t="s">
        <v>1092</v>
      </c>
      <c r="E35" s="277">
        <f>IF(C1="Teacher",IF(I1&gt;J1,VLOOKUP(H1,Holidays!F:K,6,FALSE),VLOOKUP(C1,Holidays!F:K,6,FALSE)),VLOOKUP(C1,Holidays!F:K,6,FALSE))</f>
        <v>50</v>
      </c>
      <c r="F35" s="277"/>
      <c r="G35" s="277"/>
      <c r="H35" s="277"/>
      <c r="I35" s="90"/>
      <c r="J35" s="62"/>
      <c r="K35" s="141"/>
      <c r="L35" s="141"/>
      <c r="M35" s="141"/>
      <c r="N35" s="141"/>
      <c r="O35" s="141" t="s">
        <v>1175</v>
      </c>
      <c r="P35" s="141"/>
      <c r="Q35" s="141"/>
      <c r="R35" s="141"/>
      <c r="S35" s="141"/>
      <c r="T35" s="141"/>
    </row>
    <row r="36" spans="5:20" ht="15">
      <c r="E36" s="36"/>
      <c r="F36" s="36"/>
      <c r="G36" s="36"/>
      <c r="H36" s="36"/>
      <c r="I36" s="90"/>
      <c r="J36" s="62"/>
      <c r="K36" s="141"/>
      <c r="L36" s="141"/>
      <c r="M36" s="141"/>
      <c r="N36" s="141"/>
      <c r="O36" s="141" t="s">
        <v>1176</v>
      </c>
      <c r="P36" s="141">
        <f>D1</f>
        <v>10</v>
      </c>
      <c r="Q36" s="141" t="s">
        <v>1186</v>
      </c>
      <c r="R36" s="141"/>
      <c r="S36" s="141"/>
      <c r="T36" s="141"/>
    </row>
    <row r="37" spans="2:20" ht="15.75" thickBot="1">
      <c r="B37" s="35" t="s">
        <v>985</v>
      </c>
      <c r="C37" s="35"/>
      <c r="D37" s="35"/>
      <c r="E37" s="278">
        <f>+E35*E30*E34+((E35*(IF(SUM(E31:E32)&gt;E28,E28-E32,E31)*E34)/2))</f>
        <v>0</v>
      </c>
      <c r="F37" s="278" t="e">
        <f>+B35*B30*B34+((B35*(IF(B31&gt;B28,B28,B31)*B34)/2))</f>
        <v>#VALUE!</v>
      </c>
      <c r="G37" s="278">
        <f>+C35*C30*C34+((C35*(IF(C31&gt;C28,C28,C31)*C34)/2))</f>
        <v>0</v>
      </c>
      <c r="H37" s="278">
        <f>+D35*D30*D34+((D35*(IF(D31&gt;D28,D28,D31)*D34)/2))</f>
        <v>0</v>
      </c>
      <c r="I37" s="86"/>
      <c r="J37" s="62"/>
      <c r="K37" s="141"/>
      <c r="L37" s="141"/>
      <c r="M37" s="141"/>
      <c r="N37" s="141"/>
      <c r="O37" s="141" t="s">
        <v>1180</v>
      </c>
      <c r="P37" s="141">
        <f>IF(R21="Yes",IF(R20="yes",10,0),IF(P36&gt;E26,E26,P36))</f>
        <v>0</v>
      </c>
      <c r="Q37" s="141" t="s">
        <v>1190</v>
      </c>
      <c r="R37" s="141"/>
      <c r="S37" s="141">
        <f>+E35*E30*E34+((E35*E31*E34)/2)</f>
        <v>0</v>
      </c>
      <c r="T37" s="141"/>
    </row>
    <row r="38" spans="8:20" ht="15.75" thickTop="1">
      <c r="H38" s="67"/>
      <c r="I38" s="89">
        <f>+E35*E30*E34+((E35*(IF(E31&gt;E28,E28,E31)*E34)/2))</f>
        <v>0</v>
      </c>
      <c r="J38" s="62"/>
      <c r="K38" s="141"/>
      <c r="L38" s="141"/>
      <c r="M38" s="141"/>
      <c r="N38" s="141"/>
      <c r="O38" s="141" t="s">
        <v>1178</v>
      </c>
      <c r="P38" s="141">
        <f>P37-P46</f>
        <v>0</v>
      </c>
      <c r="Q38" s="141" t="s">
        <v>1187</v>
      </c>
      <c r="R38" s="141"/>
      <c r="S38" s="141"/>
      <c r="T38" s="141"/>
    </row>
    <row r="39" spans="2:20" ht="15" hidden="1">
      <c r="B39" s="1" t="s">
        <v>988</v>
      </c>
      <c r="I39" s="89"/>
      <c r="J39" s="62"/>
      <c r="K39" s="141"/>
      <c r="L39" s="141"/>
      <c r="M39" s="141"/>
      <c r="N39" s="141"/>
      <c r="O39" s="141"/>
      <c r="P39" s="141"/>
      <c r="Q39" s="141"/>
      <c r="R39" s="141"/>
      <c r="S39" s="141"/>
      <c r="T39" s="141"/>
    </row>
    <row r="40" spans="2:20" ht="15" hidden="1">
      <c r="B40" s="1" t="s">
        <v>1063</v>
      </c>
      <c r="I40" s="89"/>
      <c r="J40" s="62"/>
      <c r="K40" s="141"/>
      <c r="L40" s="141"/>
      <c r="M40" s="141"/>
      <c r="N40" s="141"/>
      <c r="O40" s="141"/>
      <c r="P40" s="141"/>
      <c r="Q40" s="141"/>
      <c r="R40" s="141"/>
      <c r="S40" s="141"/>
      <c r="T40" s="141"/>
    </row>
    <row r="41" spans="2:20" ht="15" hidden="1">
      <c r="B41" s="1" t="s">
        <v>989</v>
      </c>
      <c r="I41" s="89"/>
      <c r="J41" s="62"/>
      <c r="K41" s="141"/>
      <c r="L41" s="141"/>
      <c r="M41" s="141"/>
      <c r="N41" s="141"/>
      <c r="O41" s="141"/>
      <c r="P41" s="141"/>
      <c r="Q41" s="141"/>
      <c r="R41" s="141"/>
      <c r="S41" s="141"/>
      <c r="T41" s="141"/>
    </row>
    <row r="42" spans="2:20" ht="15" hidden="1">
      <c r="B42" s="1" t="s">
        <v>990</v>
      </c>
      <c r="I42" s="89"/>
      <c r="J42" s="62"/>
      <c r="K42" s="141"/>
      <c r="L42" s="141"/>
      <c r="M42" s="141"/>
      <c r="N42" s="141"/>
      <c r="O42" s="141"/>
      <c r="P42" s="141"/>
      <c r="Q42" s="141"/>
      <c r="R42" s="141"/>
      <c r="S42" s="141"/>
      <c r="T42" s="141"/>
    </row>
    <row r="43" spans="2:20" ht="15" hidden="1">
      <c r="B43" s="1" t="s">
        <v>985</v>
      </c>
      <c r="I43" s="89"/>
      <c r="J43" s="62"/>
      <c r="K43" s="141"/>
      <c r="L43" s="141"/>
      <c r="M43" s="141"/>
      <c r="N43" s="141"/>
      <c r="O43" s="141"/>
      <c r="P43" s="141"/>
      <c r="Q43" s="141"/>
      <c r="R43" s="141"/>
      <c r="S43" s="141"/>
      <c r="T43" s="141"/>
    </row>
    <row r="44" spans="9:20" ht="15" hidden="1">
      <c r="I44" s="89"/>
      <c r="J44" s="62"/>
      <c r="K44" s="141"/>
      <c r="L44" s="141"/>
      <c r="M44" s="141"/>
      <c r="N44" s="141"/>
      <c r="O44" s="141"/>
      <c r="P44" s="141"/>
      <c r="Q44" s="141"/>
      <c r="R44" s="141"/>
      <c r="S44" s="141"/>
      <c r="T44" s="141"/>
    </row>
    <row r="45" spans="9:20" ht="15" customHeight="1" hidden="1">
      <c r="I45" s="89"/>
      <c r="J45" s="62"/>
      <c r="K45" s="141"/>
      <c r="L45" s="141"/>
      <c r="M45" s="141"/>
      <c r="N45" s="141"/>
      <c r="O45" s="141"/>
      <c r="P45" s="141"/>
      <c r="Q45" s="141"/>
      <c r="R45" s="141"/>
      <c r="S45" s="141"/>
      <c r="T45" s="141"/>
    </row>
    <row r="46" spans="9:20" ht="10.5" customHeight="1">
      <c r="I46" s="89"/>
      <c r="J46" s="62"/>
      <c r="K46" s="141"/>
      <c r="L46" s="141"/>
      <c r="M46" s="141"/>
      <c r="N46" s="141"/>
      <c r="O46" s="141" t="s">
        <v>1179</v>
      </c>
      <c r="P46" s="141">
        <f>IF(P30&lt;P37,P30,P37)</f>
        <v>0</v>
      </c>
      <c r="Q46" s="141" t="s">
        <v>1188</v>
      </c>
      <c r="R46" s="141"/>
      <c r="S46" s="141"/>
      <c r="T46" s="141"/>
    </row>
    <row r="47" spans="9:20" ht="6" customHeight="1">
      <c r="I47" s="89"/>
      <c r="J47" s="62"/>
      <c r="K47" s="141"/>
      <c r="L47" s="141"/>
      <c r="M47" s="141"/>
      <c r="N47" s="141"/>
      <c r="O47" s="141"/>
      <c r="P47" s="141"/>
      <c r="Q47" s="141"/>
      <c r="R47" s="141"/>
      <c r="S47" s="141"/>
      <c r="T47" s="141"/>
    </row>
    <row r="48" spans="2:20" ht="15" customHeight="1">
      <c r="B48" s="259" t="s">
        <v>1412</v>
      </c>
      <c r="C48" s="260"/>
      <c r="D48" s="260"/>
      <c r="E48" s="260"/>
      <c r="F48" s="260"/>
      <c r="G48" s="260"/>
      <c r="H48" s="261"/>
      <c r="I48" s="89"/>
      <c r="J48" s="62"/>
      <c r="K48" s="141"/>
      <c r="L48" s="141"/>
      <c r="M48" s="141"/>
      <c r="N48" s="141"/>
      <c r="O48" s="141"/>
      <c r="P48" s="141"/>
      <c r="Q48" s="141"/>
      <c r="R48" s="141"/>
      <c r="S48" s="141"/>
      <c r="T48" s="141"/>
    </row>
    <row r="49" spans="2:20" ht="15" customHeight="1">
      <c r="B49" s="262"/>
      <c r="C49" s="263"/>
      <c r="D49" s="263"/>
      <c r="E49" s="263"/>
      <c r="F49" s="263"/>
      <c r="G49" s="263"/>
      <c r="H49" s="264"/>
      <c r="I49" s="89"/>
      <c r="J49" s="62"/>
      <c r="K49" s="141"/>
      <c r="L49" s="141"/>
      <c r="M49" s="141"/>
      <c r="N49" s="141"/>
      <c r="O49" s="141"/>
      <c r="P49" s="141"/>
      <c r="Q49" s="141"/>
      <c r="R49" s="141"/>
      <c r="S49" s="141"/>
      <c r="T49" s="141"/>
    </row>
    <row r="50" spans="2:20" ht="141.75" customHeight="1">
      <c r="B50" s="265"/>
      <c r="C50" s="266"/>
      <c r="D50" s="266"/>
      <c r="E50" s="266"/>
      <c r="F50" s="266"/>
      <c r="G50" s="266"/>
      <c r="H50" s="267"/>
      <c r="I50" s="89"/>
      <c r="J50" s="62"/>
      <c r="K50" s="141"/>
      <c r="L50" s="141"/>
      <c r="M50" s="141"/>
      <c r="N50" s="141"/>
      <c r="O50" s="141"/>
      <c r="P50" s="141"/>
      <c r="Q50" s="141"/>
      <c r="R50" s="141"/>
      <c r="S50" s="141"/>
      <c r="T50" s="141"/>
    </row>
    <row r="51" spans="11:20" ht="15.75" thickBot="1">
      <c r="K51" s="141"/>
      <c r="L51" s="141"/>
      <c r="M51" s="141"/>
      <c r="N51" s="141"/>
      <c r="O51" s="141"/>
      <c r="P51" s="141"/>
      <c r="Q51" s="141"/>
      <c r="R51" s="141"/>
      <c r="S51" s="141"/>
      <c r="T51" s="141"/>
    </row>
    <row r="52" spans="2:20" ht="26.25" customHeight="1" thickBot="1">
      <c r="B52" s="274" t="s">
        <v>1093</v>
      </c>
      <c r="C52" s="275"/>
      <c r="D52" s="276"/>
      <c r="E52" s="268"/>
      <c r="F52" s="269"/>
      <c r="G52" s="269"/>
      <c r="H52" s="270"/>
      <c r="K52" s="141"/>
      <c r="L52" s="141"/>
      <c r="M52" s="141"/>
      <c r="N52" s="141"/>
      <c r="O52" s="141"/>
      <c r="P52" s="141"/>
      <c r="Q52" s="141"/>
      <c r="R52" s="141"/>
      <c r="S52" s="141"/>
      <c r="T52" s="141"/>
    </row>
    <row r="53" spans="2:20" ht="10.5" customHeight="1" thickBot="1">
      <c r="B53" s="58"/>
      <c r="C53" s="58"/>
      <c r="D53" s="58"/>
      <c r="E53" s="6"/>
      <c r="F53" s="6"/>
      <c r="G53" s="6"/>
      <c r="H53" s="6"/>
      <c r="K53" s="141"/>
      <c r="L53" s="141"/>
      <c r="M53" s="141"/>
      <c r="N53" s="141"/>
      <c r="O53" s="141"/>
      <c r="P53" s="141"/>
      <c r="Q53" s="141"/>
      <c r="R53" s="141"/>
      <c r="S53" s="141"/>
      <c r="T53" s="141"/>
    </row>
    <row r="54" spans="2:20" ht="21.75" customHeight="1" thickBot="1">
      <c r="B54" s="271" t="s">
        <v>1095</v>
      </c>
      <c r="C54" s="272"/>
      <c r="D54" s="273"/>
      <c r="E54" s="268"/>
      <c r="F54" s="269"/>
      <c r="G54" s="269"/>
      <c r="H54" s="270"/>
      <c r="K54" s="141"/>
      <c r="L54" s="141"/>
      <c r="M54" s="141"/>
      <c r="N54" s="141"/>
      <c r="O54" s="141"/>
      <c r="P54" s="141"/>
      <c r="Q54" s="141"/>
      <c r="R54" s="141"/>
      <c r="S54" s="141"/>
      <c r="T54" s="141"/>
    </row>
    <row r="55" spans="2:8" ht="15">
      <c r="B55" s="6"/>
      <c r="C55" s="6"/>
      <c r="D55" s="6"/>
      <c r="E55" s="6"/>
      <c r="F55" s="6"/>
      <c r="G55" s="6"/>
      <c r="H55" s="6"/>
    </row>
  </sheetData>
  <sheetProtection password="879D" sheet="1" objects="1" scenarios="1"/>
  <protectedRanges>
    <protectedRange sqref="E52:H54" name="Range2"/>
    <protectedRange sqref="E52" name="Range1"/>
  </protectedRanges>
  <mergeCells count="31">
    <mergeCell ref="E26:H26"/>
    <mergeCell ref="E15:H15"/>
    <mergeCell ref="E16:H16"/>
    <mergeCell ref="F22:H22"/>
    <mergeCell ref="E12:H12"/>
    <mergeCell ref="E24:H24"/>
    <mergeCell ref="E25:H25"/>
    <mergeCell ref="N2:O2"/>
    <mergeCell ref="E10:H10"/>
    <mergeCell ref="E18:H18"/>
    <mergeCell ref="E23:H23"/>
    <mergeCell ref="B19:H20"/>
    <mergeCell ref="E17:H17"/>
    <mergeCell ref="E14:H14"/>
    <mergeCell ref="E7:H7"/>
    <mergeCell ref="E11:H11"/>
    <mergeCell ref="E13:H13"/>
    <mergeCell ref="E34:H34"/>
    <mergeCell ref="E33:H33"/>
    <mergeCell ref="E31:H31"/>
    <mergeCell ref="E32:H32"/>
    <mergeCell ref="E28:H28"/>
    <mergeCell ref="E27:H27"/>
    <mergeCell ref="E30:H30"/>
    <mergeCell ref="B48:H50"/>
    <mergeCell ref="E54:H54"/>
    <mergeCell ref="B54:D54"/>
    <mergeCell ref="B52:D52"/>
    <mergeCell ref="E52:H52"/>
    <mergeCell ref="E35:H35"/>
    <mergeCell ref="E37:H37"/>
  </mergeCells>
  <hyperlinks>
    <hyperlink ref="B4" location="Employee!B4" display="&lt;&lt; Back"/>
  </hyperlinks>
  <printOptions horizontalCentered="1"/>
  <pageMargins left="0.1968503937007874" right="0.1968503937007874" top="0.1968503937007874" bottom="0.1968503937007874" header="0.31496062992125984" footer="0.31496062992125984"/>
  <pageSetup fitToHeight="1" fitToWidth="1" horizontalDpi="600" verticalDpi="600" orientation="portrait" paperSize="9" scale="80" r:id="rId2"/>
  <rowBreaks count="1" manualBreakCount="1">
    <brk id="46" max="255" man="1"/>
  </rowBreaks>
  <drawing r:id="rId1"/>
</worksheet>
</file>

<file path=xl/worksheets/sheet8.xml><?xml version="1.0" encoding="utf-8"?>
<worksheet xmlns="http://schemas.openxmlformats.org/spreadsheetml/2006/main" xmlns:r="http://schemas.openxmlformats.org/officeDocument/2006/relationships">
  <sheetPr codeName="Sheet9">
    <tabColor rgb="FFFFFF00"/>
  </sheetPr>
  <dimension ref="B2:F63"/>
  <sheetViews>
    <sheetView zoomScalePageLayoutView="0" workbookViewId="0" topLeftCell="F1">
      <selection activeCell="G21" sqref="G21"/>
    </sheetView>
  </sheetViews>
  <sheetFormatPr defaultColWidth="9.140625" defaultRowHeight="15"/>
  <cols>
    <col min="1" max="1" width="2.57421875" style="160" hidden="1" customWidth="1"/>
    <col min="2" max="2" width="11.8515625" style="160" hidden="1" customWidth="1"/>
    <col min="3" max="5" width="0" style="160" hidden="1" customWidth="1"/>
    <col min="6" max="6" width="9.140625" style="160" customWidth="1"/>
    <col min="7" max="16384" width="9.140625" style="160" customWidth="1"/>
  </cols>
  <sheetData>
    <row r="2" spans="2:6" ht="15">
      <c r="B2" s="160" t="s">
        <v>998</v>
      </c>
      <c r="D2" s="160">
        <v>0.023</v>
      </c>
      <c r="F2" s="160">
        <v>0</v>
      </c>
    </row>
    <row r="3" spans="3:5" ht="15">
      <c r="C3" s="160" t="s">
        <v>999</v>
      </c>
      <c r="E3" s="160" t="s">
        <v>1079</v>
      </c>
    </row>
    <row r="4" spans="2:6" ht="15">
      <c r="B4" s="160" t="s">
        <v>1000</v>
      </c>
      <c r="C4" s="160" t="s">
        <v>1001</v>
      </c>
      <c r="D4" s="160" t="s">
        <v>1002</v>
      </c>
      <c r="E4" s="175">
        <v>40634</v>
      </c>
      <c r="F4" s="175">
        <v>40787</v>
      </c>
    </row>
    <row r="5" spans="2:6" ht="15">
      <c r="B5" s="160" t="s">
        <v>1003</v>
      </c>
      <c r="C5" s="160">
        <v>15460.598999999998</v>
      </c>
      <c r="D5" s="160">
        <f>+C5*(1+D$2)</f>
        <v>15816.192776999997</v>
      </c>
      <c r="E5" s="160">
        <f>+D5</f>
        <v>15816.192776999997</v>
      </c>
      <c r="F5" s="160">
        <f>+E5*(1+F$2)</f>
        <v>15816.192776999997</v>
      </c>
    </row>
    <row r="6" spans="2:6" ht="15">
      <c r="B6" s="160" t="s">
        <v>1004</v>
      </c>
      <c r="C6" s="160">
        <v>17259.033</v>
      </c>
      <c r="D6" s="160">
        <f aca="true" t="shared" si="0" ref="D6:D63">+C6*(1+D$2)</f>
        <v>17655.990758999997</v>
      </c>
      <c r="E6" s="160">
        <f aca="true" t="shared" si="1" ref="E6:E63">+D6</f>
        <v>17655.990758999997</v>
      </c>
      <c r="F6" s="160">
        <f aca="true" t="shared" si="2" ref="F6:F63">+E6*(1+F$2)</f>
        <v>17655.990758999997</v>
      </c>
    </row>
    <row r="7" spans="2:6" ht="15">
      <c r="B7" s="160" t="s">
        <v>1005</v>
      </c>
      <c r="C7" s="160">
        <v>19057.466999999997</v>
      </c>
      <c r="D7" s="160">
        <f t="shared" si="0"/>
        <v>19495.788740999997</v>
      </c>
      <c r="E7" s="160">
        <f t="shared" si="1"/>
        <v>19495.788740999997</v>
      </c>
      <c r="F7" s="160">
        <f t="shared" si="2"/>
        <v>19495.788740999997</v>
      </c>
    </row>
    <row r="8" spans="2:6" ht="15">
      <c r="B8" s="160" t="s">
        <v>1006</v>
      </c>
      <c r="C8" s="160">
        <v>20855.900999999998</v>
      </c>
      <c r="D8" s="160">
        <f t="shared" si="0"/>
        <v>21335.586722999997</v>
      </c>
      <c r="E8" s="160">
        <f t="shared" si="1"/>
        <v>21335.586722999997</v>
      </c>
      <c r="F8" s="160">
        <f t="shared" si="2"/>
        <v>21335.586722999997</v>
      </c>
    </row>
    <row r="9" spans="2:6" ht="15">
      <c r="B9" s="160" t="s">
        <v>1007</v>
      </c>
      <c r="C9" s="160">
        <v>22654.335</v>
      </c>
      <c r="D9" s="160">
        <f t="shared" si="0"/>
        <v>23175.384704999997</v>
      </c>
      <c r="E9" s="160">
        <f t="shared" si="1"/>
        <v>23175.384704999997</v>
      </c>
      <c r="F9" s="160">
        <f t="shared" si="2"/>
        <v>23175.384704999997</v>
      </c>
    </row>
    <row r="10" spans="2:6" ht="15">
      <c r="B10" s="160" t="s">
        <v>1008</v>
      </c>
      <c r="C10" s="160">
        <v>24452.768999999997</v>
      </c>
      <c r="D10" s="160">
        <f t="shared" si="0"/>
        <v>25015.182686999993</v>
      </c>
      <c r="E10" s="160">
        <f t="shared" si="1"/>
        <v>25015.182686999993</v>
      </c>
      <c r="F10" s="160">
        <f t="shared" si="2"/>
        <v>25015.182686999993</v>
      </c>
    </row>
    <row r="11" spans="2:6" ht="15">
      <c r="B11" s="160" t="s">
        <v>1009</v>
      </c>
      <c r="C11" s="160">
        <v>21100.6624455</v>
      </c>
      <c r="D11" s="160">
        <f t="shared" si="0"/>
        <v>21585.977681746495</v>
      </c>
      <c r="E11" s="160">
        <f t="shared" si="1"/>
        <v>21585.977681746495</v>
      </c>
      <c r="F11" s="160">
        <f t="shared" si="2"/>
        <v>21585.977681746495</v>
      </c>
    </row>
    <row r="12" spans="2:6" ht="15">
      <c r="B12" s="160" t="s">
        <v>1010</v>
      </c>
      <c r="C12" s="160">
        <v>22770.227601</v>
      </c>
      <c r="D12" s="160">
        <f t="shared" si="0"/>
        <v>23293.942835822996</v>
      </c>
      <c r="E12" s="160">
        <f t="shared" si="1"/>
        <v>23293.942835822996</v>
      </c>
      <c r="F12" s="160">
        <f t="shared" si="2"/>
        <v>23293.942835822996</v>
      </c>
    </row>
    <row r="13" spans="2:6" ht="15">
      <c r="B13" s="160" t="s">
        <v>1011</v>
      </c>
      <c r="C13" s="160">
        <v>24600.146471999997</v>
      </c>
      <c r="D13" s="160">
        <f t="shared" si="0"/>
        <v>25165.949840855996</v>
      </c>
      <c r="E13" s="160">
        <f t="shared" si="1"/>
        <v>25165.949840855996</v>
      </c>
      <c r="F13" s="160">
        <f t="shared" si="2"/>
        <v>25165.949840855996</v>
      </c>
    </row>
    <row r="14" spans="2:6" ht="15">
      <c r="B14" s="160" t="s">
        <v>1012</v>
      </c>
      <c r="C14" s="160">
        <v>26492.949152999994</v>
      </c>
      <c r="D14" s="160">
        <f t="shared" si="0"/>
        <v>27102.286983518992</v>
      </c>
      <c r="E14" s="160">
        <f t="shared" si="1"/>
        <v>27102.286983518992</v>
      </c>
      <c r="F14" s="160">
        <f t="shared" si="2"/>
        <v>27102.286983518992</v>
      </c>
    </row>
    <row r="15" spans="2:6" ht="15">
      <c r="B15" s="160" t="s">
        <v>1013</v>
      </c>
      <c r="C15" s="160">
        <v>28580.691644999995</v>
      </c>
      <c r="D15" s="160">
        <f t="shared" si="0"/>
        <v>29238.047552834993</v>
      </c>
      <c r="E15" s="160">
        <f t="shared" si="1"/>
        <v>29238.047552834993</v>
      </c>
      <c r="F15" s="160">
        <f t="shared" si="2"/>
        <v>29238.047552834993</v>
      </c>
    </row>
    <row r="16" spans="2:6" ht="15">
      <c r="B16" s="160" t="s">
        <v>1014</v>
      </c>
      <c r="C16" s="160">
        <v>30841.364614499995</v>
      </c>
      <c r="D16" s="160">
        <f t="shared" si="0"/>
        <v>31550.716000633493</v>
      </c>
      <c r="E16" s="160">
        <f t="shared" si="1"/>
        <v>31550.716000633493</v>
      </c>
      <c r="F16" s="160">
        <f t="shared" si="2"/>
        <v>31550.716000633493</v>
      </c>
    </row>
    <row r="17" spans="2:6" ht="15">
      <c r="B17" s="160" t="s">
        <v>1015</v>
      </c>
      <c r="C17" s="160">
        <v>33410.168252999996</v>
      </c>
      <c r="D17" s="160">
        <f t="shared" si="0"/>
        <v>34178.60212281899</v>
      </c>
      <c r="E17" s="160">
        <f t="shared" si="1"/>
        <v>34178.60212281899</v>
      </c>
      <c r="F17" s="160">
        <f t="shared" si="2"/>
        <v>34178.60212281899</v>
      </c>
    </row>
    <row r="18" spans="2:6" ht="15">
      <c r="B18" s="160" t="s">
        <v>1016</v>
      </c>
      <c r="C18" s="160">
        <v>34648.979309999995</v>
      </c>
      <c r="D18" s="160">
        <f t="shared" si="0"/>
        <v>35445.90583412999</v>
      </c>
      <c r="E18" s="160">
        <f t="shared" si="1"/>
        <v>35445.90583412999</v>
      </c>
      <c r="F18" s="160">
        <f t="shared" si="2"/>
        <v>35445.90583412999</v>
      </c>
    </row>
    <row r="19" spans="2:6" ht="15">
      <c r="B19" s="160" t="s">
        <v>1017</v>
      </c>
      <c r="C19" s="160">
        <v>35928.664843499995</v>
      </c>
      <c r="D19" s="160">
        <f t="shared" si="0"/>
        <v>36755.024134900494</v>
      </c>
      <c r="E19" s="160">
        <f t="shared" si="1"/>
        <v>36755.024134900494</v>
      </c>
      <c r="F19" s="160">
        <f t="shared" si="2"/>
        <v>36755.024134900494</v>
      </c>
    </row>
    <row r="20" spans="2:6" ht="15">
      <c r="B20" s="160" t="s">
        <v>1018</v>
      </c>
      <c r="C20" s="160">
        <v>38538.3429585</v>
      </c>
      <c r="D20" s="160">
        <f t="shared" si="0"/>
        <v>39424.72484654549</v>
      </c>
      <c r="E20" s="160">
        <f t="shared" si="1"/>
        <v>39424.72484654549</v>
      </c>
      <c r="F20" s="160">
        <f t="shared" si="2"/>
        <v>39424.72484654549</v>
      </c>
    </row>
    <row r="21" spans="2:6" ht="15">
      <c r="B21" s="160" t="s">
        <v>1019</v>
      </c>
      <c r="C21" s="160">
        <v>36617.242563</v>
      </c>
      <c r="D21" s="160">
        <f t="shared" si="0"/>
        <v>37459.439141949</v>
      </c>
      <c r="E21" s="160">
        <f t="shared" si="1"/>
        <v>37459.439141949</v>
      </c>
      <c r="F21" s="160">
        <f t="shared" si="2"/>
        <v>37459.439141949</v>
      </c>
    </row>
    <row r="22" spans="2:6" ht="15">
      <c r="B22" s="160" t="s">
        <v>1020</v>
      </c>
      <c r="C22" s="160">
        <v>37535.346188999996</v>
      </c>
      <c r="D22" s="160">
        <f t="shared" si="0"/>
        <v>38398.65915134699</v>
      </c>
      <c r="E22" s="160">
        <f t="shared" si="1"/>
        <v>38398.65915134699</v>
      </c>
      <c r="F22" s="160">
        <f t="shared" si="2"/>
        <v>38398.65915134699</v>
      </c>
    </row>
    <row r="23" spans="2:6" ht="15">
      <c r="B23" s="160" t="s">
        <v>1021</v>
      </c>
      <c r="C23" s="160">
        <v>38472.314957999995</v>
      </c>
      <c r="D23" s="160">
        <f t="shared" si="0"/>
        <v>39357.17820203399</v>
      </c>
      <c r="E23" s="160">
        <f t="shared" si="1"/>
        <v>39357.17820203399</v>
      </c>
      <c r="F23" s="160">
        <f t="shared" si="2"/>
        <v>39357.17820203399</v>
      </c>
    </row>
    <row r="24" spans="2:6" ht="15">
      <c r="B24" s="160" t="s">
        <v>1022</v>
      </c>
      <c r="C24" s="160">
        <v>39431.2930605</v>
      </c>
      <c r="D24" s="160">
        <f t="shared" si="0"/>
        <v>40338.212800891495</v>
      </c>
      <c r="E24" s="160">
        <f t="shared" si="1"/>
        <v>40338.212800891495</v>
      </c>
      <c r="F24" s="160">
        <f t="shared" si="2"/>
        <v>40338.212800891495</v>
      </c>
    </row>
    <row r="25" spans="2:6" ht="15">
      <c r="B25" s="160" t="s">
        <v>1023</v>
      </c>
      <c r="C25" s="160">
        <v>40412.280496499996</v>
      </c>
      <c r="D25" s="160">
        <f t="shared" si="0"/>
        <v>41341.762947919495</v>
      </c>
      <c r="E25" s="160">
        <f t="shared" si="1"/>
        <v>41341.762947919495</v>
      </c>
      <c r="F25" s="160">
        <f t="shared" si="2"/>
        <v>41341.762947919495</v>
      </c>
    </row>
    <row r="26" spans="2:6" ht="15">
      <c r="B26" s="160" t="s">
        <v>1024</v>
      </c>
      <c r="C26" s="160">
        <v>41424.70983749999</v>
      </c>
      <c r="D26" s="160">
        <f t="shared" si="0"/>
        <v>42377.47816376249</v>
      </c>
      <c r="E26" s="160">
        <f t="shared" si="1"/>
        <v>42377.47816376249</v>
      </c>
      <c r="F26" s="160">
        <f t="shared" si="2"/>
        <v>42377.47816376249</v>
      </c>
    </row>
    <row r="27" spans="2:6" ht="15">
      <c r="B27" s="160" t="s">
        <v>1025</v>
      </c>
      <c r="C27" s="160">
        <v>42540.897464999995</v>
      </c>
      <c r="D27" s="160">
        <f t="shared" si="0"/>
        <v>43519.33810669499</v>
      </c>
      <c r="E27" s="160">
        <f t="shared" si="1"/>
        <v>43519.33810669499</v>
      </c>
      <c r="F27" s="160">
        <f t="shared" si="2"/>
        <v>43519.33810669499</v>
      </c>
    </row>
    <row r="28" spans="2:6" ht="15">
      <c r="B28" s="160" t="s">
        <v>1026</v>
      </c>
      <c r="C28" s="160">
        <v>43521.88490099999</v>
      </c>
      <c r="D28" s="160">
        <f t="shared" si="0"/>
        <v>44522.88825372299</v>
      </c>
      <c r="E28" s="160">
        <f t="shared" si="1"/>
        <v>44522.88825372299</v>
      </c>
      <c r="F28" s="160">
        <f t="shared" si="2"/>
        <v>44522.88825372299</v>
      </c>
    </row>
    <row r="29" spans="2:6" ht="15">
      <c r="B29" s="160" t="s">
        <v>1027</v>
      </c>
      <c r="C29" s="160">
        <v>44609.774814</v>
      </c>
      <c r="D29" s="160">
        <f t="shared" si="0"/>
        <v>45635.799634721996</v>
      </c>
      <c r="E29" s="160">
        <f t="shared" si="1"/>
        <v>45635.799634721996</v>
      </c>
      <c r="F29" s="160">
        <f t="shared" si="2"/>
        <v>45635.799634721996</v>
      </c>
    </row>
    <row r="30" spans="2:6" ht="15">
      <c r="B30" s="160" t="s">
        <v>1028</v>
      </c>
      <c r="C30" s="160">
        <v>45754.260156</v>
      </c>
      <c r="D30" s="160">
        <f t="shared" si="0"/>
        <v>46806.608139587996</v>
      </c>
      <c r="E30" s="160">
        <f t="shared" si="1"/>
        <v>46806.608139587996</v>
      </c>
      <c r="F30" s="160">
        <f t="shared" si="2"/>
        <v>46806.608139587996</v>
      </c>
    </row>
    <row r="31" spans="2:6" ht="15">
      <c r="B31" s="160" t="s">
        <v>1029</v>
      </c>
      <c r="C31" s="160">
        <v>46942.76416499999</v>
      </c>
      <c r="D31" s="160">
        <f t="shared" si="0"/>
        <v>48022.44774079499</v>
      </c>
      <c r="E31" s="160">
        <f t="shared" si="1"/>
        <v>48022.44774079499</v>
      </c>
      <c r="F31" s="160">
        <f t="shared" si="2"/>
        <v>48022.44774079499</v>
      </c>
    </row>
    <row r="32" spans="2:6" ht="15">
      <c r="B32" s="160" t="s">
        <v>1030</v>
      </c>
      <c r="C32" s="160">
        <v>48024.365696999994</v>
      </c>
      <c r="D32" s="160">
        <f t="shared" si="0"/>
        <v>49128.92610803099</v>
      </c>
      <c r="E32" s="160">
        <f t="shared" si="1"/>
        <v>49128.92610803099</v>
      </c>
      <c r="F32" s="160">
        <f t="shared" si="2"/>
        <v>49128.92610803099</v>
      </c>
    </row>
    <row r="33" spans="2:6" ht="15">
      <c r="B33" s="160" t="s">
        <v>1031</v>
      </c>
      <c r="C33" s="160">
        <v>49225.446467999995</v>
      </c>
      <c r="D33" s="160">
        <f t="shared" si="0"/>
        <v>50357.63173676399</v>
      </c>
      <c r="E33" s="160">
        <f t="shared" si="1"/>
        <v>50357.63173676399</v>
      </c>
      <c r="F33" s="160">
        <f t="shared" si="2"/>
        <v>50357.63173676399</v>
      </c>
    </row>
    <row r="34" spans="2:6" ht="15">
      <c r="B34" s="160" t="s">
        <v>1032</v>
      </c>
      <c r="C34" s="160">
        <v>50451.680763</v>
      </c>
      <c r="D34" s="160">
        <f t="shared" si="0"/>
        <v>51612.06942054899</v>
      </c>
      <c r="E34" s="160">
        <f t="shared" si="1"/>
        <v>51612.06942054899</v>
      </c>
      <c r="F34" s="160">
        <f t="shared" si="2"/>
        <v>51612.06942054899</v>
      </c>
    </row>
    <row r="35" spans="2:6" ht="15">
      <c r="B35" s="160" t="s">
        <v>1033</v>
      </c>
      <c r="C35" s="160">
        <v>51709.35696299999</v>
      </c>
      <c r="D35" s="160">
        <f t="shared" si="0"/>
        <v>52898.67217314899</v>
      </c>
      <c r="E35" s="160">
        <f t="shared" si="1"/>
        <v>52898.67217314899</v>
      </c>
      <c r="F35" s="160">
        <f t="shared" si="2"/>
        <v>52898.67217314899</v>
      </c>
    </row>
    <row r="36" spans="2:6" ht="15">
      <c r="B36" s="160" t="s">
        <v>1034</v>
      </c>
      <c r="C36" s="160">
        <v>53083.36821149999</v>
      </c>
      <c r="D36" s="160">
        <f t="shared" si="0"/>
        <v>54304.28568036448</v>
      </c>
      <c r="E36" s="160">
        <f t="shared" si="1"/>
        <v>54304.28568036448</v>
      </c>
      <c r="F36" s="160">
        <f t="shared" si="2"/>
        <v>54304.28568036448</v>
      </c>
    </row>
    <row r="37" spans="2:6" ht="15">
      <c r="B37" s="160" t="s">
        <v>1035</v>
      </c>
      <c r="C37" s="160">
        <v>54303.314125499994</v>
      </c>
      <c r="D37" s="160">
        <f t="shared" si="0"/>
        <v>55552.29035038649</v>
      </c>
      <c r="E37" s="160">
        <f t="shared" si="1"/>
        <v>55552.29035038649</v>
      </c>
      <c r="F37" s="160">
        <f t="shared" si="2"/>
        <v>55552.29035038649</v>
      </c>
    </row>
    <row r="38" spans="2:6" ht="15">
      <c r="B38" s="160" t="s">
        <v>1036</v>
      </c>
      <c r="C38" s="160">
        <v>55667.89280249999</v>
      </c>
      <c r="D38" s="160">
        <f t="shared" si="0"/>
        <v>56948.254336957485</v>
      </c>
      <c r="E38" s="160">
        <f t="shared" si="1"/>
        <v>56948.254336957485</v>
      </c>
      <c r="F38" s="160">
        <f t="shared" si="2"/>
        <v>56948.254336957485</v>
      </c>
    </row>
    <row r="39" spans="2:6" ht="15">
      <c r="B39" s="160" t="s">
        <v>1037</v>
      </c>
      <c r="C39" s="160">
        <v>57048.19243199999</v>
      </c>
      <c r="D39" s="160">
        <f t="shared" si="0"/>
        <v>58360.30085793598</v>
      </c>
      <c r="E39" s="160">
        <f t="shared" si="1"/>
        <v>58360.30085793598</v>
      </c>
      <c r="F39" s="160">
        <f t="shared" si="2"/>
        <v>58360.30085793598</v>
      </c>
    </row>
    <row r="40" spans="2:6" ht="15">
      <c r="B40" s="160" t="s">
        <v>1038</v>
      </c>
      <c r="C40" s="160">
        <v>58463.078156999996</v>
      </c>
      <c r="D40" s="160">
        <f t="shared" si="0"/>
        <v>59807.72895461099</v>
      </c>
      <c r="E40" s="160">
        <f t="shared" si="1"/>
        <v>59807.72895461099</v>
      </c>
      <c r="F40" s="160">
        <f t="shared" si="2"/>
        <v>59807.72895461099</v>
      </c>
    </row>
    <row r="41" spans="2:6" ht="15">
      <c r="B41" s="160" t="s">
        <v>1039</v>
      </c>
      <c r="C41" s="160">
        <v>59909.40578699999</v>
      </c>
      <c r="D41" s="160">
        <f t="shared" si="0"/>
        <v>61287.32212010098</v>
      </c>
      <c r="E41" s="160">
        <f t="shared" si="1"/>
        <v>61287.32212010098</v>
      </c>
      <c r="F41" s="160">
        <f t="shared" si="2"/>
        <v>61287.32212010098</v>
      </c>
    </row>
    <row r="42" spans="2:6" ht="15">
      <c r="B42" s="160" t="s">
        <v>1040</v>
      </c>
      <c r="C42" s="160">
        <v>61396.60789349999</v>
      </c>
      <c r="D42" s="160">
        <f t="shared" si="0"/>
        <v>62808.729875050485</v>
      </c>
      <c r="E42" s="160">
        <f t="shared" si="1"/>
        <v>62808.729875050485</v>
      </c>
      <c r="F42" s="160">
        <f t="shared" si="2"/>
        <v>62808.729875050485</v>
      </c>
    </row>
    <row r="43" spans="2:6" ht="15">
      <c r="B43" s="160" t="s">
        <v>1041</v>
      </c>
      <c r="C43" s="160">
        <v>62918.39609549999</v>
      </c>
      <c r="D43" s="160">
        <f t="shared" si="0"/>
        <v>64365.51920569649</v>
      </c>
      <c r="E43" s="160">
        <f t="shared" si="1"/>
        <v>64365.51920569649</v>
      </c>
      <c r="F43" s="160">
        <f t="shared" si="2"/>
        <v>64365.51920569649</v>
      </c>
    </row>
    <row r="44" spans="2:6" ht="15">
      <c r="B44" s="160" t="s">
        <v>1042</v>
      </c>
      <c r="C44" s="160">
        <v>64477.914583499994</v>
      </c>
      <c r="D44" s="160">
        <f t="shared" si="0"/>
        <v>65960.90661892049</v>
      </c>
      <c r="E44" s="160">
        <f t="shared" si="1"/>
        <v>65960.90661892049</v>
      </c>
      <c r="F44" s="160">
        <f t="shared" si="2"/>
        <v>65960.90661892049</v>
      </c>
    </row>
    <row r="45" spans="2:6" ht="15">
      <c r="B45" s="160" t="s">
        <v>1043</v>
      </c>
      <c r="C45" s="160">
        <v>66081.45173849999</v>
      </c>
      <c r="D45" s="160">
        <f t="shared" si="0"/>
        <v>67601.32512848549</v>
      </c>
      <c r="E45" s="160">
        <f t="shared" si="1"/>
        <v>67601.32512848549</v>
      </c>
      <c r="F45" s="160">
        <f t="shared" si="2"/>
        <v>67601.32512848549</v>
      </c>
    </row>
    <row r="46" spans="2:6" ht="15">
      <c r="B46" s="160" t="s">
        <v>1044</v>
      </c>
      <c r="C46" s="160">
        <v>67716.43079849999</v>
      </c>
      <c r="D46" s="160">
        <f t="shared" si="0"/>
        <v>69273.90870686548</v>
      </c>
      <c r="E46" s="160">
        <f t="shared" si="1"/>
        <v>69273.90870686548</v>
      </c>
      <c r="F46" s="160">
        <f t="shared" si="2"/>
        <v>69273.90870686548</v>
      </c>
    </row>
    <row r="47" spans="2:6" ht="15">
      <c r="B47" s="160" t="s">
        <v>1045</v>
      </c>
      <c r="C47" s="160">
        <v>69392.284335</v>
      </c>
      <c r="D47" s="160">
        <f t="shared" si="0"/>
        <v>70988.306874705</v>
      </c>
      <c r="E47" s="160">
        <f t="shared" si="1"/>
        <v>70988.306874705</v>
      </c>
      <c r="F47" s="160">
        <f t="shared" si="2"/>
        <v>70988.306874705</v>
      </c>
    </row>
    <row r="48" spans="2:6" ht="15">
      <c r="B48" s="160" t="s">
        <v>1046</v>
      </c>
      <c r="C48" s="160">
        <v>71115.300729</v>
      </c>
      <c r="D48" s="160">
        <f t="shared" si="0"/>
        <v>72750.95264576699</v>
      </c>
      <c r="E48" s="160">
        <f t="shared" si="1"/>
        <v>72750.95264576699</v>
      </c>
      <c r="F48" s="160">
        <f t="shared" si="2"/>
        <v>72750.95264576699</v>
      </c>
    </row>
    <row r="49" spans="2:6" ht="15">
      <c r="B49" s="160" t="s">
        <v>1047</v>
      </c>
      <c r="C49" s="160">
        <v>72876.04740899999</v>
      </c>
      <c r="D49" s="160">
        <f t="shared" si="0"/>
        <v>74552.19649940699</v>
      </c>
      <c r="E49" s="160">
        <f t="shared" si="1"/>
        <v>74552.19649940699</v>
      </c>
      <c r="F49" s="160">
        <f t="shared" si="2"/>
        <v>74552.19649940699</v>
      </c>
    </row>
    <row r="50" spans="2:6" ht="15">
      <c r="B50" s="160" t="s">
        <v>1048</v>
      </c>
      <c r="C50" s="160">
        <v>74690.24532749999</v>
      </c>
      <c r="D50" s="160">
        <f t="shared" si="0"/>
        <v>76408.12097003248</v>
      </c>
      <c r="E50" s="160">
        <f t="shared" si="1"/>
        <v>76408.12097003248</v>
      </c>
      <c r="F50" s="160">
        <f t="shared" si="2"/>
        <v>76408.12097003248</v>
      </c>
    </row>
    <row r="51" spans="2:6" ht="15">
      <c r="B51" s="160" t="s">
        <v>1049</v>
      </c>
      <c r="C51" s="160">
        <v>76535.885151</v>
      </c>
      <c r="D51" s="160">
        <f t="shared" si="0"/>
        <v>78296.21050947299</v>
      </c>
      <c r="E51" s="160">
        <f t="shared" si="1"/>
        <v>78296.21050947299</v>
      </c>
      <c r="F51" s="160">
        <f t="shared" si="2"/>
        <v>78296.21050947299</v>
      </c>
    </row>
    <row r="52" spans="2:6" ht="15">
      <c r="B52" s="160" t="s">
        <v>1050</v>
      </c>
      <c r="C52" s="160">
        <v>78438.1204035</v>
      </c>
      <c r="D52" s="160">
        <f t="shared" si="0"/>
        <v>80242.19717278049</v>
      </c>
      <c r="E52" s="160">
        <f t="shared" si="1"/>
        <v>80242.19717278049</v>
      </c>
      <c r="F52" s="160">
        <f t="shared" si="2"/>
        <v>80242.19717278049</v>
      </c>
    </row>
    <row r="53" spans="2:6" ht="15">
      <c r="B53" s="160" t="s">
        <v>1051</v>
      </c>
      <c r="C53" s="160">
        <v>80387.51851349999</v>
      </c>
      <c r="D53" s="160">
        <f t="shared" si="0"/>
        <v>82236.43143931049</v>
      </c>
      <c r="E53" s="160">
        <f t="shared" si="1"/>
        <v>82236.43143931049</v>
      </c>
      <c r="F53" s="160">
        <f t="shared" si="2"/>
        <v>82236.43143931049</v>
      </c>
    </row>
    <row r="54" spans="2:6" ht="15">
      <c r="B54" s="160" t="s">
        <v>1052</v>
      </c>
      <c r="C54" s="160">
        <v>82374.64690949999</v>
      </c>
      <c r="D54" s="160">
        <f t="shared" si="0"/>
        <v>84269.26378841848</v>
      </c>
      <c r="E54" s="160">
        <f t="shared" si="1"/>
        <v>84269.26378841848</v>
      </c>
      <c r="F54" s="160">
        <f t="shared" si="2"/>
        <v>84269.26378841848</v>
      </c>
    </row>
    <row r="55" spans="2:6" ht="15">
      <c r="B55" s="160" t="s">
        <v>1053</v>
      </c>
      <c r="C55" s="160">
        <v>84421.51492499998</v>
      </c>
      <c r="D55" s="160">
        <f t="shared" si="0"/>
        <v>86363.20976827497</v>
      </c>
      <c r="E55" s="160">
        <f t="shared" si="1"/>
        <v>86363.20976827497</v>
      </c>
      <c r="F55" s="160">
        <f t="shared" si="2"/>
        <v>86363.20976827497</v>
      </c>
    </row>
    <row r="56" spans="2:6" ht="15">
      <c r="B56" s="160" t="s">
        <v>1054</v>
      </c>
      <c r="C56" s="160">
        <v>86512.40160749998</v>
      </c>
      <c r="D56" s="160">
        <f t="shared" si="0"/>
        <v>88502.18684447247</v>
      </c>
      <c r="E56" s="160">
        <f t="shared" si="1"/>
        <v>88502.18684447247</v>
      </c>
      <c r="F56" s="160">
        <f t="shared" si="2"/>
        <v>88502.18684447247</v>
      </c>
    </row>
    <row r="57" spans="2:6" ht="15">
      <c r="B57" s="160" t="s">
        <v>1055</v>
      </c>
      <c r="C57" s="160">
        <v>88663.02790949999</v>
      </c>
      <c r="D57" s="160">
        <f t="shared" si="0"/>
        <v>90702.27755141848</v>
      </c>
      <c r="E57" s="160">
        <f t="shared" si="1"/>
        <v>90702.27755141848</v>
      </c>
      <c r="F57" s="160">
        <f t="shared" si="2"/>
        <v>90702.27755141848</v>
      </c>
    </row>
    <row r="58" spans="2:6" ht="15">
      <c r="B58" s="160" t="s">
        <v>1056</v>
      </c>
      <c r="C58" s="160">
        <v>90857.67287849999</v>
      </c>
      <c r="D58" s="160">
        <f t="shared" si="0"/>
        <v>92947.39935470549</v>
      </c>
      <c r="E58" s="160">
        <f t="shared" si="1"/>
        <v>92947.39935470549</v>
      </c>
      <c r="F58" s="160">
        <f t="shared" si="2"/>
        <v>92947.39935470549</v>
      </c>
    </row>
    <row r="59" spans="2:6" ht="15">
      <c r="B59" s="160" t="s">
        <v>1057</v>
      </c>
      <c r="C59" s="160">
        <v>93071.18299049998</v>
      </c>
      <c r="D59" s="160">
        <f t="shared" si="0"/>
        <v>95211.82019928147</v>
      </c>
      <c r="E59" s="160">
        <f t="shared" si="1"/>
        <v>95211.82019928147</v>
      </c>
      <c r="F59" s="160">
        <f t="shared" si="2"/>
        <v>95211.82019928147</v>
      </c>
    </row>
    <row r="60" spans="2:6" ht="15">
      <c r="B60" s="160" t="s">
        <v>1058</v>
      </c>
      <c r="C60" s="160">
        <v>95394.73977</v>
      </c>
      <c r="D60" s="160">
        <f t="shared" si="0"/>
        <v>97588.81878470999</v>
      </c>
      <c r="E60" s="160">
        <f t="shared" si="1"/>
        <v>97588.81878470999</v>
      </c>
      <c r="F60" s="160">
        <f t="shared" si="2"/>
        <v>97588.81878470999</v>
      </c>
    </row>
    <row r="61" spans="2:6" ht="15">
      <c r="B61" s="160" t="s">
        <v>1059</v>
      </c>
      <c r="C61" s="160">
        <v>97778.03616899998</v>
      </c>
      <c r="D61" s="160">
        <f t="shared" si="0"/>
        <v>100026.93100088698</v>
      </c>
      <c r="E61" s="160">
        <f t="shared" si="1"/>
        <v>100026.93100088698</v>
      </c>
      <c r="F61" s="160">
        <f t="shared" si="2"/>
        <v>100026.93100088698</v>
      </c>
    </row>
    <row r="62" spans="2:6" ht="15">
      <c r="B62" s="160" t="s">
        <v>1060</v>
      </c>
      <c r="C62" s="160">
        <v>100227.3605685</v>
      </c>
      <c r="D62" s="160">
        <f t="shared" si="0"/>
        <v>102532.58986157548</v>
      </c>
      <c r="E62" s="160">
        <f t="shared" si="1"/>
        <v>102532.58986157548</v>
      </c>
      <c r="F62" s="160">
        <f t="shared" si="2"/>
        <v>102532.58986157548</v>
      </c>
    </row>
    <row r="63" spans="2:6" ht="15">
      <c r="B63" s="160" t="s">
        <v>1061</v>
      </c>
      <c r="C63" s="160">
        <v>102733.28039699998</v>
      </c>
      <c r="D63" s="160">
        <f t="shared" si="0"/>
        <v>105096.14584613097</v>
      </c>
      <c r="E63" s="160">
        <f t="shared" si="1"/>
        <v>105096.14584613097</v>
      </c>
      <c r="F63" s="160">
        <f t="shared" si="2"/>
        <v>105096.14584613097</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A2:N104"/>
  <sheetViews>
    <sheetView zoomScalePageLayoutView="0" workbookViewId="0" topLeftCell="A1">
      <selection activeCell="E14" sqref="E14"/>
    </sheetView>
  </sheetViews>
  <sheetFormatPr defaultColWidth="9.140625" defaultRowHeight="15"/>
  <cols>
    <col min="1" max="1" width="17.421875" style="55" customWidth="1"/>
    <col min="2" max="3" width="10.7109375" style="55" bestFit="1" customWidth="1"/>
    <col min="4" max="4" width="20.57421875" style="55" bestFit="1" customWidth="1"/>
    <col min="5" max="5" width="17.8515625" style="55" customWidth="1"/>
    <col min="6" max="6" width="18.421875" style="55" bestFit="1" customWidth="1"/>
    <col min="7" max="9" width="9.140625" style="55" customWidth="1"/>
    <col min="17" max="17" width="10.7109375" style="0" bestFit="1" customWidth="1"/>
  </cols>
  <sheetData>
    <row r="1" ht="71.25" customHeight="1"/>
    <row r="2" spans="1:12" ht="15">
      <c r="A2" s="55" t="s">
        <v>1072</v>
      </c>
      <c r="B2" s="55" t="s">
        <v>991</v>
      </c>
      <c r="E2" s="55" t="s">
        <v>1073</v>
      </c>
      <c r="F2" s="55" t="s">
        <v>1064</v>
      </c>
      <c r="G2" s="83" t="s">
        <v>1265</v>
      </c>
      <c r="H2" s="83" t="s">
        <v>1267</v>
      </c>
      <c r="I2" s="83" t="s">
        <v>1269</v>
      </c>
      <c r="J2" s="83" t="s">
        <v>1415</v>
      </c>
      <c r="K2" s="83" t="s">
        <v>1418</v>
      </c>
      <c r="L2" t="s">
        <v>1431</v>
      </c>
    </row>
    <row r="3" spans="1:14" ht="15">
      <c r="A3" s="56">
        <v>45017</v>
      </c>
      <c r="B3" s="56">
        <v>45017</v>
      </c>
      <c r="C3" s="56">
        <v>45032</v>
      </c>
      <c r="D3" s="55" t="s">
        <v>992</v>
      </c>
      <c r="E3" s="56">
        <v>45023</v>
      </c>
      <c r="F3" s="55" t="s">
        <v>1076</v>
      </c>
      <c r="G3" s="55">
        <v>190</v>
      </c>
      <c r="H3" s="55">
        <v>194</v>
      </c>
      <c r="I3" s="55">
        <v>194</v>
      </c>
      <c r="J3" s="55"/>
      <c r="N3" s="109"/>
    </row>
    <row r="4" spans="1:14" ht="15">
      <c r="A4" s="56">
        <v>45018</v>
      </c>
      <c r="B4" s="56">
        <v>45075</v>
      </c>
      <c r="C4" s="56">
        <v>45081</v>
      </c>
      <c r="D4" s="55" t="s">
        <v>993</v>
      </c>
      <c r="E4" s="108">
        <v>45026</v>
      </c>
      <c r="F4" s="55" t="s">
        <v>891</v>
      </c>
      <c r="G4" s="55">
        <v>45</v>
      </c>
      <c r="H4" s="55">
        <v>46</v>
      </c>
      <c r="I4" s="55">
        <v>46</v>
      </c>
      <c r="J4" s="55">
        <v>46</v>
      </c>
      <c r="K4" s="83">
        <v>50</v>
      </c>
      <c r="L4">
        <v>50</v>
      </c>
      <c r="N4" s="109"/>
    </row>
    <row r="5" spans="1:14" ht="15">
      <c r="A5" s="56">
        <v>45019</v>
      </c>
      <c r="B5" s="56">
        <v>45127</v>
      </c>
      <c r="C5" s="56">
        <v>45169</v>
      </c>
      <c r="D5" s="55" t="s">
        <v>994</v>
      </c>
      <c r="E5" s="108">
        <v>45047</v>
      </c>
      <c r="F5" s="55" t="s">
        <v>892</v>
      </c>
      <c r="G5" s="55">
        <v>41</v>
      </c>
      <c r="H5" s="55">
        <v>42</v>
      </c>
      <c r="I5" s="55">
        <v>42</v>
      </c>
      <c r="J5" s="55">
        <v>42</v>
      </c>
      <c r="K5" s="83">
        <v>45</v>
      </c>
      <c r="L5">
        <v>45</v>
      </c>
      <c r="N5" s="109"/>
    </row>
    <row r="6" spans="1:14" ht="15">
      <c r="A6" s="56">
        <v>45020</v>
      </c>
      <c r="B6" s="56">
        <v>45220</v>
      </c>
      <c r="C6" s="56">
        <v>45228</v>
      </c>
      <c r="D6" s="55" t="s">
        <v>993</v>
      </c>
      <c r="E6" s="108">
        <v>45054</v>
      </c>
      <c r="F6" s="55" t="s">
        <v>893</v>
      </c>
      <c r="G6" s="55">
        <v>45</v>
      </c>
      <c r="H6" s="55">
        <v>46</v>
      </c>
      <c r="I6" s="55">
        <v>46</v>
      </c>
      <c r="J6" s="55">
        <v>46</v>
      </c>
      <c r="K6" s="83">
        <v>50</v>
      </c>
      <c r="L6">
        <v>50</v>
      </c>
      <c r="N6" s="109"/>
    </row>
    <row r="7" spans="1:14" ht="15">
      <c r="A7" s="56">
        <v>45021</v>
      </c>
      <c r="B7" s="56">
        <v>45281</v>
      </c>
      <c r="C7" s="56">
        <v>45294</v>
      </c>
      <c r="D7" s="55" t="s">
        <v>995</v>
      </c>
      <c r="E7" s="56">
        <v>45075</v>
      </c>
      <c r="F7" s="55" t="s">
        <v>894</v>
      </c>
      <c r="G7" s="55">
        <v>45</v>
      </c>
      <c r="H7" s="55">
        <v>46</v>
      </c>
      <c r="I7" s="55">
        <v>46</v>
      </c>
      <c r="J7" s="55">
        <v>46</v>
      </c>
      <c r="K7" s="83">
        <v>50</v>
      </c>
      <c r="L7">
        <v>50</v>
      </c>
      <c r="N7" s="109"/>
    </row>
    <row r="8" spans="1:14" ht="15">
      <c r="A8" s="56">
        <v>45022</v>
      </c>
      <c r="B8" s="56">
        <v>45339</v>
      </c>
      <c r="C8" s="56">
        <v>45347</v>
      </c>
      <c r="D8" s="55" t="s">
        <v>993</v>
      </c>
      <c r="E8" s="56">
        <v>45166</v>
      </c>
      <c r="F8" s="55" t="s">
        <v>1065</v>
      </c>
      <c r="G8" s="55">
        <v>45</v>
      </c>
      <c r="H8" s="55">
        <v>46</v>
      </c>
      <c r="I8" s="55">
        <v>46</v>
      </c>
      <c r="J8" s="55">
        <v>46</v>
      </c>
      <c r="K8" s="83">
        <v>50</v>
      </c>
      <c r="L8">
        <v>50</v>
      </c>
      <c r="N8" s="109"/>
    </row>
    <row r="9" spans="1:14" ht="15">
      <c r="A9" s="56">
        <v>45023</v>
      </c>
      <c r="E9" s="56">
        <v>45285</v>
      </c>
      <c r="F9" s="108" t="s">
        <v>1268</v>
      </c>
      <c r="H9" s="55">
        <v>211</v>
      </c>
      <c r="I9" s="55">
        <v>211</v>
      </c>
      <c r="J9" s="55">
        <v>211</v>
      </c>
      <c r="K9" s="83">
        <v>220</v>
      </c>
      <c r="L9">
        <v>220</v>
      </c>
      <c r="N9" s="109"/>
    </row>
    <row r="10" spans="1:14" ht="15">
      <c r="A10" s="56">
        <v>45024</v>
      </c>
      <c r="B10" s="56"/>
      <c r="C10" s="56"/>
      <c r="E10" s="56">
        <v>45286</v>
      </c>
      <c r="N10" s="109"/>
    </row>
    <row r="11" spans="1:5" ht="15">
      <c r="A11" s="56">
        <v>45025</v>
      </c>
      <c r="E11" s="56">
        <v>45292</v>
      </c>
    </row>
    <row r="12" spans="1:5" ht="15">
      <c r="A12" s="56">
        <v>45026</v>
      </c>
      <c r="E12" s="56">
        <v>45380</v>
      </c>
    </row>
    <row r="13" ht="15">
      <c r="A13" s="56">
        <v>45027</v>
      </c>
    </row>
    <row r="14" ht="15">
      <c r="A14" s="56">
        <v>45028</v>
      </c>
    </row>
    <row r="15" ht="15">
      <c r="A15" s="56">
        <v>45029</v>
      </c>
    </row>
    <row r="16" ht="15">
      <c r="A16" s="56">
        <v>45030</v>
      </c>
    </row>
    <row r="17" ht="15">
      <c r="A17" s="56">
        <v>45031</v>
      </c>
    </row>
    <row r="18" ht="15">
      <c r="A18" s="56">
        <v>45032</v>
      </c>
    </row>
    <row r="19" ht="15">
      <c r="A19" s="56">
        <v>45047</v>
      </c>
    </row>
    <row r="20" ht="15">
      <c r="A20" s="56">
        <v>45054</v>
      </c>
    </row>
    <row r="21" spans="1:2" ht="15">
      <c r="A21" s="56">
        <v>45075</v>
      </c>
      <c r="B21" s="83"/>
    </row>
    <row r="22" spans="1:2" ht="15">
      <c r="A22" s="56">
        <v>45076</v>
      </c>
      <c r="B22" s="83"/>
    </row>
    <row r="23" spans="1:2" ht="15">
      <c r="A23" s="56">
        <v>45077</v>
      </c>
      <c r="B23" s="83"/>
    </row>
    <row r="24" ht="15">
      <c r="A24" s="56">
        <v>45078</v>
      </c>
    </row>
    <row r="25" ht="15">
      <c r="A25" s="56">
        <v>45079</v>
      </c>
    </row>
    <row r="26" ht="15">
      <c r="A26" s="56">
        <v>45080</v>
      </c>
    </row>
    <row r="27" ht="15">
      <c r="A27" s="56">
        <v>45081</v>
      </c>
    </row>
    <row r="28" ht="15">
      <c r="A28" s="56">
        <v>45127</v>
      </c>
    </row>
    <row r="29" ht="15">
      <c r="A29" s="56">
        <v>45128</v>
      </c>
    </row>
    <row r="30" ht="15">
      <c r="A30" s="56">
        <v>45129</v>
      </c>
    </row>
    <row r="31" ht="15">
      <c r="A31" s="56">
        <v>45130</v>
      </c>
    </row>
    <row r="32" ht="15">
      <c r="A32" s="56">
        <v>45131</v>
      </c>
    </row>
    <row r="33" ht="15">
      <c r="A33" s="56">
        <v>45132</v>
      </c>
    </row>
    <row r="34" ht="15">
      <c r="A34" s="56">
        <v>45133</v>
      </c>
    </row>
    <row r="35" ht="15">
      <c r="A35" s="56">
        <v>45134</v>
      </c>
    </row>
    <row r="36" ht="15">
      <c r="A36" s="56">
        <v>45135</v>
      </c>
    </row>
    <row r="37" ht="15">
      <c r="A37" s="56">
        <v>45136</v>
      </c>
    </row>
    <row r="38" ht="15">
      <c r="A38" s="56">
        <v>45137</v>
      </c>
    </row>
    <row r="39" ht="15">
      <c r="A39" s="56">
        <v>45138</v>
      </c>
    </row>
    <row r="40" ht="15">
      <c r="A40" s="56">
        <v>45139</v>
      </c>
    </row>
    <row r="41" ht="15">
      <c r="A41" s="56">
        <v>45140</v>
      </c>
    </row>
    <row r="42" ht="15">
      <c r="A42" s="56">
        <v>45141</v>
      </c>
    </row>
    <row r="43" ht="15">
      <c r="A43" s="56">
        <v>45142</v>
      </c>
    </row>
    <row r="44" ht="15">
      <c r="A44" s="56">
        <v>45143</v>
      </c>
    </row>
    <row r="45" ht="15">
      <c r="A45" s="56">
        <v>45144</v>
      </c>
    </row>
    <row r="46" ht="15">
      <c r="A46" s="56">
        <v>45145</v>
      </c>
    </row>
    <row r="47" ht="15">
      <c r="A47" s="56">
        <v>45146</v>
      </c>
    </row>
    <row r="48" ht="15">
      <c r="A48" s="56">
        <v>45147</v>
      </c>
    </row>
    <row r="49" ht="15">
      <c r="A49" s="56">
        <v>45148</v>
      </c>
    </row>
    <row r="50" ht="15">
      <c r="A50" s="56">
        <v>45149</v>
      </c>
    </row>
    <row r="51" ht="15">
      <c r="A51" s="56">
        <v>45150</v>
      </c>
    </row>
    <row r="52" ht="15">
      <c r="A52" s="56">
        <v>45151</v>
      </c>
    </row>
    <row r="53" ht="15">
      <c r="A53" s="56">
        <v>45152</v>
      </c>
    </row>
    <row r="54" ht="15">
      <c r="A54" s="56">
        <v>45153</v>
      </c>
    </row>
    <row r="55" ht="15">
      <c r="A55" s="56">
        <v>45154</v>
      </c>
    </row>
    <row r="56" ht="15">
      <c r="A56" s="56">
        <v>45155</v>
      </c>
    </row>
    <row r="57" ht="15">
      <c r="A57" s="56">
        <v>45156</v>
      </c>
    </row>
    <row r="58" ht="15">
      <c r="A58" s="56">
        <v>45157</v>
      </c>
    </row>
    <row r="59" ht="15">
      <c r="A59" s="56">
        <v>45158</v>
      </c>
    </row>
    <row r="60" ht="15">
      <c r="A60" s="56">
        <v>45159</v>
      </c>
    </row>
    <row r="61" ht="15">
      <c r="A61" s="56">
        <v>45160</v>
      </c>
    </row>
    <row r="62" ht="15">
      <c r="A62" s="56">
        <v>45161</v>
      </c>
    </row>
    <row r="63" ht="15">
      <c r="A63" s="56">
        <v>45162</v>
      </c>
    </row>
    <row r="64" ht="15">
      <c r="A64" s="56">
        <v>45163</v>
      </c>
    </row>
    <row r="65" ht="15">
      <c r="A65" s="56">
        <v>45164</v>
      </c>
    </row>
    <row r="66" ht="15">
      <c r="A66" s="56">
        <v>45165</v>
      </c>
    </row>
    <row r="67" ht="15">
      <c r="A67" s="56">
        <v>45166</v>
      </c>
    </row>
    <row r="68" ht="15">
      <c r="A68" s="56">
        <v>45167</v>
      </c>
    </row>
    <row r="69" ht="15">
      <c r="A69" s="56">
        <v>45168</v>
      </c>
    </row>
    <row r="70" ht="15">
      <c r="A70" s="56">
        <v>45169</v>
      </c>
    </row>
    <row r="71" ht="15">
      <c r="A71" s="56">
        <v>45220</v>
      </c>
    </row>
    <row r="72" ht="15">
      <c r="A72" s="56">
        <v>45221</v>
      </c>
    </row>
    <row r="73" ht="15">
      <c r="A73" s="56">
        <v>45222</v>
      </c>
    </row>
    <row r="74" ht="15">
      <c r="A74" s="56">
        <v>45223</v>
      </c>
    </row>
    <row r="75" ht="15">
      <c r="A75" s="56">
        <v>45224</v>
      </c>
    </row>
    <row r="76" ht="15">
      <c r="A76" s="56">
        <v>45225</v>
      </c>
    </row>
    <row r="77" ht="15">
      <c r="A77" s="56">
        <v>45226</v>
      </c>
    </row>
    <row r="78" ht="15">
      <c r="A78" s="56">
        <v>45227</v>
      </c>
    </row>
    <row r="79" ht="15">
      <c r="A79" s="56">
        <v>45228</v>
      </c>
    </row>
    <row r="80" ht="15">
      <c r="A80" s="56">
        <v>45281</v>
      </c>
    </row>
    <row r="81" ht="15">
      <c r="A81" s="56">
        <v>45282</v>
      </c>
    </row>
    <row r="82" ht="15">
      <c r="A82" s="56">
        <v>45283</v>
      </c>
    </row>
    <row r="83" ht="15">
      <c r="A83" s="56">
        <v>45284</v>
      </c>
    </row>
    <row r="84" ht="15">
      <c r="A84" s="56">
        <v>45285</v>
      </c>
    </row>
    <row r="85" ht="15">
      <c r="A85" s="56">
        <v>45286</v>
      </c>
    </row>
    <row r="86" ht="15">
      <c r="A86" s="56">
        <v>45287</v>
      </c>
    </row>
    <row r="87" ht="15">
      <c r="A87" s="56">
        <v>45288</v>
      </c>
    </row>
    <row r="88" ht="15">
      <c r="A88" s="56">
        <v>45289</v>
      </c>
    </row>
    <row r="89" ht="15">
      <c r="A89" s="56">
        <v>45290</v>
      </c>
    </row>
    <row r="90" ht="15">
      <c r="A90" s="56">
        <v>45291</v>
      </c>
    </row>
    <row r="91" ht="15">
      <c r="A91" s="56">
        <v>45292</v>
      </c>
    </row>
    <row r="92" ht="15">
      <c r="A92" s="56">
        <v>45293</v>
      </c>
    </row>
    <row r="93" ht="15">
      <c r="A93" s="56">
        <v>45294</v>
      </c>
    </row>
    <row r="94" ht="15">
      <c r="A94" s="56">
        <v>45339</v>
      </c>
    </row>
    <row r="95" ht="15">
      <c r="A95" s="56">
        <v>45340</v>
      </c>
    </row>
    <row r="96" ht="15">
      <c r="A96" s="56">
        <v>45341</v>
      </c>
    </row>
    <row r="97" ht="15">
      <c r="A97" s="56">
        <v>45342</v>
      </c>
    </row>
    <row r="98" ht="15">
      <c r="A98" s="56">
        <v>45343</v>
      </c>
    </row>
    <row r="99" ht="15">
      <c r="A99" s="56">
        <v>45344</v>
      </c>
    </row>
    <row r="100" ht="15">
      <c r="A100" s="56">
        <v>45345</v>
      </c>
    </row>
    <row r="101" ht="15">
      <c r="A101" s="56">
        <v>45346</v>
      </c>
    </row>
    <row r="102" ht="15">
      <c r="A102" s="56">
        <v>45347</v>
      </c>
    </row>
    <row r="103" spans="1:2" ht="15">
      <c r="A103" s="56">
        <v>45380</v>
      </c>
      <c r="B103" s="83"/>
    </row>
    <row r="104" ht="15">
      <c r="A104" s="56"/>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Absence Claim form 2023-24</dc:title>
  <dc:subject/>
  <dc:creator>Martin Wade</dc:creator>
  <cp:keywords/>
  <dc:description>2014-15 Sickness Claim Form - June 2014</dc:description>
  <cp:lastModifiedBy>David Underhay</cp:lastModifiedBy>
  <cp:lastPrinted>2010-08-26T15:12:34Z</cp:lastPrinted>
  <dcterms:created xsi:type="dcterms:W3CDTF">2009-07-06T14:38:48Z</dcterms:created>
  <dcterms:modified xsi:type="dcterms:W3CDTF">2023-06-02T14:27:09Z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jd646aaf83e647e8825ed372ccabfcdc">
    <vt:lpwstr>Useful|3e493b6f-b244-4d3d-a7ab-539bfbeddbbc</vt:lpwstr>
  </property>
  <property fmtid="{D5CDD505-2E9C-101B-9397-08002B2CF9AE}" pid="4" name="g4d19f0ef1544899a3c6b136625495b8">
    <vt:lpwstr>Public|15570afa-2b8e-49a5-a890-bc8d6cf80d11</vt:lpwstr>
  </property>
  <property fmtid="{D5CDD505-2E9C-101B-9397-08002B2CF9AE}" pid="5" name="TaxCatchAll">
    <vt:lpwstr>175;#Education Finance|837d3e37-6973-4528-b49e-0d3c146ac119;#7;#Useful|3e493b6f-b244-4d3d-a7ab-539bfbeddbbc;#36;#Advice/Guidance|f90293f4-f801-437f-978c-6a8a8b9462ce;#23;#Finance|8efd6908-9f8a-47de-a540-058658048e85;#431;#Contingencies|76d86ea2-3f6d-406b-</vt:lpwstr>
  </property>
  <property fmtid="{D5CDD505-2E9C-101B-9397-08002B2CF9AE}" pid="6" name="_dlc_DocId">
    <vt:lpwstr>10000-52-2156</vt:lpwstr>
  </property>
  <property fmtid="{D5CDD505-2E9C-101B-9397-08002B2CF9AE}" pid="7" name="_dlc_DocIdItemGuid">
    <vt:lpwstr>52d09188-1fd7-437b-84bc-aa5b41d50982</vt:lpwstr>
  </property>
  <property fmtid="{D5CDD505-2E9C-101B-9397-08002B2CF9AE}" pid="8" name="_dlc_DocIdUrl">
    <vt:lpwstr>https://portal.learntogether.org.uk/Resources/_layouts/DocIdRedir.aspx?ID=10000-52-2156, 10000-52-2156</vt:lpwstr>
  </property>
  <property fmtid="{D5CDD505-2E9C-101B-9397-08002B2CF9AE}" pid="9" name="c07e81a342ce47d681c5de89afa86dc4">
    <vt:lpwstr>Finance|8efd6908-9f8a-47de-a540-058658048e85</vt:lpwstr>
  </property>
  <property fmtid="{D5CDD505-2E9C-101B-9397-08002B2CF9AE}" pid="10" name="j02fb338eb4f4b7c8c9adcf437f91198">
    <vt:lpwstr/>
  </property>
  <property fmtid="{D5CDD505-2E9C-101B-9397-08002B2CF9AE}" pid="11" name="ieb9cc1620504260a0f86a366ea35a09">
    <vt:lpwstr/>
  </property>
  <property fmtid="{D5CDD505-2E9C-101B-9397-08002B2CF9AE}" pid="12" name="Access Control">
    <vt:lpwstr>1;#Public|15570afa-2b8e-49a5-a890-bc8d6cf80d11</vt:lpwstr>
  </property>
  <property fmtid="{D5CDD505-2E9C-101B-9397-08002B2CF9AE}" pid="13" name="Resource Types">
    <vt:lpwstr>36;#Advice/Guidance|f90293f4-f801-437f-978c-6a8a8b9462ce</vt:lpwstr>
  </property>
  <property fmtid="{D5CDD505-2E9C-101B-9397-08002B2CF9AE}" pid="14" name="Audience1">
    <vt:lpwstr/>
  </property>
  <property fmtid="{D5CDD505-2E9C-101B-9397-08002B2CF9AE}" pid="15" name="b5ba9c3315e74944bfec12ce0394f07b">
    <vt:lpwstr/>
  </property>
  <property fmtid="{D5CDD505-2E9C-101B-9397-08002B2CF9AE}" pid="16" name="i5b3cc8b65de448e820ab059bc2125d7">
    <vt:lpwstr/>
  </property>
  <property fmtid="{D5CDD505-2E9C-101B-9397-08002B2CF9AE}" pid="17" name="Maintained Schools">
    <vt:lpwstr/>
  </property>
  <property fmtid="{D5CDD505-2E9C-101B-9397-08002B2CF9AE}" pid="18" name="Sector">
    <vt:lpwstr/>
  </property>
  <property fmtid="{D5CDD505-2E9C-101B-9397-08002B2CF9AE}" pid="19" name="h7a8a818ac3f474980a3a23a6886069b">
    <vt:lpwstr/>
  </property>
  <property fmtid="{D5CDD505-2E9C-101B-9397-08002B2CF9AE}" pid="20" name="Locality">
    <vt:lpwstr/>
  </property>
  <property fmtid="{D5CDD505-2E9C-101B-9397-08002B2CF9AE}" pid="21" name="Topic">
    <vt:lpwstr>23;#Finance|8efd6908-9f8a-47de-a540-058658048e85</vt:lpwstr>
  </property>
  <property fmtid="{D5CDD505-2E9C-101B-9397-08002B2CF9AE}" pid="22" name="CustomPermissions">
    <vt:lpwstr/>
  </property>
  <property fmtid="{D5CDD505-2E9C-101B-9397-08002B2CF9AE}" pid="23" name="Area">
    <vt:lpwstr/>
  </property>
  <property fmtid="{D5CDD505-2E9C-101B-9397-08002B2CF9AE}" pid="24" name="kb337faef167425782cbaf0b2dafb335">
    <vt:lpwstr/>
  </property>
  <property fmtid="{D5CDD505-2E9C-101B-9397-08002B2CF9AE}" pid="25" name="Ofsted_x0020_Category">
    <vt:lpwstr/>
  </property>
  <property fmtid="{D5CDD505-2E9C-101B-9397-08002B2CF9AE}" pid="26" name="District_x002F_City_x0020_Council">
    <vt:lpwstr/>
  </property>
  <property fmtid="{D5CDD505-2E9C-101B-9397-08002B2CF9AE}" pid="27" name="m0e6df10f25b416ab2ed6ab2d46f5e78">
    <vt:lpwstr/>
  </property>
  <property fmtid="{D5CDD505-2E9C-101B-9397-08002B2CF9AE}" pid="28" name="Criticality">
    <vt:lpwstr>7;#Useful|3e493b6f-b244-4d3d-a7ab-539bfbeddbbc</vt:lpwstr>
  </property>
  <property fmtid="{D5CDD505-2E9C-101B-9397-08002B2CF9AE}" pid="29" name="i01ff070d1544f339d5414bf3f084458">
    <vt:lpwstr/>
  </property>
  <property fmtid="{D5CDD505-2E9C-101B-9397-08002B2CF9AE}" pid="30" name="Featured">
    <vt:lpwstr>0</vt:lpwstr>
  </property>
  <property fmtid="{D5CDD505-2E9C-101B-9397-08002B2CF9AE}" pid="31" name="a08fc04beeb94b2f88e8b3282e888ef2">
    <vt:lpwstr>Education Finance|837d3e37-6973-4528-b49e-0d3c146ac119</vt:lpwstr>
  </property>
  <property fmtid="{D5CDD505-2E9C-101B-9397-08002B2CF9AE}" pid="32" name="PVI">
    <vt:lpwstr/>
  </property>
  <property fmtid="{D5CDD505-2E9C-101B-9397-08002B2CF9AE}" pid="33" name="Ward">
    <vt:lpwstr/>
  </property>
  <property fmtid="{D5CDD505-2E9C-101B-9397-08002B2CF9AE}" pid="34" name="Children_x0027_s_x0020_Centre_x0020_Reach_x0020_Area">
    <vt:lpwstr/>
  </property>
  <property fmtid="{D5CDD505-2E9C-101B-9397-08002B2CF9AE}" pid="35" name="Contact Email">
    <vt:lpwstr>schools.funding@cambridgeshire.gov.uk</vt:lpwstr>
  </property>
  <property fmtid="{D5CDD505-2E9C-101B-9397-08002B2CF9AE}" pid="36" name="meed5c183c394b34bd75d04471af7581">
    <vt:lpwstr/>
  </property>
  <property fmtid="{D5CDD505-2E9C-101B-9397-08002B2CF9AE}" pid="37" name="Cluster">
    <vt:lpwstr/>
  </property>
  <property fmtid="{D5CDD505-2E9C-101B-9397-08002B2CF9AE}" pid="38" name="bae1d69fadcd42a18461af13af3953bb">
    <vt:lpwstr>Advice/Guidance|f90293f4-f801-437f-978c-6a8a8b9462ce</vt:lpwstr>
  </property>
  <property fmtid="{D5CDD505-2E9C-101B-9397-08002B2CF9AE}" pid="39" name="_EndDate">
    <vt:lpwstr>2014-06-14T00:00:00Z</vt:lpwstr>
  </property>
  <property fmtid="{D5CDD505-2E9C-101B-9397-08002B2CF9AE}" pid="40" name="Contact Tel">
    <vt:lpwstr>01223 703599</vt:lpwstr>
  </property>
  <property fmtid="{D5CDD505-2E9C-101B-9397-08002B2CF9AE}" pid="41" name="StartDate">
    <vt:lpwstr>2013-06-17T07:05:00Z</vt:lpwstr>
  </property>
  <property fmtid="{D5CDD505-2E9C-101B-9397-08002B2CF9AE}" pid="42" name="Key Stage">
    <vt:lpwstr/>
  </property>
  <property fmtid="{D5CDD505-2E9C-101B-9397-08002B2CF9AE}" pid="43" name="Information Providers">
    <vt:lpwstr>175;#Education Finance|837d3e37-6973-4528-b49e-0d3c146ac119</vt:lpwstr>
  </property>
  <property fmtid="{D5CDD505-2E9C-101B-9397-08002B2CF9AE}" pid="44" name="o57891a49a62426787fd428d1c01102a">
    <vt:lpwstr/>
  </property>
  <property fmtid="{D5CDD505-2E9C-101B-9397-08002B2CF9AE}" pid="45" name="pa049b5147be42198fcc4a4f20b4bbc1">
    <vt:lpwstr/>
  </property>
  <property fmtid="{D5CDD505-2E9C-101B-9397-08002B2CF9AE}" pid="46" name="Additional Keywords">
    <vt:lpwstr>431;#Contingencies|76d86ea2-3f6d-406b-85d9-48a958f6a53f</vt:lpwstr>
  </property>
  <property fmtid="{D5CDD505-2E9C-101B-9397-08002B2CF9AE}" pid="47" name="eaf5eb8692874271b9edd6189c549d29">
    <vt:lpwstr>Contingencies|76d86ea2-3f6d-406b-85d9-48a958f6a53f</vt:lpwstr>
  </property>
  <property fmtid="{D5CDD505-2E9C-101B-9397-08002B2CF9AE}" pid="48" name="k4ea0b7a7b0845ef82fd0b4d56fed2c9">
    <vt:lpwstr/>
  </property>
  <property fmtid="{D5CDD505-2E9C-101B-9397-08002B2CF9AE}" pid="49" name="ContentTypeId">
    <vt:lpwstr>0x010100F17F14F15A7C6E4E94B433EBEA75847E</vt:lpwstr>
  </property>
  <property fmtid="{D5CDD505-2E9C-101B-9397-08002B2CF9AE}" pid="50" name="lcf76f155ced4ddcb4097134ff3c332f">
    <vt:lpwstr/>
  </property>
</Properties>
</file>