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cccandpcc.sharepoint.com/sites/CCCFinanceTeam/Shared Documents/CCC Finance Team – Work/Schools/SSCT/2026-27/Approved Budgets 2026-2029/"/>
    </mc:Choice>
  </mc:AlternateContent>
  <xr:revisionPtr revIDLastSave="15" documentId="8_{4DC9DE4D-8192-4D2E-9590-585AF2D7E067}" xr6:coauthVersionLast="47" xr6:coauthVersionMax="47" xr10:uidLastSave="{9BEC4AA6-2329-44C9-9504-3BEE1B325A0A}"/>
  <workbookProtection workbookAlgorithmName="SHA-512" workbookHashValue="/Sq6KK7yIvhsH8LscdprRXQ/bG8DYok/qX3Yz6SfFo/+N168jTPluF4tMF07kZxWDUFPZ7E2KZxwseOhnlgZlg==" workbookSaltValue="z5gJKxPJlRgsf7QMEd3U3g==" workbookSpinCount="100000" lockStructure="1"/>
  <bookViews>
    <workbookView xWindow="28680" yWindow="-45" windowWidth="38640" windowHeight="15720" firstSheet="1" activeTab="1" xr2:uid="{4ACBF5FC-8B95-4A3F-A5EB-9D565CFD33AF}"/>
  </bookViews>
  <sheets>
    <sheet name="Instructions" sheetId="23" r:id="rId1"/>
    <sheet name="Letter PLEASE READ" sheetId="7" r:id="rId2"/>
    <sheet name="a) Governor Authorisation" sheetId="2" r:id="rId3"/>
    <sheet name="b) Budget Template" sheetId="1" r:id="rId4"/>
    <sheet name="Budget Analysis Report (Table)" sheetId="19" r:id="rId5"/>
    <sheet name="Deficit Business Case" sheetId="20" r:id="rId6"/>
    <sheet name="Sheet2" sheetId="18" state="veryHidden" r:id="rId7"/>
    <sheet name="Rev Income Spend B'mark Metrics" sheetId="24" r:id="rId8"/>
    <sheet name="&quot;Alerts&quot;" sheetId="8" r:id="rId9"/>
    <sheet name="Pupil Nos" sheetId="21" state="veryHidden" r:id="rId10"/>
    <sheet name="c) IUB reporting March 2024" sheetId="13" state="veryHidden" r:id="rId11"/>
    <sheet name="d) IUB reporting March 2025" sheetId="14" state="veryHidden" r:id="rId12"/>
    <sheet name="ICFP" sheetId="16" state="veryHidden" r:id="rId13"/>
    <sheet name="SSCT" sheetId="3" r:id="rId14"/>
    <sheet name="Sheet1" sheetId="22" state="veryHidden" r:id="rId15"/>
    <sheet name="Data - IUB Limits March 2025" sheetId="15" state="veryHidden" r:id="rId16"/>
    <sheet name="Data - CFR2526" sheetId="12" state="veryHidden" r:id="rId17"/>
    <sheet name="Staffing B'Mark" sheetId="25" state="veryHidden" r:id="rId18"/>
  </sheets>
  <definedNames>
    <definedName name="OLE_LINK1" localSheetId="1">'Letter PLEASE READ'!$B$1</definedName>
    <definedName name="_xlnm.Print_Area" localSheetId="8">'"Alerts"'!$A$1:$H$34</definedName>
    <definedName name="_xlnm.Print_Area" localSheetId="2">'a) Governor Authorisation'!$A$1:$I$55</definedName>
    <definedName name="_xlnm.Print_Area" localSheetId="3">'b) Budget Template'!$A$1:$J$135</definedName>
    <definedName name="_xlnm.Print_Area" localSheetId="4">'Budget Analysis Report (Table)'!$A$1:$I$280</definedName>
    <definedName name="_xlnm.Print_Area" localSheetId="10">'c) IUB reporting March 2024'!$A$1:$J$39</definedName>
    <definedName name="_xlnm.Print_Area" localSheetId="11">'d) IUB reporting March 2025'!$A$1:$J$44</definedName>
    <definedName name="_xlnm.Print_Area" localSheetId="7">'Rev Income Spend B''mark Metrics'!$A$1:$W$36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4" l="1"/>
  <c r="R16" i="24" l="1"/>
  <c r="V35" i="24"/>
  <c r="U35" i="24"/>
  <c r="V34" i="24"/>
  <c r="U34" i="24"/>
  <c r="T35" i="24"/>
  <c r="S35" i="24"/>
  <c r="T34" i="24"/>
  <c r="S34" i="24"/>
  <c r="V17" i="24"/>
  <c r="U17" i="24"/>
  <c r="V16" i="24"/>
  <c r="U16" i="24"/>
  <c r="T17" i="24"/>
  <c r="S17" i="24"/>
  <c r="T16" i="24"/>
  <c r="S16" i="24"/>
  <c r="P17" i="24"/>
  <c r="P16" i="24"/>
  <c r="C35" i="24" l="1"/>
  <c r="P35" i="24" s="1"/>
  <c r="C34" i="24"/>
  <c r="P34" i="24" s="1"/>
  <c r="O17" i="24" l="1"/>
  <c r="O16" i="24"/>
  <c r="E34" i="24" l="1"/>
  <c r="E35" i="24"/>
  <c r="G34" i="24"/>
  <c r="G35" i="24"/>
  <c r="I34" i="24"/>
  <c r="I35" i="24"/>
  <c r="C112" i="1" l="1"/>
  <c r="E7" i="1"/>
  <c r="C75" i="1"/>
  <c r="C68" i="1"/>
  <c r="C33" i="1"/>
  <c r="I123" i="1"/>
  <c r="G123" i="1"/>
  <c r="E123" i="1"/>
  <c r="I122" i="1"/>
  <c r="G122" i="1"/>
  <c r="E122" i="1"/>
  <c r="I121" i="1"/>
  <c r="G121" i="1"/>
  <c r="E121" i="1"/>
  <c r="CC4" i="3" s="1"/>
  <c r="I116" i="1"/>
  <c r="G116" i="1"/>
  <c r="E116" i="1"/>
  <c r="I115" i="1"/>
  <c r="G115" i="1"/>
  <c r="E115" i="1"/>
  <c r="I114" i="1"/>
  <c r="G114" i="1"/>
  <c r="G137" i="1" s="1"/>
  <c r="E114" i="1"/>
  <c r="I84" i="1"/>
  <c r="G84" i="1"/>
  <c r="E84" i="1"/>
  <c r="I83" i="1"/>
  <c r="G83" i="1"/>
  <c r="E83" i="1"/>
  <c r="I78" i="1"/>
  <c r="BJ6" i="3" s="1"/>
  <c r="G78" i="1"/>
  <c r="E78" i="1"/>
  <c r="I77" i="1"/>
  <c r="G77" i="1"/>
  <c r="E77" i="1"/>
  <c r="I65" i="1"/>
  <c r="G65" i="1"/>
  <c r="E65" i="1"/>
  <c r="D14" i="8" s="1"/>
  <c r="I64" i="1"/>
  <c r="G64" i="1"/>
  <c r="E64" i="1"/>
  <c r="I63" i="1"/>
  <c r="G63" i="1"/>
  <c r="E63" i="1"/>
  <c r="I62" i="1"/>
  <c r="G62" i="1"/>
  <c r="E62" i="1"/>
  <c r="I61" i="1"/>
  <c r="G61" i="1"/>
  <c r="E61" i="1"/>
  <c r="I60" i="1"/>
  <c r="G60" i="1"/>
  <c r="E60" i="1"/>
  <c r="I59" i="1"/>
  <c r="AX6" i="3" s="1"/>
  <c r="G59" i="1"/>
  <c r="E59" i="1"/>
  <c r="I58" i="1"/>
  <c r="G58" i="1"/>
  <c r="E58" i="1"/>
  <c r="I57" i="1"/>
  <c r="G57" i="1"/>
  <c r="E57" i="1"/>
  <c r="AV4" i="3" s="1"/>
  <c r="I56" i="1"/>
  <c r="G56" i="1"/>
  <c r="E56" i="1"/>
  <c r="I55" i="1"/>
  <c r="G55" i="1"/>
  <c r="E55" i="1"/>
  <c r="I53" i="1"/>
  <c r="G53" i="1"/>
  <c r="AR5" i="3" s="1"/>
  <c r="E53" i="1"/>
  <c r="I52" i="1"/>
  <c r="G52" i="1"/>
  <c r="E52" i="1"/>
  <c r="I51" i="1"/>
  <c r="G51" i="1"/>
  <c r="E51" i="1"/>
  <c r="I50" i="1"/>
  <c r="AO6" i="3" s="1"/>
  <c r="G50" i="1"/>
  <c r="E50" i="1"/>
  <c r="I49" i="1"/>
  <c r="G49" i="1"/>
  <c r="E49" i="1"/>
  <c r="I48" i="1"/>
  <c r="G48" i="1"/>
  <c r="E48" i="1"/>
  <c r="AM4" i="3" s="1"/>
  <c r="I47" i="1"/>
  <c r="G47" i="1"/>
  <c r="E47" i="1"/>
  <c r="I46" i="1"/>
  <c r="G46" i="1"/>
  <c r="E46" i="1"/>
  <c r="I45" i="1"/>
  <c r="G45" i="1"/>
  <c r="AJ5" i="3" s="1"/>
  <c r="E45" i="1"/>
  <c r="I44" i="1"/>
  <c r="G44" i="1"/>
  <c r="E44" i="1"/>
  <c r="I43" i="1"/>
  <c r="G43" i="1"/>
  <c r="E43" i="1"/>
  <c r="I42" i="1"/>
  <c r="AG6" i="3" s="1"/>
  <c r="G42" i="1"/>
  <c r="E42" i="1"/>
  <c r="I41" i="1"/>
  <c r="G41" i="1"/>
  <c r="E41" i="1"/>
  <c r="I40" i="1"/>
  <c r="G40" i="1"/>
  <c r="E40" i="1"/>
  <c r="I39" i="1"/>
  <c r="G39" i="1"/>
  <c r="E39" i="1"/>
  <c r="I38" i="1"/>
  <c r="G38" i="1"/>
  <c r="E38" i="1"/>
  <c r="I37" i="1"/>
  <c r="I12" i="24" s="1"/>
  <c r="G37" i="1"/>
  <c r="G12" i="24" s="1"/>
  <c r="E37" i="1"/>
  <c r="E12" i="24" s="1"/>
  <c r="I36" i="1"/>
  <c r="G36" i="1"/>
  <c r="E36" i="1"/>
  <c r="I35" i="1"/>
  <c r="G35" i="1"/>
  <c r="E35" i="1"/>
  <c r="I30" i="1"/>
  <c r="X6" i="3" s="1"/>
  <c r="G30" i="1"/>
  <c r="X5" i="3" s="1"/>
  <c r="E30" i="1"/>
  <c r="X4" i="3" s="1"/>
  <c r="I29" i="1"/>
  <c r="W6" i="3" s="1"/>
  <c r="G29" i="1"/>
  <c r="W5" i="3" s="1"/>
  <c r="E29" i="1"/>
  <c r="W4" i="3" s="1"/>
  <c r="I28" i="1"/>
  <c r="V6" i="3" s="1"/>
  <c r="G28" i="1"/>
  <c r="V5" i="3" s="1"/>
  <c r="E28" i="1"/>
  <c r="V4" i="3" s="1"/>
  <c r="I27" i="1"/>
  <c r="U6" i="3" s="1"/>
  <c r="G27" i="1"/>
  <c r="U5" i="3" s="1"/>
  <c r="E27" i="1"/>
  <c r="U4" i="3" s="1"/>
  <c r="I26" i="1"/>
  <c r="T6" i="3" s="1"/>
  <c r="G26" i="1"/>
  <c r="T5" i="3" s="1"/>
  <c r="E26" i="1"/>
  <c r="T4" i="3" s="1"/>
  <c r="I25" i="1"/>
  <c r="S6" i="3" s="1"/>
  <c r="G25" i="1"/>
  <c r="S5" i="3" s="1"/>
  <c r="E25" i="1"/>
  <c r="I24" i="1"/>
  <c r="R6" i="3" s="1"/>
  <c r="G24" i="1"/>
  <c r="R5" i="3" s="1"/>
  <c r="E24" i="1"/>
  <c r="R4" i="3" s="1"/>
  <c r="I23" i="1"/>
  <c r="Q6" i="3" s="1"/>
  <c r="G23" i="1"/>
  <c r="E23" i="1"/>
  <c r="Q4" i="3" s="1"/>
  <c r="I22" i="1"/>
  <c r="P6" i="3" s="1"/>
  <c r="G22" i="1"/>
  <c r="P5" i="3" s="1"/>
  <c r="E22" i="1"/>
  <c r="P4" i="3" s="1"/>
  <c r="I21" i="1"/>
  <c r="O6" i="3" s="1"/>
  <c r="G21" i="1"/>
  <c r="O5" i="3" s="1"/>
  <c r="E21" i="1"/>
  <c r="O4" i="3" s="1"/>
  <c r="I20" i="1"/>
  <c r="N6" i="3" s="1"/>
  <c r="G20" i="1"/>
  <c r="N5" i="3" s="1"/>
  <c r="E20" i="1"/>
  <c r="N4" i="3" s="1"/>
  <c r="I19" i="1"/>
  <c r="M6" i="3" s="1"/>
  <c r="G19" i="1"/>
  <c r="M5" i="3" s="1"/>
  <c r="E19" i="1"/>
  <c r="M4" i="3" s="1"/>
  <c r="I18" i="1"/>
  <c r="G18" i="1"/>
  <c r="L5" i="3" s="1"/>
  <c r="E18" i="1"/>
  <c r="I17" i="1"/>
  <c r="K6" i="3" s="1"/>
  <c r="G17" i="1"/>
  <c r="K5" i="3" s="1"/>
  <c r="E17" i="1"/>
  <c r="K4" i="3" s="1"/>
  <c r="I16" i="1"/>
  <c r="J6" i="3" s="1"/>
  <c r="G16" i="1"/>
  <c r="J5" i="3" s="1"/>
  <c r="E16" i="1"/>
  <c r="J4" i="3" s="1"/>
  <c r="I15" i="1"/>
  <c r="I6" i="3" s="1"/>
  <c r="G15" i="1"/>
  <c r="I5" i="3" s="1"/>
  <c r="E15" i="1"/>
  <c r="I14" i="1"/>
  <c r="H6" i="3" s="1"/>
  <c r="G14" i="1"/>
  <c r="H5" i="3" s="1"/>
  <c r="E14" i="1"/>
  <c r="H4" i="3" s="1"/>
  <c r="I13" i="1"/>
  <c r="G6" i="3" s="1"/>
  <c r="G13" i="1"/>
  <c r="G5" i="3" s="1"/>
  <c r="E13" i="1"/>
  <c r="G4" i="3" s="1"/>
  <c r="I12" i="1"/>
  <c r="G12" i="1"/>
  <c r="F5" i="3" s="1"/>
  <c r="E12" i="1"/>
  <c r="F4" i="3" s="1"/>
  <c r="I124" i="1"/>
  <c r="CF6" i="3" s="1"/>
  <c r="G124" i="1"/>
  <c r="CF5" i="3" s="1"/>
  <c r="I3" i="1"/>
  <c r="I54" i="1"/>
  <c r="AS6" i="3" s="1"/>
  <c r="G54" i="1"/>
  <c r="E124" i="1"/>
  <c r="E54" i="1"/>
  <c r="AS4" i="3" s="1"/>
  <c r="I4" i="1"/>
  <c r="C3" i="1"/>
  <c r="D4" i="3" s="1"/>
  <c r="D5" i="3" s="1"/>
  <c r="D6" i="3" s="1"/>
  <c r="CE5" i="3"/>
  <c r="H48" i="2"/>
  <c r="G48" i="2"/>
  <c r="F48" i="2"/>
  <c r="G37" i="2"/>
  <c r="H37" i="2"/>
  <c r="F37" i="2"/>
  <c r="BA6" i="3"/>
  <c r="BA5" i="3"/>
  <c r="BA4" i="3"/>
  <c r="K27" i="16"/>
  <c r="K29" i="16"/>
  <c r="K22" i="16"/>
  <c r="J27" i="16"/>
  <c r="J29" i="16"/>
  <c r="J22" i="16"/>
  <c r="I27" i="16"/>
  <c r="I29" i="16"/>
  <c r="I22" i="16"/>
  <c r="E35" i="14"/>
  <c r="A1" i="14"/>
  <c r="A1" i="13" s="1"/>
  <c r="E137" i="1"/>
  <c r="E79" i="1"/>
  <c r="F38" i="2" s="1"/>
  <c r="E85" i="1"/>
  <c r="F39" i="2" s="1"/>
  <c r="FW4" i="3"/>
  <c r="FV4" i="3"/>
  <c r="FU4" i="3"/>
  <c r="FT4" i="3"/>
  <c r="FS4" i="3"/>
  <c r="FR4" i="3"/>
  <c r="FQ4" i="3"/>
  <c r="FP4" i="3"/>
  <c r="FO4" i="3"/>
  <c r="FN4" i="3"/>
  <c r="FM4" i="3"/>
  <c r="FL4" i="3"/>
  <c r="FK4" i="3"/>
  <c r="FJ4" i="3"/>
  <c r="FI4" i="3"/>
  <c r="FH4" i="3"/>
  <c r="FG4" i="3"/>
  <c r="FF4" i="3"/>
  <c r="FE4" i="3"/>
  <c r="FD4" i="3"/>
  <c r="FC4" i="3"/>
  <c r="FB4" i="3"/>
  <c r="E37" i="13"/>
  <c r="EU4" i="3"/>
  <c r="E17" i="13"/>
  <c r="DA4" i="3"/>
  <c r="CL6" i="3"/>
  <c r="CE6" i="3"/>
  <c r="CD6" i="3"/>
  <c r="CC6" i="3"/>
  <c r="BZ6" i="3"/>
  <c r="BY6" i="3"/>
  <c r="G85" i="1"/>
  <c r="BN5" i="3" s="1"/>
  <c r="G79" i="1"/>
  <c r="BK5" i="3" s="1"/>
  <c r="I85" i="1"/>
  <c r="BN6" i="3" s="1"/>
  <c r="I79" i="1"/>
  <c r="H38" i="2" s="1"/>
  <c r="BR6" i="3"/>
  <c r="BM6" i="3"/>
  <c r="BL6" i="3"/>
  <c r="BI6" i="3"/>
  <c r="C6" i="3"/>
  <c r="CL5" i="3"/>
  <c r="CD5" i="3"/>
  <c r="CC5" i="3"/>
  <c r="BZ5" i="3"/>
  <c r="BR5" i="3"/>
  <c r="BM5" i="3"/>
  <c r="BL5" i="3"/>
  <c r="BJ5" i="3"/>
  <c r="BI5" i="3"/>
  <c r="C5" i="3"/>
  <c r="EK4" i="3"/>
  <c r="EJ4" i="3"/>
  <c r="EI4" i="3"/>
  <c r="EH4" i="3"/>
  <c r="EG4" i="3"/>
  <c r="EF4" i="3"/>
  <c r="EC4" i="3"/>
  <c r="EE4" i="3"/>
  <c r="ED4" i="3"/>
  <c r="ET4" i="3"/>
  <c r="ES4" i="3"/>
  <c r="ER4" i="3"/>
  <c r="EQ4" i="3"/>
  <c r="EP4" i="3"/>
  <c r="EO4" i="3"/>
  <c r="EN4" i="3"/>
  <c r="EM4" i="3"/>
  <c r="EL4" i="3"/>
  <c r="EB4" i="3"/>
  <c r="EA4" i="3"/>
  <c r="DZ4" i="3"/>
  <c r="DY4" i="3"/>
  <c r="DX4" i="3"/>
  <c r="DW4" i="3"/>
  <c r="DV4" i="3"/>
  <c r="DU4" i="3"/>
  <c r="DT4" i="3"/>
  <c r="DS4" i="3"/>
  <c r="DR4" i="3"/>
  <c r="DQ4" i="3"/>
  <c r="DP4" i="3"/>
  <c r="DO4" i="3"/>
  <c r="DN4" i="3"/>
  <c r="DM4" i="3"/>
  <c r="DL4" i="3"/>
  <c r="DK4" i="3"/>
  <c r="DJ4" i="3"/>
  <c r="DI4" i="3"/>
  <c r="DH4" i="3"/>
  <c r="DG4" i="3"/>
  <c r="DF4" i="3"/>
  <c r="DE4" i="3"/>
  <c r="DD4" i="3"/>
  <c r="DC4" i="3"/>
  <c r="DB4" i="3"/>
  <c r="CZ4" i="3"/>
  <c r="CY4" i="3"/>
  <c r="CX4" i="3"/>
  <c r="CW4" i="3"/>
  <c r="CV4" i="3"/>
  <c r="CU4" i="3"/>
  <c r="CT4" i="3"/>
  <c r="CS4" i="3"/>
  <c r="CR4" i="3"/>
  <c r="CQ4" i="3"/>
  <c r="CP4" i="3"/>
  <c r="CO4" i="3"/>
  <c r="EX4" i="3"/>
  <c r="EY4" i="3"/>
  <c r="EZ4" i="3"/>
  <c r="EW4" i="3"/>
  <c r="EV4" i="3"/>
  <c r="BW4" i="3"/>
  <c r="BV4" i="3"/>
  <c r="BR4" i="3"/>
  <c r="CL4" i="3"/>
  <c r="BM4" i="3"/>
  <c r="BL4" i="3"/>
  <c r="BJ4" i="3"/>
  <c r="BI4" i="3"/>
  <c r="D7" i="8"/>
  <c r="H7" i="8"/>
  <c r="F7" i="8"/>
  <c r="I75" i="1"/>
  <c r="G75" i="1"/>
  <c r="E75" i="1"/>
  <c r="I68" i="1"/>
  <c r="G68" i="1"/>
  <c r="E68" i="1"/>
  <c r="I7" i="1"/>
  <c r="G7" i="1"/>
  <c r="G112" i="1"/>
  <c r="H112" i="1"/>
  <c r="I112" i="1"/>
  <c r="E112" i="1"/>
  <c r="I33" i="1"/>
  <c r="G33" i="1"/>
  <c r="E33" i="1"/>
  <c r="A1" i="8"/>
  <c r="I4" i="3"/>
  <c r="A4" i="2"/>
  <c r="CD4" i="3"/>
  <c r="CE4" i="3"/>
  <c r="BZ4" i="3"/>
  <c r="BY4" i="3"/>
  <c r="C4" i="3"/>
  <c r="G38" i="2"/>
  <c r="BX4" i="3"/>
  <c r="D66" i="15"/>
  <c r="I137" i="1"/>
  <c r="D25" i="8"/>
  <c r="F25" i="8"/>
  <c r="H25" i="8"/>
  <c r="Q5" i="3"/>
  <c r="S4" i="3"/>
  <c r="Z4" i="3"/>
  <c r="Z5" i="3"/>
  <c r="Z6" i="3"/>
  <c r="AA4" i="3"/>
  <c r="AA5" i="3"/>
  <c r="AA6" i="3"/>
  <c r="AB4" i="3"/>
  <c r="AB6" i="3"/>
  <c r="AC4" i="3"/>
  <c r="AC5" i="3"/>
  <c r="AC6" i="3"/>
  <c r="AD4" i="3"/>
  <c r="AD5" i="3"/>
  <c r="AD6" i="3"/>
  <c r="AE5" i="3"/>
  <c r="AE6" i="3"/>
  <c r="AF4" i="3"/>
  <c r="AF5" i="3"/>
  <c r="AF6" i="3"/>
  <c r="AG4" i="3"/>
  <c r="AG5" i="3"/>
  <c r="AH4" i="3"/>
  <c r="AH5" i="3"/>
  <c r="AH6" i="3"/>
  <c r="AI4" i="3"/>
  <c r="AI5" i="3"/>
  <c r="AI6" i="3"/>
  <c r="AJ4" i="3"/>
  <c r="AJ6" i="3"/>
  <c r="AK4" i="3"/>
  <c r="AK5" i="3"/>
  <c r="AK6" i="3"/>
  <c r="AL4" i="3"/>
  <c r="AL5" i="3"/>
  <c r="AL6" i="3"/>
  <c r="AM5" i="3"/>
  <c r="AM6" i="3"/>
  <c r="AN4" i="3"/>
  <c r="AN5" i="3"/>
  <c r="AN6" i="3"/>
  <c r="AO4" i="3"/>
  <c r="AO5" i="3"/>
  <c r="AP4" i="3"/>
  <c r="AP5" i="3"/>
  <c r="AP6" i="3"/>
  <c r="AQ4" i="3"/>
  <c r="AQ5" i="3"/>
  <c r="AQ6" i="3"/>
  <c r="AR4" i="3"/>
  <c r="AR6" i="3"/>
  <c r="AT4" i="3"/>
  <c r="AT5" i="3"/>
  <c r="AT6" i="3"/>
  <c r="AU4" i="3"/>
  <c r="AU5" i="3"/>
  <c r="AU6" i="3"/>
  <c r="AV5" i="3"/>
  <c r="AV6" i="3"/>
  <c r="AW4" i="3"/>
  <c r="AW5" i="3"/>
  <c r="AW6" i="3"/>
  <c r="AX4" i="3"/>
  <c r="AX5" i="3"/>
  <c r="AY4" i="3"/>
  <c r="AY5" i="3"/>
  <c r="AY6" i="3"/>
  <c r="AZ4" i="3"/>
  <c r="AZ5" i="3"/>
  <c r="AZ6" i="3"/>
  <c r="BB4" i="3"/>
  <c r="BB5" i="3"/>
  <c r="BB6" i="3"/>
  <c r="BC4" i="3"/>
  <c r="BC5" i="3"/>
  <c r="BC6" i="3"/>
  <c r="BD4" i="3"/>
  <c r="CA4" i="3"/>
  <c r="E117" i="1"/>
  <c r="CB4" i="3" s="1"/>
  <c r="BD5" i="3"/>
  <c r="H14" i="8"/>
  <c r="BD6" i="3"/>
  <c r="F14" i="8"/>
  <c r="CA5" i="3"/>
  <c r="I117" i="1"/>
  <c r="CA6" i="3"/>
  <c r="E66" i="1" l="1"/>
  <c r="BE4" i="3" s="1"/>
  <c r="I11" i="24"/>
  <c r="G125" i="1"/>
  <c r="G50" i="2" s="1"/>
  <c r="G117" i="1"/>
  <c r="G49" i="2" s="1"/>
  <c r="BY5" i="3"/>
  <c r="E125" i="1"/>
  <c r="CG4" i="3" s="1"/>
  <c r="G66" i="1"/>
  <c r="BE5" i="3" s="1"/>
  <c r="F49" i="2"/>
  <c r="AE4" i="3"/>
  <c r="AB5" i="3"/>
  <c r="C9" i="1"/>
  <c r="C23" i="1"/>
  <c r="C21" i="1"/>
  <c r="C16" i="1"/>
  <c r="C14" i="1"/>
  <c r="C17" i="1"/>
  <c r="C22" i="1"/>
  <c r="C18" i="1"/>
  <c r="C19" i="1"/>
  <c r="C20" i="1"/>
  <c r="C15" i="1"/>
  <c r="C13" i="1"/>
  <c r="C12" i="1"/>
  <c r="C128" i="1"/>
  <c r="C90" i="1"/>
  <c r="C58" i="1"/>
  <c r="C55" i="1"/>
  <c r="C42" i="1"/>
  <c r="C50" i="1"/>
  <c r="C24" i="1"/>
  <c r="C124" i="1" a="1"/>
  <c r="C124" i="1" s="1"/>
  <c r="C84" i="1"/>
  <c r="C59" i="1"/>
  <c r="C54" i="1" a="1"/>
  <c r="C54" i="1" s="1"/>
  <c r="C43" i="1"/>
  <c r="C51" i="1"/>
  <c r="C25" i="1"/>
  <c r="C56" i="1"/>
  <c r="C123" i="1"/>
  <c r="C83" i="1"/>
  <c r="C85" i="1" s="1"/>
  <c r="C60" i="1"/>
  <c r="C36" i="1"/>
  <c r="C44" i="1"/>
  <c r="C52" i="1"/>
  <c r="C26" i="1"/>
  <c r="C122" i="1"/>
  <c r="C78" i="1"/>
  <c r="C61" i="1"/>
  <c r="C37" i="1"/>
  <c r="C45" i="1"/>
  <c r="C53" i="1"/>
  <c r="C71" i="1"/>
  <c r="C40" i="1"/>
  <c r="C121" i="1"/>
  <c r="C77" i="1"/>
  <c r="C62" i="1"/>
  <c r="C38" i="1"/>
  <c r="C46" i="1"/>
  <c r="C35" i="1"/>
  <c r="C116" i="1"/>
  <c r="C63" i="1"/>
  <c r="C39" i="1"/>
  <c r="C47" i="1"/>
  <c r="C115" i="1"/>
  <c r="C48" i="1"/>
  <c r="C114" i="1"/>
  <c r="C57" i="1"/>
  <c r="C65" i="1"/>
  <c r="C41" i="1"/>
  <c r="C49" i="1"/>
  <c r="C64" i="1"/>
  <c r="G11" i="24"/>
  <c r="I13" i="24"/>
  <c r="I14" i="24" s="1"/>
  <c r="AS5" i="3"/>
  <c r="CB5" i="3"/>
  <c r="BK4" i="3"/>
  <c r="E15" i="24"/>
  <c r="G15" i="24"/>
  <c r="I15" i="24"/>
  <c r="BK6" i="3"/>
  <c r="G89" i="1"/>
  <c r="BO5" i="3" s="1"/>
  <c r="I125" i="1"/>
  <c r="I7" i="24"/>
  <c r="I23" i="24" s="1"/>
  <c r="E8" i="24"/>
  <c r="E24" i="24" s="1"/>
  <c r="I8" i="24"/>
  <c r="I24" i="24" s="1"/>
  <c r="G39" i="2"/>
  <c r="I30" i="24"/>
  <c r="E30" i="24"/>
  <c r="G30" i="24"/>
  <c r="I29" i="24"/>
  <c r="I31" i="24"/>
  <c r="E127" i="1"/>
  <c r="H49" i="2"/>
  <c r="G31" i="1"/>
  <c r="Y5" i="3" s="1"/>
  <c r="E89" i="1"/>
  <c r="CF4" i="3"/>
  <c r="I89" i="1"/>
  <c r="E31" i="1"/>
  <c r="Y4" i="3" s="1"/>
  <c r="CB6" i="3"/>
  <c r="L6" i="3"/>
  <c r="H39" i="2"/>
  <c r="I66" i="1"/>
  <c r="BN4" i="3"/>
  <c r="F6" i="3"/>
  <c r="E7" i="24"/>
  <c r="L4" i="3"/>
  <c r="G7" i="24"/>
  <c r="G23" i="24" s="1"/>
  <c r="I31" i="1"/>
  <c r="Y6" i="3" s="1"/>
  <c r="E11" i="24"/>
  <c r="E13" i="24"/>
  <c r="G8" i="24"/>
  <c r="G24" i="24" s="1"/>
  <c r="G13" i="24"/>
  <c r="E9" i="1"/>
  <c r="E4" i="3"/>
  <c r="B4" i="3"/>
  <c r="B5" i="3"/>
  <c r="E6" i="3"/>
  <c r="H7" i="2"/>
  <c r="B7" i="2" s="1"/>
  <c r="E5" i="3"/>
  <c r="J1" i="14"/>
  <c r="F17" i="14" s="1"/>
  <c r="FY4" i="3" s="1"/>
  <c r="B6" i="3"/>
  <c r="F22" i="8" l="1"/>
  <c r="G40" i="2"/>
  <c r="F32" i="2"/>
  <c r="F50" i="2"/>
  <c r="G127" i="1"/>
  <c r="J16" i="24"/>
  <c r="J17" i="24"/>
  <c r="F17" i="24"/>
  <c r="F16" i="24"/>
  <c r="J34" i="24"/>
  <c r="J35" i="24"/>
  <c r="CG5" i="3"/>
  <c r="G29" i="24"/>
  <c r="H17" i="24"/>
  <c r="H16" i="24"/>
  <c r="G32" i="2"/>
  <c r="G31" i="2"/>
  <c r="G70" i="1"/>
  <c r="BF5" i="3" s="1"/>
  <c r="H31" i="2"/>
  <c r="C13" i="24"/>
  <c r="C31" i="24" s="1"/>
  <c r="C11" i="24"/>
  <c r="C8" i="24"/>
  <c r="C12" i="24"/>
  <c r="C15" i="24"/>
  <c r="C7" i="24"/>
  <c r="E9" i="24"/>
  <c r="F7" i="24" s="1"/>
  <c r="E23" i="24"/>
  <c r="CG6" i="3"/>
  <c r="H50" i="2"/>
  <c r="I127" i="1"/>
  <c r="I9" i="24"/>
  <c r="J13" i="24" s="1"/>
  <c r="E14" i="24"/>
  <c r="E29" i="24"/>
  <c r="E33" i="24"/>
  <c r="I32" i="24"/>
  <c r="I33" i="24"/>
  <c r="G31" i="24"/>
  <c r="G14" i="24"/>
  <c r="E31" i="24"/>
  <c r="G33" i="24"/>
  <c r="H40" i="2"/>
  <c r="H22" i="8"/>
  <c r="BO6" i="3"/>
  <c r="H32" i="2"/>
  <c r="BE6" i="3"/>
  <c r="F31" i="2"/>
  <c r="D22" i="8"/>
  <c r="BO4" i="3"/>
  <c r="F40" i="2"/>
  <c r="E70" i="1"/>
  <c r="BF4" i="3" s="1"/>
  <c r="CH5" i="3"/>
  <c r="G51" i="2"/>
  <c r="G9" i="24"/>
  <c r="I70" i="1"/>
  <c r="BF6" i="3" s="1"/>
  <c r="CH4" i="3"/>
  <c r="F51" i="2"/>
  <c r="C125" i="1"/>
  <c r="C31" i="1"/>
  <c r="C66" i="1"/>
  <c r="C117" i="1"/>
  <c r="C79" i="1"/>
  <c r="C89" i="1" s="1"/>
  <c r="C91" i="1" s="1"/>
  <c r="F18" i="8" l="1"/>
  <c r="G33" i="2"/>
  <c r="H34" i="24"/>
  <c r="H35" i="24"/>
  <c r="F35" i="24"/>
  <c r="F34" i="24"/>
  <c r="C14" i="24"/>
  <c r="C32" i="24" s="1"/>
  <c r="C29" i="24"/>
  <c r="C30" i="24"/>
  <c r="C33" i="24"/>
  <c r="C23" i="24"/>
  <c r="C9" i="24"/>
  <c r="C24" i="24"/>
  <c r="C127" i="1"/>
  <c r="C130" i="1" s="1"/>
  <c r="J7" i="24"/>
  <c r="J9" i="24" s="1"/>
  <c r="J14" i="24"/>
  <c r="U14" i="24" s="1"/>
  <c r="J12" i="24"/>
  <c r="I25" i="24"/>
  <c r="D18" i="8"/>
  <c r="H7" i="24"/>
  <c r="G25" i="24"/>
  <c r="F33" i="2"/>
  <c r="F12" i="24"/>
  <c r="Q12" i="24" s="1"/>
  <c r="E25" i="24"/>
  <c r="E27" i="24" s="1"/>
  <c r="J11" i="24"/>
  <c r="V11" i="24" s="1"/>
  <c r="H51" i="2"/>
  <c r="CH6" i="3"/>
  <c r="J15" i="24"/>
  <c r="V15" i="24" s="1"/>
  <c r="J8" i="24"/>
  <c r="U13" i="24"/>
  <c r="V13" i="24"/>
  <c r="V14" i="24"/>
  <c r="F11" i="24"/>
  <c r="Q11" i="24" s="1"/>
  <c r="F13" i="24"/>
  <c r="H8" i="24"/>
  <c r="H9" i="24" s="1"/>
  <c r="H13" i="24"/>
  <c r="H12" i="24"/>
  <c r="H11" i="24"/>
  <c r="H15" i="24"/>
  <c r="F8" i="24"/>
  <c r="F9" i="24" s="1"/>
  <c r="G32" i="24"/>
  <c r="H14" i="24"/>
  <c r="E32" i="24"/>
  <c r="F14" i="24"/>
  <c r="F15" i="24"/>
  <c r="H18" i="8"/>
  <c r="H33" i="2"/>
  <c r="C70" i="1"/>
  <c r="C96" i="1"/>
  <c r="E90" i="1"/>
  <c r="D35" i="24" l="1"/>
  <c r="D34" i="24"/>
  <c r="D7" i="24"/>
  <c r="D17" i="24"/>
  <c r="D16" i="24"/>
  <c r="Q17" i="24"/>
  <c r="R17" i="24"/>
  <c r="Q16" i="24"/>
  <c r="D15" i="24"/>
  <c r="D12" i="24"/>
  <c r="D14" i="24"/>
  <c r="D8" i="24"/>
  <c r="E128" i="1"/>
  <c r="F52" i="2" s="1"/>
  <c r="C132" i="1"/>
  <c r="C134" i="1" s="1"/>
  <c r="C25" i="24"/>
  <c r="D11" i="24"/>
  <c r="D13" i="24"/>
  <c r="G27" i="24"/>
  <c r="H30" i="24" s="1"/>
  <c r="I27" i="24"/>
  <c r="J29" i="24" s="1"/>
  <c r="J25" i="24"/>
  <c r="F29" i="24"/>
  <c r="R29" i="24" s="1"/>
  <c r="F24" i="24"/>
  <c r="F27" i="24"/>
  <c r="F23" i="24"/>
  <c r="F26" i="24"/>
  <c r="F25" i="24"/>
  <c r="F31" i="24"/>
  <c r="R31" i="24" s="1"/>
  <c r="F33" i="24"/>
  <c r="F32" i="24"/>
  <c r="Q32" i="24" s="1"/>
  <c r="U11" i="24"/>
  <c r="J30" i="24"/>
  <c r="J31" i="24"/>
  <c r="U15" i="24"/>
  <c r="V12" i="24"/>
  <c r="U12" i="24"/>
  <c r="J32" i="24"/>
  <c r="J33" i="24"/>
  <c r="F30" i="24"/>
  <c r="S15" i="24"/>
  <c r="T15" i="24"/>
  <c r="S12" i="24"/>
  <c r="T12" i="24"/>
  <c r="T13" i="24"/>
  <c r="S13" i="24"/>
  <c r="S11" i="24"/>
  <c r="T11" i="24"/>
  <c r="T14" i="24"/>
  <c r="S14" i="24"/>
  <c r="R12" i="24"/>
  <c r="R15" i="24"/>
  <c r="Q15" i="24"/>
  <c r="Q14" i="24"/>
  <c r="R14" i="24"/>
  <c r="R13" i="24"/>
  <c r="Q13" i="24"/>
  <c r="R11" i="24"/>
  <c r="C72" i="1"/>
  <c r="C95" i="1" s="1"/>
  <c r="C98" i="1" s="1"/>
  <c r="C100" i="1" s="1"/>
  <c r="BP4" i="3"/>
  <c r="E91" i="1"/>
  <c r="F41" i="2"/>
  <c r="H29" i="24" l="1"/>
  <c r="T29" i="24" s="1"/>
  <c r="H25" i="24"/>
  <c r="CI4" i="3"/>
  <c r="D9" i="24"/>
  <c r="E71" i="1"/>
  <c r="E72" i="1" s="1"/>
  <c r="O15" i="24"/>
  <c r="P15" i="24"/>
  <c r="P14" i="24"/>
  <c r="O14" i="24"/>
  <c r="P12" i="24"/>
  <c r="O12" i="24"/>
  <c r="P13" i="24"/>
  <c r="O13" i="24"/>
  <c r="P11" i="24"/>
  <c r="O11" i="24"/>
  <c r="Q35" i="24"/>
  <c r="R35" i="24"/>
  <c r="Q34" i="24"/>
  <c r="R34" i="24"/>
  <c r="E130" i="1"/>
  <c r="F53" i="2" s="1"/>
  <c r="C27" i="24"/>
  <c r="Q29" i="24"/>
  <c r="H31" i="24"/>
  <c r="H27" i="24"/>
  <c r="H26" i="24"/>
  <c r="H23" i="24"/>
  <c r="H24" i="24"/>
  <c r="H33" i="24"/>
  <c r="T33" i="24" s="1"/>
  <c r="H32" i="24"/>
  <c r="T32" i="24" s="1"/>
  <c r="J27" i="24"/>
  <c r="J26" i="24"/>
  <c r="J24" i="24"/>
  <c r="J23" i="24"/>
  <c r="R33" i="24"/>
  <c r="Q33" i="24"/>
  <c r="Q31" i="24"/>
  <c r="R32" i="24"/>
  <c r="U30" i="24"/>
  <c r="V30" i="24"/>
  <c r="T30" i="24"/>
  <c r="S30" i="24"/>
  <c r="V31" i="24"/>
  <c r="U31" i="24"/>
  <c r="U32" i="24"/>
  <c r="V32" i="24"/>
  <c r="U33" i="24"/>
  <c r="V33" i="24"/>
  <c r="R30" i="24"/>
  <c r="Q30" i="24"/>
  <c r="U29" i="24"/>
  <c r="V29" i="24"/>
  <c r="F42" i="2"/>
  <c r="E96" i="1"/>
  <c r="G90" i="1"/>
  <c r="BQ4" i="3"/>
  <c r="S29" i="24" l="1"/>
  <c r="S32" i="24"/>
  <c r="D25" i="24"/>
  <c r="D23" i="24"/>
  <c r="CJ4" i="3"/>
  <c r="BG4" i="3"/>
  <c r="F34" i="2"/>
  <c r="E132" i="1"/>
  <c r="CK4" i="3" s="1"/>
  <c r="G128" i="1"/>
  <c r="G52" i="2" s="1"/>
  <c r="D27" i="24"/>
  <c r="D26" i="24"/>
  <c r="D29" i="24"/>
  <c r="P29" i="24" s="1"/>
  <c r="D31" i="24"/>
  <c r="D32" i="24"/>
  <c r="P32" i="24" s="1"/>
  <c r="D30" i="24"/>
  <c r="P30" i="24" s="1"/>
  <c r="D33" i="24"/>
  <c r="D24" i="24"/>
  <c r="S33" i="24"/>
  <c r="T31" i="24"/>
  <c r="S31" i="24"/>
  <c r="G71" i="1"/>
  <c r="E95" i="1"/>
  <c r="BS4" i="3" s="1"/>
  <c r="BH4" i="3"/>
  <c r="F35" i="2"/>
  <c r="F44" i="2" s="1"/>
  <c r="BP5" i="3"/>
  <c r="G41" i="2"/>
  <c r="G91" i="1"/>
  <c r="BT4" i="3"/>
  <c r="E134" i="1" l="1"/>
  <c r="CM4" i="3" s="1"/>
  <c r="CI5" i="3"/>
  <c r="G130" i="1"/>
  <c r="G132" i="1" s="1"/>
  <c r="O35" i="24"/>
  <c r="O34" i="24"/>
  <c r="O32" i="24"/>
  <c r="P33" i="24"/>
  <c r="O33" i="24"/>
  <c r="P31" i="24"/>
  <c r="O31" i="24"/>
  <c r="O29" i="24"/>
  <c r="O30" i="24"/>
  <c r="E98" i="1"/>
  <c r="BU4" i="3" s="1"/>
  <c r="G34" i="2"/>
  <c r="BG5" i="3"/>
  <c r="G72" i="1"/>
  <c r="I90" i="1"/>
  <c r="G96" i="1"/>
  <c r="G42" i="2"/>
  <c r="BQ5" i="3"/>
  <c r="I128" i="1" l="1"/>
  <c r="I130" i="1" s="1"/>
  <c r="CJ5" i="3"/>
  <c r="G53" i="2"/>
  <c r="D32" i="8"/>
  <c r="F15" i="14"/>
  <c r="F20" i="14" s="1"/>
  <c r="FZ4" i="3" s="1"/>
  <c r="D29" i="8"/>
  <c r="E100" i="1"/>
  <c r="I71" i="1"/>
  <c r="G95" i="1"/>
  <c r="BS5" i="3" s="1"/>
  <c r="G35" i="2"/>
  <c r="G44" i="2" s="1"/>
  <c r="BH5" i="3"/>
  <c r="CK5" i="3"/>
  <c r="G134" i="1"/>
  <c r="CM5" i="3" s="1"/>
  <c r="BT5" i="3"/>
  <c r="H41" i="2"/>
  <c r="BP6" i="3"/>
  <c r="I91" i="1"/>
  <c r="CI6" i="3" l="1"/>
  <c r="H52" i="2"/>
  <c r="FX4" i="3"/>
  <c r="G98" i="1"/>
  <c r="G100" i="1" s="1"/>
  <c r="BG6" i="3"/>
  <c r="I72" i="1"/>
  <c r="H34" i="2"/>
  <c r="CJ6" i="3"/>
  <c r="H53" i="2"/>
  <c r="I132" i="1"/>
  <c r="I96" i="1"/>
  <c r="BQ6" i="3"/>
  <c r="H42" i="2"/>
  <c r="F32" i="8" l="1"/>
  <c r="BU5" i="3"/>
  <c r="F29" i="8"/>
  <c r="BH6" i="3"/>
  <c r="I95" i="1"/>
  <c r="BS6" i="3" s="1"/>
  <c r="H35" i="2"/>
  <c r="H44" i="2" s="1"/>
  <c r="CK6" i="3"/>
  <c r="I134" i="1"/>
  <c r="CM6" i="3" s="1"/>
  <c r="BT6" i="3"/>
  <c r="I98" i="1" l="1"/>
  <c r="H32" i="8" s="1"/>
  <c r="I100" i="1" l="1"/>
  <c r="H29" i="8"/>
  <c r="BU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andrew.redding</author>
    <author>dawn.brennan</author>
    <author>Stephanie Kirbyshire</author>
    <author>tc={352A21F1-37D1-41FD-9D47-502AF30497B1}</author>
    <author>tc={F371C9E9-5F44-4C11-950F-2825FC27FB03}</author>
  </authors>
  <commentList>
    <comment ref="C7" authorId="0" shapeId="0" xr:uid="{00000000-0006-0000-0300-000001000000}">
      <text>
        <r>
          <rPr>
            <sz val="8"/>
            <color indexed="81"/>
            <rFont val="Tahoma"/>
            <family val="2"/>
          </rPr>
          <t>Included for reference / comparison
You can overtype the pre-populated figures with your actual outturn once this is known</t>
        </r>
      </text>
    </comment>
    <comment ref="C33" authorId="0" shapeId="0" xr:uid="{ACD4FB3D-CBE1-469A-840B-E535BF58FD14}">
      <text>
        <r>
          <rPr>
            <sz val="8"/>
            <color indexed="81"/>
            <rFont val="Tahoma"/>
            <family val="2"/>
          </rPr>
          <t>Included for reference / comparison
You can overtype the pre-populated figures with your actual outturn once this is known</t>
        </r>
      </text>
    </comment>
    <comment ref="C68" authorId="0" shapeId="0" xr:uid="{559FEB39-FBCC-480B-A8BE-DEEA67762D53}">
      <text>
        <r>
          <rPr>
            <sz val="8"/>
            <color indexed="81"/>
            <rFont val="Tahoma"/>
            <family val="2"/>
          </rPr>
          <t>Included for reference / comparison
You can overtype the pre-populated figures with your actual outturn once this is known</t>
        </r>
      </text>
    </comment>
    <comment ref="C75" authorId="0" shapeId="0" xr:uid="{1527F844-2E5E-43BD-9684-1603CE185A89}">
      <text>
        <r>
          <rPr>
            <sz val="8"/>
            <color indexed="81"/>
            <rFont val="Tahoma"/>
            <family val="2"/>
          </rPr>
          <t>Included for reference / comparison
You can overtype the pre-populated figures with your actual outturn once this is known</t>
        </r>
      </text>
    </comment>
    <comment ref="E107" authorId="1" shapeId="0" xr:uid="{00000000-0006-0000-0300-000005000000}">
      <text>
        <r>
          <rPr>
            <sz val="8"/>
            <color indexed="81"/>
            <rFont val="Tahoma"/>
            <family val="2"/>
          </rPr>
          <t>You should enter your capital brought forward balance from the Council's ledger</t>
        </r>
      </text>
    </comment>
    <comment ref="E108" authorId="1" shapeId="0" xr:uid="{00000000-0006-0000-0300-000006000000}">
      <text>
        <r>
          <rPr>
            <sz val="8"/>
            <color indexed="81"/>
            <rFont val="Tahoma"/>
            <family val="2"/>
          </rPr>
          <t>This is the new Capital allocation you have been notified of for the 2017-18 Financial Year</t>
        </r>
      </text>
    </comment>
    <comment ref="C112" authorId="0" shapeId="0" xr:uid="{933BB82C-0F99-4A0B-9DFA-88B959066CFA}">
      <text>
        <r>
          <rPr>
            <sz val="8"/>
            <color indexed="81"/>
            <rFont val="Tahoma"/>
            <family val="2"/>
          </rPr>
          <t>Included for reference / comparison
You can overtype the pre-populated figures with your actual outturn once this is known</t>
        </r>
      </text>
    </comment>
    <comment ref="E137" authorId="1" shapeId="0" xr:uid="{00000000-0006-0000-0300-000009000000}">
      <text>
        <r>
          <rPr>
            <sz val="8"/>
            <color indexed="81"/>
            <rFont val="Tahoma"/>
            <family val="2"/>
          </rPr>
          <t>This is the sum total of the Capital you have available to draw down minus the figure in CI01.</t>
        </r>
      </text>
    </comment>
    <comment ref="G137" authorId="1" shapeId="0" xr:uid="{00000000-0006-0000-0300-00000A000000}">
      <text>
        <r>
          <rPr>
            <sz val="8"/>
            <color indexed="81"/>
            <rFont val="Tahoma"/>
            <family val="2"/>
          </rPr>
          <t>This is the sum total of the Capital you have available to draw down minus the figure in CI01.</t>
        </r>
      </text>
    </comment>
    <comment ref="I137" authorId="1" shapeId="0" xr:uid="{00000000-0006-0000-0300-00000B000000}">
      <text>
        <r>
          <rPr>
            <sz val="8"/>
            <color indexed="81"/>
            <rFont val="Tahoma"/>
            <family val="2"/>
          </rPr>
          <t>This is the sum total of the Capital you have available to draw down minus the figure in CI01.</t>
        </r>
      </text>
    </comment>
    <comment ref="A277" authorId="2" shapeId="0" xr:uid="{0E0CD8F2-3F7B-4E06-9025-04EB468AD3D3}">
      <text>
        <r>
          <rPr>
            <b/>
            <sz val="9"/>
            <color indexed="81"/>
            <rFont val="Tahoma"/>
            <family val="2"/>
          </rPr>
          <t>Stephanie Kirbyshire:</t>
        </r>
        <r>
          <rPr>
            <sz val="9"/>
            <color indexed="81"/>
            <rFont val="Tahoma"/>
            <family val="2"/>
          </rPr>
          <t xml:space="preserve">
Changed from …and Preschool in Oct 24 at GP's request.
</t>
        </r>
      </text>
    </comment>
    <comment ref="A293" authorId="3" shapeId="0" xr:uid="{352A21F1-37D1-41FD-9D47-502AF30497B1}">
      <text>
        <t>[Threaded comment]
Your version of Excel allows you to read this threaded comment; however, any edits to it will get removed if the file is opened in a newer version of Excel. Learn more: https://go.microsoft.com/fwlink/?linkid=870924
Comment:
    Federated with Newton</t>
      </text>
    </comment>
    <comment ref="A299" authorId="4" shapeId="0" xr:uid="{F371C9E9-5F44-4C11-950F-2825FC27FB03}">
      <text>
        <t>[Threaded comment]
Your version of Excel allows you to read this threaded comment; however, any edits to it will get removed if the file is opened in a newer version of Excel. Learn more: https://go.microsoft.com/fwlink/?linkid=870924
Comment:
    Federated with Stukeley Meadows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tc={9BB4B8C0-465F-4E49-91D4-7606CC67E545}</author>
  </authors>
  <commentList>
    <comment ref="A1" authorId="0" shapeId="0" xr:uid="{9BB4B8C0-465F-4E49-91D4-7606CC67E545}">
      <text>
        <t>[Threaded comment]
Your version of Excel allows you to read this threaded comment; however, any edits to it will get removed if the file is opened in a newer version of Excel. Learn more: https://go.microsoft.com/fwlink/?linkid=870924
Comment:
    Paste Report Here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Jonty Holden</author>
  </authors>
  <commentList>
    <comment ref="B16" authorId="0" shapeId="0" xr:uid="{DEBE7805-BE96-4D3A-9EFC-15032D34662C}">
      <text>
        <r>
          <rPr>
            <b/>
            <sz val="9"/>
            <color indexed="81"/>
            <rFont val="Tahoma"/>
            <charset val="1"/>
          </rPr>
          <t>Total Salary Cost of all SLT members</t>
        </r>
        <r>
          <rPr>
            <sz val="9"/>
            <color indexed="81"/>
            <rFont val="Tahoma"/>
            <charset val="1"/>
          </rPr>
          <t xml:space="preserve">
</t>
        </r>
      </text>
    </comment>
    <comment ref="B17" authorId="0" shapeId="0" xr:uid="{6DA6712F-D0C8-4A54-9163-BC91A5D43626}">
      <text>
        <r>
          <rPr>
            <b/>
            <sz val="9"/>
            <color indexed="81"/>
            <rFont val="Tahoma"/>
            <charset val="1"/>
          </rPr>
          <t xml:space="preserve">Total Cost of all SLT members plus Gross TLR values for other staff
</t>
        </r>
      </text>
    </comment>
    <comment ref="B34" authorId="0" shapeId="0" xr:uid="{F81AADEF-4F8D-409B-9FCA-C449C1A86277}">
      <text>
        <r>
          <rPr>
            <b/>
            <sz val="9"/>
            <color indexed="81"/>
            <rFont val="Tahoma"/>
            <charset val="1"/>
          </rPr>
          <t>Total Salary Cost of all SLT members</t>
        </r>
        <r>
          <rPr>
            <sz val="9"/>
            <color indexed="81"/>
            <rFont val="Tahoma"/>
            <charset val="1"/>
          </rPr>
          <t xml:space="preserve">
</t>
        </r>
      </text>
    </comment>
    <comment ref="B35" authorId="0" shapeId="0" xr:uid="{145FC7F2-3452-44D4-B3C5-C8CD0362B578}">
      <text>
        <r>
          <rPr>
            <b/>
            <sz val="9"/>
            <color indexed="81"/>
            <rFont val="Tahoma"/>
            <charset val="1"/>
          </rPr>
          <t xml:space="preserve">Total Cost of all SLT members plus Gross TLR values for other staff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Stephanie Kirbyshire</author>
    <author>tc={DB89B573-C5DE-41CE-BD3B-15AE540D74BD}</author>
    <author>tc={9E567366-9991-4FB1-BA65-9A6B929DA0D2}</author>
  </authors>
  <commentList>
    <comment ref="C89" authorId="0" shapeId="0" xr:uid="{286C21D0-F13C-4BF6-B43A-E7B818067CF3}">
      <text>
        <r>
          <rPr>
            <b/>
            <sz val="9"/>
            <color indexed="81"/>
            <rFont val="Tahoma"/>
            <family val="2"/>
          </rPr>
          <t>Stephanie Kirbyshire:</t>
        </r>
        <r>
          <rPr>
            <sz val="9"/>
            <color indexed="81"/>
            <rFont val="Tahoma"/>
            <family val="2"/>
          </rPr>
          <t xml:space="preserve">
Changed from …and Preschool in Oct 24 at GP's request.
</t>
        </r>
      </text>
    </comment>
    <comment ref="C105" authorId="1" shapeId="0" xr:uid="{DB89B573-C5DE-41CE-BD3B-15AE540D74BD}">
      <text>
        <t>[Threaded comment]
Your version of Excel allows you to read this threaded comment; however, any edits to it will get removed if the file is opened in a newer version of Excel. Learn more: https://go.microsoft.com/fwlink/?linkid=870924
Comment:
    Federated with Newton</t>
      </text>
    </comment>
    <comment ref="C111" authorId="2" shapeId="0" xr:uid="{9E567366-9991-4FB1-BA65-9A6B929DA0D2}">
      <text>
        <t>[Threaded comment]
Your version of Excel allows you to read this threaded comment; however, any edits to it will get removed if the file is opened in a newer version of Excel. Learn more: https://go.microsoft.com/fwlink/?linkid=870924
Comment:
    Federated with Stukeley Meadows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<sst xmlns="http://schemas.openxmlformats.org/spreadsheetml/2006/main" count="7562" uniqueCount="1012">
  <si>
    <t>Once your budget is ready to send for approval to your Governors, please download Budget Analysis in Excel Export (Table) from SBS</t>
  </si>
  <si>
    <t>Once downloaded, please copy and paste that report into the Budget Analysis Report sheet in this workbook.</t>
  </si>
  <si>
    <t>Paste it into cell A1</t>
  </si>
  <si>
    <t>Further Guidance can be found in the document below.</t>
  </si>
  <si>
    <t>To download your report, navigate to the Reporting module of SBS and run the Budget Analysis Report</t>
  </si>
  <si>
    <t>Run the Budget Analysis Report for the budget you are sending to Governors for approval</t>
  </si>
  <si>
    <t>Using the Export button in the top right, download an Excel (Table) version of the report</t>
  </si>
  <si>
    <t>Copy all of the data from the export and paste this into Cell A1 of the Budget Analysis Report (Table) Worksheet</t>
  </si>
  <si>
    <t>Please complete this form and return it by e-mail to SSCT</t>
  </si>
  <si>
    <t>Governing Board Authorisation of the School's Budget</t>
  </si>
  <si>
    <t>School:</t>
  </si>
  <si>
    <t>DfE Number</t>
  </si>
  <si>
    <t>1) Has the Governing Board authorised a 3 year budget?</t>
  </si>
  <si>
    <t>3 YEAR</t>
  </si>
  <si>
    <t>2) Are sheets a, b,c and d within this budget return fully completed?</t>
  </si>
  <si>
    <t>CHOOSE</t>
  </si>
  <si>
    <t>(please check and change the box on the right to 'YES')</t>
  </si>
  <si>
    <t>2) By Recording YES in the Box to the right (see drop down)</t>
  </si>
  <si>
    <t>You are confirming that this 3 Year Budget has been appropriately authorised by the Governing Board</t>
  </si>
  <si>
    <t>Please provide details below - overtype  the yellow fields</t>
  </si>
  <si>
    <t>We would normally expect that the peron authorising this return to be the Chair of Governors</t>
  </si>
  <si>
    <t>Name of Person Authorising this Return</t>
  </si>
  <si>
    <t>Position of Person Authorising this Return</t>
  </si>
  <si>
    <t>Date Authorised</t>
  </si>
  <si>
    <t>BUDGET SUMMARY</t>
  </si>
  <si>
    <t>a) SCHOOL'S REVENUE BUDGET</t>
  </si>
  <si>
    <t>2025/26</t>
  </si>
  <si>
    <t>2026/27</t>
  </si>
  <si>
    <t>2027/28</t>
  </si>
  <si>
    <t>Total Income</t>
  </si>
  <si>
    <t>Total Expenditure</t>
  </si>
  <si>
    <t>In year Surplus/(Deficit)</t>
  </si>
  <si>
    <t>Estimated Brought Forward Balance</t>
  </si>
  <si>
    <t>FORECASTED CARRY FORWARD BALANCE AT THE END OF EACH YEAR (BO1 + BO2)</t>
  </si>
  <si>
    <t>b) COMMUNITY FOCUSED ACTIVITIES REVENUE BUDGET</t>
  </si>
  <si>
    <t>In Year Surplus / Deficit</t>
  </si>
  <si>
    <t>FORECASTED CARRY FORWARD BALANCE AT THE END OF EACH YEAR (BO6)</t>
  </si>
  <si>
    <t>FORECAST OF TOTAL SCHOOL REVENUE CARRY FORWARD BALANCES AT THE END OF EACH YEAR</t>
  </si>
  <si>
    <t>c) SCHOOL'S CAPITAL BUDGET</t>
  </si>
  <si>
    <t>Total Capital Income</t>
  </si>
  <si>
    <t>Total Capital Expenditure</t>
  </si>
  <si>
    <t>In year Capital Surplus/(Deficit)</t>
  </si>
  <si>
    <t>Estimated Capital Brought Forward Balance</t>
  </si>
  <si>
    <t>FORECASTED CAPITAL BALANCE TO CARRY FORWARD AT THE END OF EACH YEAR</t>
  </si>
  <si>
    <t>1 YEAR</t>
  </si>
  <si>
    <t>YES</t>
  </si>
  <si>
    <t>NO</t>
  </si>
  <si>
    <t>CENTRALLY FUNDED</t>
  </si>
  <si>
    <t>SELF FUNDED</t>
  </si>
  <si>
    <t>Please Click on Arrow to Choose School</t>
  </si>
  <si>
    <t>Unit4 CostC</t>
  </si>
  <si>
    <t>2012/2013</t>
  </si>
  <si>
    <t>Pupil Numbers</t>
  </si>
  <si>
    <t>CFR</t>
  </si>
  <si>
    <t>TOTAL INCOME</t>
  </si>
  <si>
    <t>£</t>
  </si>
  <si>
    <t>I01</t>
  </si>
  <si>
    <t>Funds Delegated by the Local Authority</t>
  </si>
  <si>
    <t>: Delegated Funds</t>
  </si>
  <si>
    <t>I02</t>
  </si>
  <si>
    <t>Funding for 6th Form Students</t>
  </si>
  <si>
    <t>: Sixth-Form Funding</t>
  </si>
  <si>
    <t>I03</t>
  </si>
  <si>
    <t>SEN Funding</t>
  </si>
  <si>
    <t>: High Needs Funding</t>
  </si>
  <si>
    <t>I04</t>
  </si>
  <si>
    <t>Funding for Minority Ethnic Pupils</t>
  </si>
  <si>
    <t>: Funding for Minority Ethnic Pupils</t>
  </si>
  <si>
    <t>I05</t>
  </si>
  <si>
    <t>Pupil Premium</t>
  </si>
  <si>
    <t>: Pupil Premium</t>
  </si>
  <si>
    <t>I06</t>
  </si>
  <si>
    <t>Other Government Grants</t>
  </si>
  <si>
    <t>: Other Government Grants</t>
  </si>
  <si>
    <t>I07</t>
  </si>
  <si>
    <t xml:space="preserve">Other Grants &amp; Payments </t>
  </si>
  <si>
    <t>: Other Grants</t>
  </si>
  <si>
    <t>I08A</t>
  </si>
  <si>
    <t>Income from Letting Premises</t>
  </si>
  <si>
    <t>: Lettings Income</t>
  </si>
  <si>
    <t>I08B</t>
  </si>
  <si>
    <t>Other Income from Facilities and Services</t>
  </si>
  <si>
    <t>: Facilities &amp; Services Income</t>
  </si>
  <si>
    <t>I09</t>
  </si>
  <si>
    <t>Income From Catering</t>
  </si>
  <si>
    <t>: Catering Income</t>
  </si>
  <si>
    <t>I10</t>
  </si>
  <si>
    <t>Receipts from Supply Teachers Insurance Claims</t>
  </si>
  <si>
    <t>: Supply Teacher Insurance Claims</t>
  </si>
  <si>
    <t>I11</t>
  </si>
  <si>
    <t>Receipts from Other Insurance Claims</t>
  </si>
  <si>
    <t>: Other Insurance Claims</t>
  </si>
  <si>
    <t>I12</t>
  </si>
  <si>
    <t>Income from Contributions to Visits etc.</t>
  </si>
  <si>
    <t>: Contributions to visits</t>
  </si>
  <si>
    <t>I13</t>
  </si>
  <si>
    <t>Donations and/or Private Funds</t>
  </si>
  <si>
    <t>I15</t>
  </si>
  <si>
    <t>Pupil Focused Extended School Funding and/or Grants</t>
  </si>
  <si>
    <t>I18A</t>
  </si>
  <si>
    <t>: COVID Job Retention Scheme</t>
  </si>
  <si>
    <t>I18B</t>
  </si>
  <si>
    <t>: COVID Reimbursment</t>
  </si>
  <si>
    <t>I18C</t>
  </si>
  <si>
    <t>: COVID Catch Up Grants</t>
  </si>
  <si>
    <t>I18D</t>
  </si>
  <si>
    <t>: Additional Grants</t>
  </si>
  <si>
    <t>TOTAL EXPENDITURE</t>
  </si>
  <si>
    <t>E01</t>
  </si>
  <si>
    <t>Teaching Staff</t>
  </si>
  <si>
    <t>: Teaching Staff</t>
  </si>
  <si>
    <t>E02</t>
  </si>
  <si>
    <t>Supply Teaching Staff</t>
  </si>
  <si>
    <t>: Supply Teaching Staff</t>
  </si>
  <si>
    <t>E03</t>
  </si>
  <si>
    <t>Education Support Staff</t>
  </si>
  <si>
    <t>: Education Support Staff</t>
  </si>
  <si>
    <t>E04</t>
  </si>
  <si>
    <t>Premises Staff</t>
  </si>
  <si>
    <t>: Premises Staff</t>
  </si>
  <si>
    <t>E05</t>
  </si>
  <si>
    <t>Administrative &amp; Clerical Staff</t>
  </si>
  <si>
    <t>: Administrative &amp; Clerical Staff</t>
  </si>
  <si>
    <t>E06</t>
  </si>
  <si>
    <t>Catering Staff</t>
  </si>
  <si>
    <t>: Catering Staff</t>
  </si>
  <si>
    <t>E07</t>
  </si>
  <si>
    <t>Cost of Other Staff</t>
  </si>
  <si>
    <t>: Other Staff</t>
  </si>
  <si>
    <t>E08</t>
  </si>
  <si>
    <t>Indirect Employee Expenses</t>
  </si>
  <si>
    <t>: Indirect Employee Expenses</t>
  </si>
  <si>
    <t>E09</t>
  </si>
  <si>
    <t>Development &amp; Training</t>
  </si>
  <si>
    <t>: Staff Development &amp; Training</t>
  </si>
  <si>
    <t>E10</t>
  </si>
  <si>
    <t>Supply Teacher Insurance</t>
  </si>
  <si>
    <t>: Supply Teacher Insurance</t>
  </si>
  <si>
    <t>E11</t>
  </si>
  <si>
    <t>Staff Related Insurance</t>
  </si>
  <si>
    <t>: Staff Related Insurance</t>
  </si>
  <si>
    <t>E12</t>
  </si>
  <si>
    <t>Building Maintenance &amp; Improvement</t>
  </si>
  <si>
    <t>: Building Maintenance &amp; Improvement</t>
  </si>
  <si>
    <t>E13</t>
  </si>
  <si>
    <t>Grounds Maintenance &amp; Improvement</t>
  </si>
  <si>
    <t>: Grounds Maintenance &amp; Improvement</t>
  </si>
  <si>
    <t>E14</t>
  </si>
  <si>
    <t>Cleaning &amp; Caretaking</t>
  </si>
  <si>
    <t>: Cleaning &amp; Caretaking</t>
  </si>
  <si>
    <t>E15</t>
  </si>
  <si>
    <t>Water &amp; Sewerage</t>
  </si>
  <si>
    <t>: Water &amp; Sewerage</t>
  </si>
  <si>
    <t>E16</t>
  </si>
  <si>
    <t>Energy</t>
  </si>
  <si>
    <t>: Energy</t>
  </si>
  <si>
    <t>E17</t>
  </si>
  <si>
    <t>Rates</t>
  </si>
  <si>
    <t>: Rates</t>
  </si>
  <si>
    <t>E18</t>
  </si>
  <si>
    <t>Other Occupation Costs</t>
  </si>
  <si>
    <t>: Other Occupation Costs</t>
  </si>
  <si>
    <t>E19</t>
  </si>
  <si>
    <t>Learning Resources (not ICT equipment)</t>
  </si>
  <si>
    <t>: Learning Resources (not ICT)</t>
  </si>
  <si>
    <t>E20</t>
  </si>
  <si>
    <t>ICT Learning Resources (All sub CFR Codes)</t>
  </si>
  <si>
    <t>E21</t>
  </si>
  <si>
    <t>Exam fees</t>
  </si>
  <si>
    <t>: Exam Fees</t>
  </si>
  <si>
    <t>E22</t>
  </si>
  <si>
    <t>Administrative Supplies</t>
  </si>
  <si>
    <t>: Administrative Supplies</t>
  </si>
  <si>
    <t>E23</t>
  </si>
  <si>
    <t>Other Insurance Premiums</t>
  </si>
  <si>
    <t>: Other Insurance Premiums</t>
  </si>
  <si>
    <t>E24</t>
  </si>
  <si>
    <t>Special facilities</t>
  </si>
  <si>
    <t>: Special Facilities</t>
  </si>
  <si>
    <t>E25</t>
  </si>
  <si>
    <t>Catering Supplies</t>
  </si>
  <si>
    <t>: Catering Supplies</t>
  </si>
  <si>
    <t>E26</t>
  </si>
  <si>
    <t>Agency Supply Teaching Staff</t>
  </si>
  <si>
    <t>: Agency Supply Teaching Staff</t>
  </si>
  <si>
    <t>E27</t>
  </si>
  <si>
    <t>Bought in Professional Services-Curriculum</t>
  </si>
  <si>
    <t>: Professional Services - Curriculum</t>
  </si>
  <si>
    <t>E28A</t>
  </si>
  <si>
    <t>Bought in Professional Services-Other (except PFI)</t>
  </si>
  <si>
    <t>: Professional Services - Other</t>
  </si>
  <si>
    <t>E28B</t>
  </si>
  <si>
    <t>Bought in Professional Services-Other (PFI)</t>
  </si>
  <si>
    <t>: Professional Services - Other PFI</t>
  </si>
  <si>
    <t>E29</t>
  </si>
  <si>
    <t>Loan Interest</t>
  </si>
  <si>
    <t>: Loan Interest</t>
  </si>
  <si>
    <t>E30</t>
  </si>
  <si>
    <t>Direct Revenue Financing (Capitalisation)</t>
  </si>
  <si>
    <t>: Contributions to Capital</t>
  </si>
  <si>
    <t>School's Revenue Balances</t>
  </si>
  <si>
    <t>In Year Surplus/Deficit</t>
  </si>
  <si>
    <t>Cumulative Surplus / Deficit C/fwd (B01 + B02)</t>
  </si>
  <si>
    <t>COMMUNITY FOCUSED ACTIVITIES INCOME</t>
  </si>
  <si>
    <t>I16</t>
  </si>
  <si>
    <t>Community Focused School Funding &amp;/or Grants</t>
  </si>
  <si>
    <t>: Community Focused Extended School Funding</t>
  </si>
  <si>
    <t>I17</t>
  </si>
  <si>
    <t>Community Focused School Facilities Income</t>
  </si>
  <si>
    <t>: Community Focused Extended School Facilities Income</t>
  </si>
  <si>
    <t>Total Community Focused Activities Income</t>
  </si>
  <si>
    <t>COMMUNITY FOCUSED ACTIVITIES EXPENDITURE</t>
  </si>
  <si>
    <t>E31</t>
  </si>
  <si>
    <t>Community Focused Schools Staff</t>
  </si>
  <si>
    <t>: Community Focused Extended School Staff</t>
  </si>
  <si>
    <t>E32</t>
  </si>
  <si>
    <t>Community Focused Schools Costs</t>
  </si>
  <si>
    <t>: Community Focused Extended School Costs</t>
  </si>
  <si>
    <t>Total Community Focused Activties Expenditure</t>
  </si>
  <si>
    <t>Community Focused Activities Balances</t>
  </si>
  <si>
    <t>B06</t>
  </si>
  <si>
    <t>Cumulative Surplus / Deficit C/fwd (B06)</t>
  </si>
  <si>
    <t>Total Revenue &amp; Community Focused Activities Balances</t>
  </si>
  <si>
    <t>B01</t>
  </si>
  <si>
    <t>Committed Revenue Balances</t>
  </si>
  <si>
    <t>B02</t>
  </si>
  <si>
    <t>Uncommitted Revenue Balances</t>
  </si>
  <si>
    <t>Cumulative Surplus / Deficit Balance C/fwd (B01 + B02 + B06)</t>
  </si>
  <si>
    <t xml:space="preserve">  Forecasted total carry forward balances as a % of I01 - I05 Funding</t>
  </si>
  <si>
    <t>Devolved Formula Capital (DFC)</t>
  </si>
  <si>
    <t>Surplus / Deficit B/fwd (Capital)</t>
  </si>
  <si>
    <t>DFC Allocation (new year)</t>
  </si>
  <si>
    <t>Total Available Capital Budget</t>
  </si>
  <si>
    <t>Capital Income</t>
  </si>
  <si>
    <t>CI01</t>
  </si>
  <si>
    <t>: Capital Income</t>
  </si>
  <si>
    <t>CI03</t>
  </si>
  <si>
    <t>Voluntary or Private Income</t>
  </si>
  <si>
    <t>: Voluntary or Private Income</t>
  </si>
  <si>
    <t>CI04</t>
  </si>
  <si>
    <t>Direct Revenue Financing (Revenue Contribution to Capital)</t>
  </si>
  <si>
    <t>: Contributions from Revenue</t>
  </si>
  <si>
    <t>Capital Expenditure</t>
  </si>
  <si>
    <t>CE01</t>
  </si>
  <si>
    <t>Acquisition of land and existing buildings</t>
  </si>
  <si>
    <t>: Acquisition of Land &amp; Buildings</t>
  </si>
  <si>
    <t>CE02</t>
  </si>
  <si>
    <t>New construction, conversion and renovation</t>
  </si>
  <si>
    <t>: New Construction &amp; Renovation</t>
  </si>
  <si>
    <t>CE03</t>
  </si>
  <si>
    <t>Vehicles, plant, equipment and machinery</t>
  </si>
  <si>
    <t>: Vehicles, Plant, Equipment &amp; Machinery</t>
  </si>
  <si>
    <t>CE04</t>
  </si>
  <si>
    <t>Information and communications technology (All sub CFR Codes)</t>
  </si>
  <si>
    <t>In Year capital balance</t>
  </si>
  <si>
    <t xml:space="preserve">CUMULATIVE CAPITAL BALANCE TO C/FWD </t>
  </si>
  <si>
    <t>B03</t>
  </si>
  <si>
    <t>Devolved formula capital balance</t>
  </si>
  <si>
    <t>B05</t>
  </si>
  <si>
    <t>Other capital balances</t>
  </si>
  <si>
    <t>TOTAL CUMULATIVE CAPITAL BALANCES</t>
  </si>
  <si>
    <t>DFC Resources Still Available Not Drawn Down</t>
  </si>
  <si>
    <t>Abbots Ripton CofE Primary School</t>
  </si>
  <si>
    <t>Primary</t>
  </si>
  <si>
    <t>30EP3373</t>
  </si>
  <si>
    <t>Alconbury CofE Primary School</t>
  </si>
  <si>
    <t>30EP3061</t>
  </si>
  <si>
    <t>Alderman Payne Primary School</t>
  </si>
  <si>
    <t>30EP2083</t>
  </si>
  <si>
    <t>Arbury Primary School</t>
  </si>
  <si>
    <t>30EP2118</t>
  </si>
  <si>
    <t>Ashbeach Primary School</t>
  </si>
  <si>
    <t>30EP2217</t>
  </si>
  <si>
    <t>Barnabas Oley CofE Primary school</t>
  </si>
  <si>
    <t>30EP3067</t>
  </si>
  <si>
    <t>Barrington CofE VC Primary School</t>
  </si>
  <si>
    <t>30EP3001</t>
  </si>
  <si>
    <t>Barton CofE VA Primary School</t>
  </si>
  <si>
    <t>30EP3301</t>
  </si>
  <si>
    <t>Bassingbourn Primary School</t>
  </si>
  <si>
    <t>30EP2002</t>
  </si>
  <si>
    <t>Beaupre Community Primary School</t>
  </si>
  <si>
    <t>30EP2082</t>
  </si>
  <si>
    <t>Bellbird Primary School</t>
  </si>
  <si>
    <t>30EP3943</t>
  </si>
  <si>
    <t>Benwick Primary School</t>
  </si>
  <si>
    <t>30EP2060</t>
  </si>
  <si>
    <t>Bewick Bridge Community Primary School</t>
  </si>
  <si>
    <t>30EP2312</t>
  </si>
  <si>
    <t>Brampton Village Primary School</t>
  </si>
  <si>
    <t>30EP3942</t>
  </si>
  <si>
    <t>Brington CofE Primary School</t>
  </si>
  <si>
    <t>30EP3081</t>
  </si>
  <si>
    <t>Brunswick Nursery School</t>
  </si>
  <si>
    <t>Nursery</t>
  </si>
  <si>
    <t>30EN1005</t>
  </si>
  <si>
    <t>Burwell Village College (Primary)</t>
  </si>
  <si>
    <t>30EP2327</t>
  </si>
  <si>
    <t>Bushmead Primary School</t>
  </si>
  <si>
    <t>30EP2452</t>
  </si>
  <si>
    <t>Caldecote Primary School</t>
  </si>
  <si>
    <t>30EP2004</t>
  </si>
  <si>
    <t>Castle Camps Church of England (Controlled) Primary School</t>
  </si>
  <si>
    <t>30EP3008</t>
  </si>
  <si>
    <t>Castle School, Cambridge</t>
  </si>
  <si>
    <t>Special</t>
  </si>
  <si>
    <t>30ES7026</t>
  </si>
  <si>
    <t>Cherry Hinton Church of England Voluntary Controlled Primary School</t>
  </si>
  <si>
    <t>30EP3050</t>
  </si>
  <si>
    <t>Cheveley CofE Primary School</t>
  </si>
  <si>
    <t>30EP3009</t>
  </si>
  <si>
    <t>Clarkson Infants School</t>
  </si>
  <si>
    <t>30EP2091</t>
  </si>
  <si>
    <t>Coates Primary School</t>
  </si>
  <si>
    <t>30EP2065</t>
  </si>
  <si>
    <t>Colleges Nursery School</t>
  </si>
  <si>
    <t>30EN1006</t>
  </si>
  <si>
    <t>Colville Primary School</t>
  </si>
  <si>
    <t>30EP2119</t>
  </si>
  <si>
    <t>Coton Church of England (Voluntary Controlled) Primary School</t>
  </si>
  <si>
    <t>30EP3011</t>
  </si>
  <si>
    <t>Cottenham Primary School</t>
  </si>
  <si>
    <t>30EP2006</t>
  </si>
  <si>
    <t>Dry Drayton CofE (C) Primary School</t>
  </si>
  <si>
    <t>30EP3012</t>
  </si>
  <si>
    <t>Duxford Church of England Community Primary School</t>
  </si>
  <si>
    <t>30EP3041</t>
  </si>
  <si>
    <t>Eastfield Infant and Nursery School</t>
  </si>
  <si>
    <t>30EP2246</t>
  </si>
  <si>
    <t>Elsworth CofE VA Primary School</t>
  </si>
  <si>
    <t>30EP3308</t>
  </si>
  <si>
    <t>Elton CofE Primary School of the Foundation of Frances and Jane Proby</t>
  </si>
  <si>
    <t>30EP3368</t>
  </si>
  <si>
    <t>Ely St John's Community Primary School</t>
  </si>
  <si>
    <t>30EP2444</t>
  </si>
  <si>
    <t>Eynesbury CofE C Primary School</t>
  </si>
  <si>
    <t>30EP3074</t>
  </si>
  <si>
    <t>Fawcett Primary School</t>
  </si>
  <si>
    <t>30EP2336</t>
  </si>
  <si>
    <t>Fen Drayton Primary School</t>
  </si>
  <si>
    <t>30EP2010</t>
  </si>
  <si>
    <t>Fenstanton and Hilton Primary School</t>
  </si>
  <si>
    <t>30EP2208</t>
  </si>
  <si>
    <t>Folksworth CofE Primary School</t>
  </si>
  <si>
    <t>30EP3065</t>
  </si>
  <si>
    <t>Fordham CofE Primary School</t>
  </si>
  <si>
    <t>30EP3014</t>
  </si>
  <si>
    <t>Fourfields Community Primary School</t>
  </si>
  <si>
    <t>30EP2321</t>
  </si>
  <si>
    <t>Fowlmere Primary School</t>
  </si>
  <si>
    <t>30EP2011</t>
  </si>
  <si>
    <t>Foxton Primary School</t>
  </si>
  <si>
    <t>30EP2012</t>
  </si>
  <si>
    <t>Friday Bridge Community Primary School</t>
  </si>
  <si>
    <t>30EP2068</t>
  </si>
  <si>
    <t>Fulbourn Primary School</t>
  </si>
  <si>
    <t>30EP2328</t>
  </si>
  <si>
    <t>Granta School</t>
  </si>
  <si>
    <t>30ES7025</t>
  </si>
  <si>
    <t>Great Abington Primary School</t>
  </si>
  <si>
    <t>30EP2016</t>
  </si>
  <si>
    <t>Great and Little Shelford CofE (Aided) Primary School</t>
  </si>
  <si>
    <t>30EP3310</t>
  </si>
  <si>
    <t>Great Paxton CofE Primary School</t>
  </si>
  <si>
    <t>30EP3068</t>
  </si>
  <si>
    <t>Hardwick and Cambourne Community Primary School</t>
  </si>
  <si>
    <t>30EP2315</t>
  </si>
  <si>
    <t>Harston and Newton Community Primary School</t>
  </si>
  <si>
    <t>30EP2018</t>
  </si>
  <si>
    <t>Haslingfield Endowed Primary School</t>
  </si>
  <si>
    <t>30EP3035</t>
  </si>
  <si>
    <t>Hauxton Primary School</t>
  </si>
  <si>
    <t>30EP2205</t>
  </si>
  <si>
    <t>Hemingford Grey Primary School</t>
  </si>
  <si>
    <t>30EP2211</t>
  </si>
  <si>
    <t>Histon Early Years Centre</t>
  </si>
  <si>
    <t>30EN1003</t>
  </si>
  <si>
    <t>Holywell CofE Primary School</t>
  </si>
  <si>
    <t>30EP3071</t>
  </si>
  <si>
    <t>Homerton Early Years Centre</t>
  </si>
  <si>
    <t>30EN1002</t>
  </si>
  <si>
    <t>Houghton Primary School</t>
  </si>
  <si>
    <t>30EP2212</t>
  </si>
  <si>
    <t>Huntingdon Nursery School</t>
  </si>
  <si>
    <t>30EN1007</t>
  </si>
  <si>
    <t>Huntingdon Primary School</t>
  </si>
  <si>
    <t>30EP3945</t>
  </si>
  <si>
    <t>Isleham Church of England Primary School</t>
  </si>
  <si>
    <t>30EP3022</t>
  </si>
  <si>
    <t>Kettlefields Primary School</t>
  </si>
  <si>
    <t>30EP2442</t>
  </si>
  <si>
    <t>Kinderley Primary School</t>
  </si>
  <si>
    <t>30EP2331</t>
  </si>
  <si>
    <t>Kings Hedges Nursery School</t>
  </si>
  <si>
    <t>30EN1000</t>
  </si>
  <si>
    <t>Kings Hedges Primary School</t>
  </si>
  <si>
    <t>30EP2446</t>
  </si>
  <si>
    <t>Linton CofE Infant School</t>
  </si>
  <si>
    <t>30EP3317</t>
  </si>
  <si>
    <t>Lionel Walden Primary School</t>
  </si>
  <si>
    <t>30EP2066</t>
  </si>
  <si>
    <t>Little Paxton Primary School</t>
  </si>
  <si>
    <t>30EP2293</t>
  </si>
  <si>
    <t>Littleport Community Primary School</t>
  </si>
  <si>
    <t>30EP2074</t>
  </si>
  <si>
    <t>Manea Community Primary School</t>
  </si>
  <si>
    <t>30EP2075</t>
  </si>
  <si>
    <t>Mayfield Primary School</t>
  </si>
  <si>
    <t>30EP2121</t>
  </si>
  <si>
    <t>Melbourn Primary School</t>
  </si>
  <si>
    <t>30EP2028</t>
  </si>
  <si>
    <t>Meldreth Primary School</t>
  </si>
  <si>
    <t>30EP2029</t>
  </si>
  <si>
    <t>Meridian Primary School</t>
  </si>
  <si>
    <t>30EP2059</t>
  </si>
  <si>
    <t>Milton Road Primary School</t>
  </si>
  <si>
    <t>30EP3386</t>
  </si>
  <si>
    <t>Monkfield Park Primary School</t>
  </si>
  <si>
    <t>30EP2449</t>
  </si>
  <si>
    <t>Morley Memorial Primary School</t>
  </si>
  <si>
    <t>30EP2107</t>
  </si>
  <si>
    <t>Newnham Croft Primary School</t>
  </si>
  <si>
    <t>30EP2109</t>
  </si>
  <si>
    <t>Orchard Park Community Primary School</t>
  </si>
  <si>
    <t>30EP3390</t>
  </si>
  <si>
    <t>Over Primary School</t>
  </si>
  <si>
    <t>30EP2031</t>
  </si>
  <si>
    <t>Park Street CofE Primary School</t>
  </si>
  <si>
    <t>30EP3350</t>
  </si>
  <si>
    <t>Pendragon Community Primary School</t>
  </si>
  <si>
    <t>30EP2033</t>
  </si>
  <si>
    <t>Petersfield CofE Aided Primary School</t>
  </si>
  <si>
    <t>30EP3331</t>
  </si>
  <si>
    <t>Priory Junior School</t>
  </si>
  <si>
    <t>30EP2239</t>
  </si>
  <si>
    <t>Priory Park Infant School &amp; Preschool</t>
  </si>
  <si>
    <t>30EP2219</t>
  </si>
  <si>
    <t>Queen Edith Primary School</t>
  </si>
  <si>
    <t>30EP2333</t>
  </si>
  <si>
    <t xml:space="preserve">Queen Emma Primary School </t>
  </si>
  <si>
    <t>30EP3946</t>
  </si>
  <si>
    <t>Ridgefield Primary School</t>
  </si>
  <si>
    <t>30EP2453</t>
  </si>
  <si>
    <t>Robert Arkenstall Primary School</t>
  </si>
  <si>
    <t>30EP2070</t>
  </si>
  <si>
    <t>Samuel Pepys School</t>
  </si>
  <si>
    <t>30ES7023</t>
  </si>
  <si>
    <t>Sawtry Infants' School</t>
  </si>
  <si>
    <t>30EP2255</t>
  </si>
  <si>
    <t>Shirley Community Primary School</t>
  </si>
  <si>
    <t>30EP2115</t>
  </si>
  <si>
    <t>Spring Meadow Infant School</t>
  </si>
  <si>
    <t>30EP2329</t>
  </si>
  <si>
    <t>St Anne's CofE Primary School</t>
  </si>
  <si>
    <t>30EP3384</t>
  </si>
  <si>
    <t>St Helen's Primary School</t>
  </si>
  <si>
    <t>30ES5200</t>
  </si>
  <si>
    <t>St Matthew's Primary School</t>
  </si>
  <si>
    <t>30EP2317</t>
  </si>
  <si>
    <t>St Pauls CofE VA Primary School</t>
  </si>
  <si>
    <t>30EP3356</t>
  </si>
  <si>
    <t>St Philip's CofE Aided Primary School</t>
  </si>
  <si>
    <t>30EP3358</t>
  </si>
  <si>
    <t>Steeple Morden CofE VC Primary School</t>
  </si>
  <si>
    <t>30EP3029</t>
  </si>
  <si>
    <t>Stretham Community Primary School</t>
  </si>
  <si>
    <t>30EP2084</t>
  </si>
  <si>
    <t>Stukeley Meadows Primary School</t>
  </si>
  <si>
    <t>30EP2443</t>
  </si>
  <si>
    <t>Sutton CofE VC Primary School</t>
  </si>
  <si>
    <t>30EP3052</t>
  </si>
  <si>
    <t>Swavesey Primary School</t>
  </si>
  <si>
    <t>30EP2046</t>
  </si>
  <si>
    <t>Teversham CofE VA Primary School</t>
  </si>
  <si>
    <t>30EP3325</t>
  </si>
  <si>
    <t>The Fields Nursery School</t>
  </si>
  <si>
    <t>30EN1001</t>
  </si>
  <si>
    <t>The Grove Primary School</t>
  </si>
  <si>
    <t>30EP2123</t>
  </si>
  <si>
    <t>The Newton Community Primary School</t>
  </si>
  <si>
    <t>30EP2260</t>
  </si>
  <si>
    <t>The Rackham Church of England Primary School</t>
  </si>
  <si>
    <t>30EP3058</t>
  </si>
  <si>
    <t>The Spinney Primary School</t>
  </si>
  <si>
    <t>30EP2335</t>
  </si>
  <si>
    <t>The Vine Inter-Church Primary School</t>
  </si>
  <si>
    <t>30EP3389</t>
  </si>
  <si>
    <t>Thorndown Primary School</t>
  </si>
  <si>
    <t>30EP2001</t>
  </si>
  <si>
    <t>Townley Primary School</t>
  </si>
  <si>
    <t>30EP2064</t>
  </si>
  <si>
    <t>Trumpington Meadows Primary School</t>
  </si>
  <si>
    <t>30EP2000</t>
  </si>
  <si>
    <t>Waterbeach Community Primary School</t>
  </si>
  <si>
    <t>30EP2048</t>
  </si>
  <si>
    <t>Westfield Junior School</t>
  </si>
  <si>
    <t>30EP2232</t>
  </si>
  <si>
    <t>Wheatfields Primary School</t>
  </si>
  <si>
    <t>30EP3392</t>
  </si>
  <si>
    <t>Wilburton CofE Primary School</t>
  </si>
  <si>
    <t>30EP3054</t>
  </si>
  <si>
    <t>William Westley Church of England VC Primary School</t>
  </si>
  <si>
    <t>30EP3032</t>
  </si>
  <si>
    <t>Willingham Primary School</t>
  </si>
  <si>
    <t>30EP2054</t>
  </si>
  <si>
    <t>Wyton on the Hill Community Primary School</t>
  </si>
  <si>
    <t>30EP2240</t>
  </si>
  <si>
    <t>Yaxley Infant School</t>
  </si>
  <si>
    <t>30EP2254</t>
  </si>
  <si>
    <t>The case for a deficit budget</t>
  </si>
  <si>
    <t>Alerts</t>
  </si>
  <si>
    <t>This sheet shows some simple "Alerts", to help you in your budget setting.</t>
  </si>
  <si>
    <t>a)</t>
  </si>
  <si>
    <t xml:space="preserve">Your Estimated Revenue Brought Forward Balance (column E; rows 69 + 88) </t>
  </si>
  <si>
    <t>CHECK</t>
  </si>
  <si>
    <t>must equal your FINAL revenue balance held at 31 March 2024</t>
  </si>
  <si>
    <t>b)</t>
  </si>
  <si>
    <t xml:space="preserve">Your Capitalisation Contribution E30 (row 65) does not equal </t>
  </si>
  <si>
    <t>your income figure shown in CI04 (row 116)</t>
  </si>
  <si>
    <t>c)</t>
  </si>
  <si>
    <t xml:space="preserve">You have set a budget, which will increase your school's revenue carry forward balance at year </t>
  </si>
  <si>
    <t>end (row 70)</t>
  </si>
  <si>
    <t>d)</t>
  </si>
  <si>
    <t>You have set a budget, which will increase your Community Focused Revenue carry forward balance at year end (row 89)</t>
  </si>
  <si>
    <t>e)</t>
  </si>
  <si>
    <t xml:space="preserve">You have set a budget where your revenue carry forward balance at the end of the year </t>
  </si>
  <si>
    <t>will be in excess of the 4% or 6% threshold (row 99)</t>
  </si>
  <si>
    <t>You have set a budget with a deficit carry forward balance at year end (row 98)</t>
  </si>
  <si>
    <t>f)</t>
  </si>
  <si>
    <t xml:space="preserve">You have set a budget with an in year deficit, which depletes your carry forward </t>
  </si>
  <si>
    <t>balance by more than 50% (row 98)</t>
  </si>
  <si>
    <t>Staffing</t>
  </si>
  <si>
    <t>Staffing as a % of total Rev income</t>
  </si>
  <si>
    <t>Staffing cost compared to previous year budget</t>
  </si>
  <si>
    <t>Staffing cost compared to previous year actuals</t>
  </si>
  <si>
    <t>Premises Costs</t>
  </si>
  <si>
    <t>Look specifically at energy to highlight</t>
  </si>
  <si>
    <t>Exclude Rates?</t>
  </si>
  <si>
    <t>Learning Resource Costs</t>
  </si>
  <si>
    <t>Compare Year on Year</t>
  </si>
  <si>
    <t>Agency</t>
  </si>
  <si>
    <t xml:space="preserve">Look at Budget Vs Budget Yr on Yr </t>
  </si>
  <si>
    <t>Look at Actual Vs Budget Yr on Yr</t>
  </si>
  <si>
    <t>Other Prof Service</t>
  </si>
  <si>
    <t>Will be skewed by PFI Schools</t>
  </si>
  <si>
    <t>Cost</t>
  </si>
  <si>
    <t>School</t>
  </si>
  <si>
    <t>St Helen's primary School</t>
  </si>
  <si>
    <t>Spending of Surplus Balances held at 31 March 2024 Assigned to Approved Schemes (IUB)</t>
  </si>
  <si>
    <t>If your school submitted a schedule and evidence of your Governing Board's intention to spend your value of revenue carry forward balance held at 31 March 2024,</t>
  </si>
  <si>
    <t>which was in excess of the IUB Threshold, then you must complete the section below, showing where your spending on assigned schemes has been included</t>
  </si>
  <si>
    <t>in your 2024/25 budget</t>
  </si>
  <si>
    <t>a) Please show here the totals of spending on approved schemes included in your original IUB schedule that you submitted to the Authority</t>
  </si>
  <si>
    <t>Surplus Balance held at 31 March 2024 to be used as follows</t>
  </si>
  <si>
    <t>Planned Expenditure 2024/25</t>
  </si>
  <si>
    <t>Description of Scheme</t>
  </si>
  <si>
    <t>Revenue Contribution to an agreed Capital Scheme</t>
  </si>
  <si>
    <t>Revenue Contribution to an agreed Capital Spend to Save Scheme</t>
  </si>
  <si>
    <t>To support costs from a Review of Contracts of a SIGNIFICANT Value in future year (s)</t>
  </si>
  <si>
    <t>To manage a SIGNIFICANT Expansion of Pupil Numbers</t>
  </si>
  <si>
    <t>To Manage the impact of a SIGNIFICANT Budget reduction</t>
  </si>
  <si>
    <t>To Manage Exceptional Circumstances which may cause SIGNIFICANT financial turbulence</t>
  </si>
  <si>
    <t>b) Please show how the figures above are included in your 2024/25 Budget - splitting the schemes across the CFR expenditure codes</t>
  </si>
  <si>
    <t>Description of Project</t>
  </si>
  <si>
    <t>Amount</t>
  </si>
  <si>
    <t>TOTAL</t>
  </si>
  <si>
    <t>Please contact your School Funding Officer if you have any queries</t>
  </si>
  <si>
    <t>Assigning Excess Balances Forecasted at 31 March 2025</t>
  </si>
  <si>
    <t xml:space="preserve">If your school is forecasting to hold a revenue balance at 31 March 2025, which is in excess of 4% (Secondary); the greater of 6% or £60,000 (Nursery and Primary); the greater of 6% / £60,000 / 85% </t>
  </si>
  <si>
    <t>of 1 month's payment + £20,000 (High Needs Providers) - then you must start now to consider how this balance is to be assigned to schemes, or how your 2024/25 budget is adjusted to bring the</t>
  </si>
  <si>
    <t>school's balance at 31 March 2025 under these Thresholds.</t>
  </si>
  <si>
    <t>The 2 key headline changes were:</t>
  </si>
  <si>
    <t>a) The reduction in the percentages (the 'Thresholds') over which balances are measured to be 'excessive'</t>
  </si>
  <si>
    <t>b) Greater restriction on the types of expenditure for which balances over the thresholds can be held to meet</t>
  </si>
  <si>
    <t>Please refer to the Protocol document for further information. This is available to download from Bradford Schools Online</t>
  </si>
  <si>
    <t>You are currently forecasting to hold a revenue balance at 31 March 2025 of:</t>
  </si>
  <si>
    <t xml:space="preserve"> The Threshold applicable to your school for March 2025 balances is:</t>
  </si>
  <si>
    <t>(Secondary = 4% of I01 - I05 funding; Nursery &amp; Primary = &gt; of 6% of I01 - I05 funding or £60,000; High Needs Providers = &gt; of 6% of I01 - I05 funding / £60,000 / 85% of 1 month's payment + £20,000</t>
  </si>
  <si>
    <t xml:space="preserve"> Your forecasted position against this Threshold therefore, is:</t>
  </si>
  <si>
    <t>(a positive figure = you are above the threshold)</t>
  </si>
  <si>
    <t xml:space="preserve">If you are forecasting now to be above the Threshold at 31 March 2025, you need to consider how this balance will be assigned to schemes, recognising the greater restriction that will be placed on the </t>
  </si>
  <si>
    <t>types of schemes that will be approved by the Local Authority, or you must consider how your budget can be adjusted to bring the school's balance under the Threshold.</t>
  </si>
  <si>
    <t>Please use the box below to outline any schemes that you plan to hold excess balances at 31 March 2025 to support</t>
  </si>
  <si>
    <t>Outline of Project / Scheme</t>
  </si>
  <si>
    <t>Value to be held at 31 March 2025</t>
  </si>
  <si>
    <t>Date by which spend will be completed</t>
  </si>
  <si>
    <t>Balance held on behalf of other schools or other valid adjustment</t>
  </si>
  <si>
    <t>Please contact your School Funding Team Officer if you have any queries</t>
  </si>
  <si>
    <t>I01 - I05 Funding</t>
  </si>
  <si>
    <t>Phase</t>
  </si>
  <si>
    <t>Normal Threshold</t>
  </si>
  <si>
    <t>Final Threshold</t>
  </si>
  <si>
    <t>Integrated Curriculum Financial Planning - Key Metrics</t>
  </si>
  <si>
    <t>introduction and links to other resources</t>
  </si>
  <si>
    <t>refer to VMFI, SFVS, benchmarking</t>
  </si>
  <si>
    <t>what doing here is highlighting the 12 key metrics</t>
  </si>
  <si>
    <t>make sure add something into GAB guidance and also into introductory leter (as have anotehr sheet)</t>
  </si>
  <si>
    <t>2022/23</t>
  </si>
  <si>
    <t>2023/24</t>
  </si>
  <si>
    <t>2024/25</t>
  </si>
  <si>
    <t>Metric 1 - Pupil to Teacher Ratio</t>
  </si>
  <si>
    <t>FTE Number of Pupils on Roll</t>
  </si>
  <si>
    <t>FTE Number of Teachers (all teachers, including leadership)</t>
  </si>
  <si>
    <t>Pupil to Teacher Ratio</t>
  </si>
  <si>
    <t>Metric 2 - Pupil to Adult Ratio</t>
  </si>
  <si>
    <r>
      <t xml:space="preserve">FTE Number of Adults </t>
    </r>
    <r>
      <rPr>
        <sz val="10"/>
        <color rgb="FFFF0000"/>
        <rFont val="Arial"/>
        <family val="2"/>
      </rPr>
      <t>(describe…)</t>
    </r>
  </si>
  <si>
    <t>Pupil to Adult Ratio</t>
  </si>
  <si>
    <t>Metric 3 - Teacher Contact Ratio</t>
  </si>
  <si>
    <t>what about comparisons</t>
  </si>
  <si>
    <t>12 key metrics utilising current pupil numbers where required rather than lagged;</t>
  </si>
  <si>
    <t>·       PTR (Pupil Teacher Ratio)</t>
  </si>
  <si>
    <t>·       PAR (Pupil Adult Ratio)</t>
  </si>
  <si>
    <t>·       c (Teacher Contact Ratio)</t>
  </si>
  <si>
    <t>·       ATC (ATC Cost)</t>
  </si>
  <si>
    <t>·       PLC (Per Lesson Cost)</t>
  </si>
  <si>
    <t>·       ACS (Average Class Size)</t>
  </si>
  <si>
    <t>·       %TTC (Total Teaching Staff Cost as % of Revenue Income)</t>
  </si>
  <si>
    <t>·       %CSC (Curriculum Staff Cost as % of Total Revenue Income)</t>
  </si>
  <si>
    <t>·       %NCSC (Non-Curriculum Staff Cost as % of Total Revenue Income)</t>
  </si>
  <si>
    <t>·       %TSC (Total Staff Costs as % of Total Revenue Income)</t>
  </si>
  <si>
    <t>·       %LC (Leadership Costs as % of TTC)</t>
  </si>
  <si>
    <t>·       %MC (Management Costs as % of TTC)</t>
  </si>
  <si>
    <t>FOR USE BY SCHOOLS CORPORATE TEAM ONLY</t>
  </si>
  <si>
    <t>EXTENDED SCHOOLS ANALYSIS</t>
  </si>
  <si>
    <t>BALANCES</t>
  </si>
  <si>
    <t>CAPITAL ANALYSIS</t>
  </si>
  <si>
    <t>Year</t>
  </si>
  <si>
    <t>Cost Centre</t>
  </si>
  <si>
    <t>DfE</t>
  </si>
  <si>
    <t>Total Exp</t>
  </si>
  <si>
    <t>In Yr surplus (deficit)</t>
  </si>
  <si>
    <t>Est b/f bal</t>
  </si>
  <si>
    <t>Total bal</t>
  </si>
  <si>
    <t>TOTAL EXP</t>
  </si>
  <si>
    <t>In Year</t>
  </si>
  <si>
    <t>b/fwd</t>
  </si>
  <si>
    <t>Cumulative</t>
  </si>
  <si>
    <t>BO1</t>
  </si>
  <si>
    <t>BO2</t>
  </si>
  <si>
    <t>BO6</t>
  </si>
  <si>
    <t>total rev. Bal</t>
  </si>
  <si>
    <t>Blank</t>
  </si>
  <si>
    <t>TOTAL CAP INC</t>
  </si>
  <si>
    <t>TOTAL CAP EXP</t>
  </si>
  <si>
    <t>IN YR CAP BAL</t>
  </si>
  <si>
    <t>CAP B/F</t>
  </si>
  <si>
    <t>CAP C/F</t>
  </si>
  <si>
    <t>value</t>
  </si>
  <si>
    <t>desc</t>
  </si>
  <si>
    <t>total</t>
  </si>
  <si>
    <t>cfr</t>
  </si>
  <si>
    <t>How Many Yrs Budget</t>
  </si>
  <si>
    <t>Authorised</t>
  </si>
  <si>
    <t>Who</t>
  </si>
  <si>
    <t>Position</t>
  </si>
  <si>
    <t>Date</t>
  </si>
  <si>
    <t>date</t>
  </si>
  <si>
    <t>Total</t>
  </si>
  <si>
    <t>fcast Bal</t>
  </si>
  <si>
    <t>Threshold</t>
  </si>
  <si>
    <t>Bal &gt; Threshold</t>
  </si>
  <si>
    <t>THIS SHEET IS FOR SSCT USE ONLY; COPY PASTE FIGURES WITHIN BORDER FROM COLUMN D ACROSS</t>
  </si>
  <si>
    <t>Set IUB Limits for 2024/25</t>
  </si>
  <si>
    <t>break links</t>
  </si>
  <si>
    <t>IUB Limit March 2025</t>
  </si>
  <si>
    <t>RBJD</t>
  </si>
  <si>
    <t>Abbey Green Nursery School</t>
  </si>
  <si>
    <t>NURSERY</t>
  </si>
  <si>
    <t>RBKX</t>
  </si>
  <si>
    <t>Canterbury Children's Centre and Nursery School</t>
  </si>
  <si>
    <t>RBJQ</t>
  </si>
  <si>
    <t>Hirst Wood Nursery School</t>
  </si>
  <si>
    <t>RBKN</t>
  </si>
  <si>
    <t>Lilycroft Nursery School</t>
  </si>
  <si>
    <t>RBHW</t>
  </si>
  <si>
    <t>Midland Road Nursery School and Children's Centre</t>
  </si>
  <si>
    <t>RBKM</t>
  </si>
  <si>
    <t>St Edmund's Nursery &amp; Childrens Centre</t>
  </si>
  <si>
    <t>RBKQ</t>
  </si>
  <si>
    <t>Strong Close Nursery School and Children's Centre</t>
  </si>
  <si>
    <t>RBHX</t>
  </si>
  <si>
    <t>Addingham Primary School</t>
  </si>
  <si>
    <t>PRIMARY</t>
  </si>
  <si>
    <t>RBKI</t>
  </si>
  <si>
    <t>Silsden Primary School</t>
  </si>
  <si>
    <t>RBFB</t>
  </si>
  <si>
    <t>All Saints' CE Primary School (Ilkley)</t>
  </si>
  <si>
    <t>RBKO</t>
  </si>
  <si>
    <t>Bankfoot Primary School</t>
  </si>
  <si>
    <t>RBGR</t>
  </si>
  <si>
    <t>Ben Rhydding Primary School</t>
  </si>
  <si>
    <t>RBFX</t>
  </si>
  <si>
    <t>Blakehill Primary School</t>
  </si>
  <si>
    <t>RBHR</t>
  </si>
  <si>
    <t>Brackenhill Primary School</t>
  </si>
  <si>
    <t>RBIF</t>
  </si>
  <si>
    <t>Burley &amp; Woodhead CE Primary School</t>
  </si>
  <si>
    <t>RBHM</t>
  </si>
  <si>
    <t>Crossflatts Primary School</t>
  </si>
  <si>
    <t>RBHB</t>
  </si>
  <si>
    <t>Eastburn Junior and Infant School</t>
  </si>
  <si>
    <t>RBJY</t>
  </si>
  <si>
    <t>Eldwick Primary School</t>
  </si>
  <si>
    <t>RBGB</t>
  </si>
  <si>
    <t>Fagley Primary School</t>
  </si>
  <si>
    <t>RBFN</t>
  </si>
  <si>
    <t>Farfield Primary</t>
  </si>
  <si>
    <t>RBFY</t>
  </si>
  <si>
    <t>Foxhill Primary School</t>
  </si>
  <si>
    <t>RBCY</t>
  </si>
  <si>
    <t>Frizinghall Primary School</t>
  </si>
  <si>
    <t>RBKF</t>
  </si>
  <si>
    <t>Girlington Primary School</t>
  </si>
  <si>
    <t>RBHG</t>
  </si>
  <si>
    <t>Heaton St Barnabas' CE Primary School</t>
  </si>
  <si>
    <t>RBFU</t>
  </si>
  <si>
    <t>Hill Top CE Primary School</t>
  </si>
  <si>
    <t>RDQZ</t>
  </si>
  <si>
    <t>Home Farm Primary School</t>
  </si>
  <si>
    <t>RBGF</t>
  </si>
  <si>
    <t>Hoyle Court Primary School</t>
  </si>
  <si>
    <t>RBDY</t>
  </si>
  <si>
    <t>Idle CE Primary School</t>
  </si>
  <si>
    <t>RBGX</t>
  </si>
  <si>
    <t>Ingrow Primary School</t>
  </si>
  <si>
    <t>RBDI</t>
  </si>
  <si>
    <t>Keelham Primary School</t>
  </si>
  <si>
    <t>RBDB</t>
  </si>
  <si>
    <t>Keighley St Andrew's CE Primary School</t>
  </si>
  <si>
    <t>RBHF</t>
  </si>
  <si>
    <t>Killinghall Primary School</t>
  </si>
  <si>
    <t>RBHZ</t>
  </si>
  <si>
    <t>Ley Top Primary School</t>
  </si>
  <si>
    <t>RBIZ</t>
  </si>
  <si>
    <t>Long Lee Primary School</t>
  </si>
  <si>
    <t>RBKE</t>
  </si>
  <si>
    <t>Low Ash Primary School</t>
  </si>
  <si>
    <t>RBKJ</t>
  </si>
  <si>
    <t>Low Moor CE Primary School</t>
  </si>
  <si>
    <t>RBDK</t>
  </si>
  <si>
    <t>Myrtle Park Primary School</t>
  </si>
  <si>
    <t>RBES</t>
  </si>
  <si>
    <t>Newby Primary School</t>
  </si>
  <si>
    <t>RBEC</t>
  </si>
  <si>
    <t>Newhall Park Primary School</t>
  </si>
  <si>
    <t>RBGW</t>
  </si>
  <si>
    <t>Peel Park Primary School</t>
  </si>
  <si>
    <t>RBFH</t>
  </si>
  <si>
    <t>Poplars Farm Primary School</t>
  </si>
  <si>
    <t>RBCW</t>
  </si>
  <si>
    <t>Riddlesden St Mary's CE Primary</t>
  </si>
  <si>
    <t>RBEP</t>
  </si>
  <si>
    <t>Russell Hall Primary School</t>
  </si>
  <si>
    <t>RBEM</t>
  </si>
  <si>
    <t>Saltaire Primary School</t>
  </si>
  <si>
    <t>RBFE</t>
  </si>
  <si>
    <t>Sandal Primary School and Nursery</t>
  </si>
  <si>
    <t>RBGG</t>
  </si>
  <si>
    <t>Sandy Lane Primary School</t>
  </si>
  <si>
    <t>RBIR</t>
  </si>
  <si>
    <t>St Luke's CE Primary School</t>
  </si>
  <si>
    <t>RBJL</t>
  </si>
  <si>
    <t>St Matthew's CE Primary School</t>
  </si>
  <si>
    <t>RBGP</t>
  </si>
  <si>
    <t>St Paul's CE Primary School</t>
  </si>
  <si>
    <t>RBIS</t>
  </si>
  <si>
    <t>St Stephen's CE Primary School</t>
  </si>
  <si>
    <t>RBDV</t>
  </si>
  <si>
    <t>Stanbury Village School</t>
  </si>
  <si>
    <t>RBGT</t>
  </si>
  <si>
    <t>Steeton Primary School</t>
  </si>
  <si>
    <t>RBIA</t>
  </si>
  <si>
    <t>Stocks Lane Primary School</t>
  </si>
  <si>
    <t>RBCV</t>
  </si>
  <si>
    <t>Swain House Primary School</t>
  </si>
  <si>
    <t>RBJA</t>
  </si>
  <si>
    <t>Thackley Primary School</t>
  </si>
  <si>
    <t>RBII</t>
  </si>
  <si>
    <t>Wellington Primary School</t>
  </si>
  <si>
    <t>RBGJ</t>
  </si>
  <si>
    <t>Wibsey Primary School</t>
  </si>
  <si>
    <t>RBJJ</t>
  </si>
  <si>
    <t>Worthinghead Primary School</t>
  </si>
  <si>
    <t>RGQE</t>
  </si>
  <si>
    <t>Park Aspire</t>
  </si>
  <si>
    <t>PRU</t>
  </si>
  <si>
    <t>RBEG</t>
  </si>
  <si>
    <t>Bingley Grammar School</t>
  </si>
  <si>
    <t>SECONDARY</t>
  </si>
  <si>
    <t>RBKB</t>
  </si>
  <si>
    <t>Titus Salt School</t>
  </si>
  <si>
    <t>RFQS</t>
  </si>
  <si>
    <t>Chellow Heights Special School</t>
  </si>
  <si>
    <t>SPECIAL</t>
  </si>
  <si>
    <t>RHAW</t>
  </si>
  <si>
    <t>West Bradford Children's Centre Cluster</t>
  </si>
  <si>
    <t>RHAX</t>
  </si>
  <si>
    <t>Lister Park Children's Centre Cluster</t>
  </si>
  <si>
    <t>RHAY</t>
  </si>
  <si>
    <t>Airedale amd Wharfedale Children's Centre Cluster</t>
  </si>
  <si>
    <t>: Donations</t>
  </si>
  <si>
    <t>Approved Budget 2026/27 and Predicted Budgets 2027/28 &amp; 2028/29</t>
  </si>
  <si>
    <t>2025/26 Latest Forecast or Actual Outturn</t>
  </si>
  <si>
    <t>2028/29</t>
  </si>
  <si>
    <t>Only Complete this section if you are submitting a deficit budget for 2026/27</t>
  </si>
  <si>
    <t>NOT USED IN 2026/27</t>
  </si>
  <si>
    <t>Total Teacher Cost</t>
  </si>
  <si>
    <t>Total Ed Support Staff Costs</t>
  </si>
  <si>
    <t>Total Non Ed Support Staff Costs</t>
  </si>
  <si>
    <t>Total Staff Cost</t>
  </si>
  <si>
    <t>Total Non Staff Cots</t>
  </si>
  <si>
    <t>Total Grant Income</t>
  </si>
  <si>
    <t>Total Self Generated Income</t>
  </si>
  <si>
    <t>TOTAL REVENUE INCOME</t>
  </si>
  <si>
    <t>SPEND AS A % OF REVENUE INCOME (Excl I16/17)</t>
  </si>
  <si>
    <t>Total Non Ed Support Staff Costs (E04+E05+E06+E07)</t>
  </si>
  <si>
    <t>Total Teacher Cost (E01+E02+E26)</t>
  </si>
  <si>
    <t>DFE Benchmarks</t>
  </si>
  <si>
    <t>Lower</t>
  </si>
  <si>
    <t>Upper</t>
  </si>
  <si>
    <t>%</t>
  </si>
  <si>
    <t>To Lower</t>
  </si>
  <si>
    <t>To Upper</t>
  </si>
  <si>
    <t>Current Metrics</t>
  </si>
  <si>
    <t>Adjustment for EHCP Income not yet Confirmed</t>
  </si>
  <si>
    <t>TOTAL ADJUSTED REVENUE INCOME</t>
  </si>
  <si>
    <t>Total Ed Support Staff Costs (E03+E27)</t>
  </si>
  <si>
    <t>Prev Yr Actual</t>
  </si>
  <si>
    <t>DFE Number</t>
  </si>
  <si>
    <t>DFE Number (Cambs 873)</t>
  </si>
  <si>
    <t>School Name</t>
  </si>
  <si>
    <t>String</t>
  </si>
  <si>
    <t>OB01</t>
  </si>
  <si>
    <t>OB02</t>
  </si>
  <si>
    <t>OB03</t>
  </si>
  <si>
    <t>I08a</t>
  </si>
  <si>
    <t>I08b</t>
  </si>
  <si>
    <t>I18a</t>
  </si>
  <si>
    <t>I18b</t>
  </si>
  <si>
    <t>I18c</t>
  </si>
  <si>
    <t>I18d</t>
  </si>
  <si>
    <t>E20a</t>
  </si>
  <si>
    <t>E20b</t>
  </si>
  <si>
    <t>E20c</t>
  </si>
  <si>
    <t>E20d</t>
  </si>
  <si>
    <t>E20e</t>
  </si>
  <si>
    <t>E20f</t>
  </si>
  <si>
    <t>E20g</t>
  </si>
  <si>
    <t>E28a</t>
  </si>
  <si>
    <t>E28b</t>
  </si>
  <si>
    <t>De Minimis</t>
  </si>
  <si>
    <t>CE04a</t>
  </si>
  <si>
    <t>CE04b</t>
  </si>
  <si>
    <t>CE04c</t>
  </si>
  <si>
    <t>Ce04d</t>
  </si>
  <si>
    <t>CE04e</t>
  </si>
  <si>
    <t>CE04f</t>
  </si>
  <si>
    <t>CE04g</t>
  </si>
  <si>
    <t>Primary School</t>
  </si>
  <si>
    <t>Abbots Ripton CofE P</t>
  </si>
  <si>
    <t>Alconbury CofE Prima</t>
  </si>
  <si>
    <t>Alderman Payne Prima</t>
  </si>
  <si>
    <t>Arbury Primary Schoo</t>
  </si>
  <si>
    <t>Ashbeach Primary Sch</t>
  </si>
  <si>
    <t>Barnabas Oley CofE P</t>
  </si>
  <si>
    <t>Barrington CofE VC P</t>
  </si>
  <si>
    <t>Barton CofE VA Prima</t>
  </si>
  <si>
    <t>Bassingbourn Primary</t>
  </si>
  <si>
    <t>Beaupre Community Pr</t>
  </si>
  <si>
    <t>Bellbird Primary Sch</t>
  </si>
  <si>
    <t>Benwick Primary Scho</t>
  </si>
  <si>
    <t>Bewick Bridge Commun</t>
  </si>
  <si>
    <t>Brampton Village Pri</t>
  </si>
  <si>
    <t>Brington CofE Primar</t>
  </si>
  <si>
    <t>Nursery School</t>
  </si>
  <si>
    <t>Brunswick Nursery Sc</t>
  </si>
  <si>
    <t>Burwell Village Coll</t>
  </si>
  <si>
    <t>Bushmead Primary Sch</t>
  </si>
  <si>
    <t>Caldecote Primary Sc</t>
  </si>
  <si>
    <t xml:space="preserve">Castle Camps Church </t>
  </si>
  <si>
    <t>Special School</t>
  </si>
  <si>
    <t>Castle School Cambr</t>
  </si>
  <si>
    <t>Cherry Hinton Church</t>
  </si>
  <si>
    <t>Cheveley CofE Primar</t>
  </si>
  <si>
    <t>Clarkson Infants Sch</t>
  </si>
  <si>
    <t>Coates Primary Schoo</t>
  </si>
  <si>
    <t>Colleges Nursery Sch</t>
  </si>
  <si>
    <t>Colville Primary Sch</t>
  </si>
  <si>
    <t>Coton Church of Engl</t>
  </si>
  <si>
    <t>Cottenham Primary Sc</t>
  </si>
  <si>
    <t>Dry Drayton CofE C</t>
  </si>
  <si>
    <t>Duxford Church of En</t>
  </si>
  <si>
    <t>Eastfield Infant and</t>
  </si>
  <si>
    <t>Elsworth CofE VA Pri</t>
  </si>
  <si>
    <t>Elton CofE Primary S</t>
  </si>
  <si>
    <t>Ely St Johns Commun</t>
  </si>
  <si>
    <t>Eynesbury CofE C Pri</t>
  </si>
  <si>
    <t>Fawcett Primary Scho</t>
  </si>
  <si>
    <t xml:space="preserve">Fen Drayton Primary </t>
  </si>
  <si>
    <t>Fenstanton and Hilto</t>
  </si>
  <si>
    <t>Folksworth CofE Prim</t>
  </si>
  <si>
    <t>Fordham CofE Primary</t>
  </si>
  <si>
    <t>Fourfields Community</t>
  </si>
  <si>
    <t>Fowlmere Primary Sch</t>
  </si>
  <si>
    <t>Foxton Primary Schoo</t>
  </si>
  <si>
    <t>Friday Bridge Commun</t>
  </si>
  <si>
    <t>Fulbourn Primary Sch</t>
  </si>
  <si>
    <t>Great Abington Prima</t>
  </si>
  <si>
    <t>Great and Little She</t>
  </si>
  <si>
    <t>Great Paxton CofE Pr</t>
  </si>
  <si>
    <t>Hardwick and Cambour</t>
  </si>
  <si>
    <t>Haslingfield Endowed</t>
  </si>
  <si>
    <t>Hauxton Primary Scho</t>
  </si>
  <si>
    <t>Hemingford Grey Prim</t>
  </si>
  <si>
    <t>Histon Early Years C</t>
  </si>
  <si>
    <t>Holywell CofE Primar</t>
  </si>
  <si>
    <t>Homerton Early Years</t>
  </si>
  <si>
    <t>Houghton Primary Sch</t>
  </si>
  <si>
    <t>Huntingdon Nursery S</t>
  </si>
  <si>
    <t>Huntingdon Primary S</t>
  </si>
  <si>
    <t>Isleham Church of En</t>
  </si>
  <si>
    <t>Kettlefields Primary</t>
  </si>
  <si>
    <t>Kinderley Primary Sc</t>
  </si>
  <si>
    <t>Kings Hedges Nursery</t>
  </si>
  <si>
    <t>Kings Hedges Primary</t>
  </si>
  <si>
    <t>Linton CofE Infant S</t>
  </si>
  <si>
    <t>Lionel Walden Primar</t>
  </si>
  <si>
    <t>Little Paxton Primar</t>
  </si>
  <si>
    <t>Littleport Community</t>
  </si>
  <si>
    <t>Manea Community Prim</t>
  </si>
  <si>
    <t>Mayfield Primary Sch</t>
  </si>
  <si>
    <t>Melbourn Primary Sch</t>
  </si>
  <si>
    <t>Meldreth Primary Sch</t>
  </si>
  <si>
    <t>Meridian Primary Sch</t>
  </si>
  <si>
    <t xml:space="preserve">Milton Road Primary </t>
  </si>
  <si>
    <t>Monkfield Park Prima</t>
  </si>
  <si>
    <t>Morley Memorial Prim</t>
  </si>
  <si>
    <t>Newnham Croft Primar</t>
  </si>
  <si>
    <t>Orchard Park Communi</t>
  </si>
  <si>
    <t>Park Street CofE Pri</t>
  </si>
  <si>
    <t xml:space="preserve">Pendragon Community </t>
  </si>
  <si>
    <t>Petersfield CofE Aid</t>
  </si>
  <si>
    <t>Priory Park Infant S</t>
  </si>
  <si>
    <t xml:space="preserve">Queen Edith Primary </t>
  </si>
  <si>
    <t>Queen Emma Primary S</t>
  </si>
  <si>
    <t>Ridgefield Primary S</t>
  </si>
  <si>
    <t>Robert Arkenstall Pr</t>
  </si>
  <si>
    <t>Sawtry Infants Scho</t>
  </si>
  <si>
    <t>Shirley Community Pr</t>
  </si>
  <si>
    <t>Spring Meadow Infant</t>
  </si>
  <si>
    <t>St Annes CofE Primary School</t>
  </si>
  <si>
    <t>St Annes CofE Primar</t>
  </si>
  <si>
    <t>St Helens primary School</t>
  </si>
  <si>
    <t>St Helens primary Sc</t>
  </si>
  <si>
    <t>St Matthews Primary</t>
  </si>
  <si>
    <t>St Pauls CofE VA Pri</t>
  </si>
  <si>
    <t>St Philips CofE Aided Primary School</t>
  </si>
  <si>
    <t>St Philips CofE Aide</t>
  </si>
  <si>
    <t xml:space="preserve">Steeple Morden CofE </t>
  </si>
  <si>
    <t>Stretham Community P</t>
  </si>
  <si>
    <t>Stukeley Meadows Pri</t>
  </si>
  <si>
    <t>Sutton CofE VC Prima</t>
  </si>
  <si>
    <t>Swavesey Primary Sch</t>
  </si>
  <si>
    <t>Teversham CofE VA Pr</t>
  </si>
  <si>
    <t>The Fields Nursery S</t>
  </si>
  <si>
    <t>The Grove Primary Sc</t>
  </si>
  <si>
    <t>The Newton Community</t>
  </si>
  <si>
    <t>The Rackham Church o</t>
  </si>
  <si>
    <t xml:space="preserve">The Spinney Primary </t>
  </si>
  <si>
    <t>The Vine InterChurc</t>
  </si>
  <si>
    <t>Thorndown Primary Sc</t>
  </si>
  <si>
    <t>Townley Primary Scho</t>
  </si>
  <si>
    <t xml:space="preserve">Trumpington Meadows </t>
  </si>
  <si>
    <t>Waterbeach Community</t>
  </si>
  <si>
    <t>Westfield Junior Sch</t>
  </si>
  <si>
    <t xml:space="preserve">Wheatfields Primary </t>
  </si>
  <si>
    <t>Wilburton CofE Prima</t>
  </si>
  <si>
    <t>William Westley Chur</t>
  </si>
  <si>
    <t>Willingham Primary S</t>
  </si>
  <si>
    <t>Wyton on the Hill Co</t>
  </si>
  <si>
    <t>GAB</t>
  </si>
  <si>
    <t>Q2</t>
  </si>
  <si>
    <t>&lt; £-100k</t>
  </si>
  <si>
    <t>&lt; £-60k &lt; £-100k</t>
  </si>
  <si>
    <t>&lt; -£20k &lt; -£60k</t>
  </si>
  <si>
    <t>&lt; -£10k &lt; -£20k</t>
  </si>
  <si>
    <t>&lt;-£1 &lt; -£10k</t>
  </si>
  <si>
    <t>&lt; £0 &lt; £10k</t>
  </si>
  <si>
    <t>&lt; £10k &lt; £20k</t>
  </si>
  <si>
    <t>&lt; £20k &lt; £60k</t>
  </si>
  <si>
    <t>&lt; £60k &lt; £100k</t>
  </si>
  <si>
    <t>&lt; £100k &lt; £150k</t>
  </si>
  <si>
    <t>&lt; £150k &lt; £200k</t>
  </si>
  <si>
    <t>&lt; £200k &lt; £300k</t>
  </si>
  <si>
    <t>&lt; £300k &lt; £400k</t>
  </si>
  <si>
    <t>&lt; £400k+</t>
  </si>
  <si>
    <t>Surplus / Deficit B/fwd (Revenue) (OB01)</t>
  </si>
  <si>
    <t>Surplus / Deficit B/fwd (OB02)</t>
  </si>
  <si>
    <t>CFR 2025/26</t>
  </si>
  <si>
    <t>REMEMBER TO BREAK LIKS
ADJUSTMENTS FOR NEW EXTENDED RUKLES</t>
  </si>
  <si>
    <t xml:space="preserve">Pupil Teach Ration </t>
  </si>
  <si>
    <t>Pupil Adult Ratio</t>
  </si>
  <si>
    <t>Av Techer cost</t>
  </si>
  <si>
    <t>Leadership Group HT</t>
  </si>
  <si>
    <t>Periods per class</t>
  </si>
  <si>
    <t>No of classes</t>
  </si>
  <si>
    <t>Pupil Nos</t>
  </si>
  <si>
    <t>Potential Efficiency (cost Saving)</t>
  </si>
  <si>
    <t>Potential Adjusted Efficiency (cost Saving)</t>
  </si>
  <si>
    <t>Total Leadership Cost as a % of Total Teacher Cost</t>
  </si>
  <si>
    <t>Total Management Time Cost as a % of Total Teacher Cost</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</si>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</sst>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 #,##0_-;\-* #,##0_-;_-* &quot;-&quot;??_-;_-@_-"/>
    <numFmt numFmtId="165" formatCode="_(* #,##0_);_(* \(#,##0\);_(* &quot;-&quot;_);_(@_)"/>
    <numFmt numFmtId="166" formatCode="&quot;£&quot;#,##0"/>
    <numFmt numFmtId="167" formatCode="#,##0_ ;\-#,##0\ "/>
    <numFmt numFmtId="168" formatCode="_-&quot;£&quot;* #,##0_-;\-&quot;£&quot;* #,##0_-;_-&quot;£&quot;* &quot;-&quot;??_-;_-@_-"/>
    <numFmt numFmtId="169" formatCode="_-&quot;£&quot;* #,##0_-;[Red]\-&quot;£&quot;* #,##0_-;_-&quot;£&quot;* &quot;-&quot;_-;_-@_-"/>
  </numFmts>
  <fonts count="6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2"/>
      <name val="Arial"/>
      <family val="2"/>
    </font>
    <font>
      <b/>
      <sz val="12"/>
      <name val="Arial"/>
      <family val="2"/>
    </font>
    <font>
      <sz val="12"/>
      <name val="Arial"/>
      <family val="2"/>
    </font>
    <font>
      <sz val="12"/>
      <color indexed="10"/>
      <name val="Arial"/>
      <family val="2"/>
    </font>
    <font>
      <sz val="8"/>
      <name val="Arial"/>
      <family val="2"/>
    </font>
    <font>
      <b/>
      <u/>
      <sz val="10"/>
      <name val="Arial"/>
      <family val="2"/>
    </font>
    <font>
      <b/>
      <sz val="10"/>
      <color indexed="10"/>
      <name val="Arial"/>
      <family val="2"/>
    </font>
    <font>
      <b/>
      <u/>
      <sz val="11"/>
      <name val="Arial"/>
      <family val="2"/>
    </font>
    <font>
      <b/>
      <i/>
      <u/>
      <sz val="11"/>
      <name val="Arial"/>
      <family val="2"/>
    </font>
    <font>
      <sz val="11"/>
      <name val="Arial"/>
      <family val="2"/>
    </font>
    <font>
      <b/>
      <sz val="11"/>
      <name val="Arial"/>
      <family val="2"/>
    </font>
    <font>
      <b/>
      <sz val="18"/>
      <name val="Arial"/>
      <family val="2"/>
    </font>
    <font>
      <b/>
      <sz val="8"/>
      <name val="Arial"/>
      <family val="2"/>
    </font>
    <font>
      <b/>
      <sz val="14"/>
      <name val="Arial"/>
      <family val="2"/>
    </font>
    <font>
      <sz val="14"/>
      <name val="Arial"/>
      <family val="2"/>
    </font>
    <font>
      <b/>
      <sz val="16"/>
      <name val="Arial"/>
      <family val="2"/>
    </font>
    <font>
      <b/>
      <i/>
      <u/>
      <sz val="12"/>
      <name val="Arial"/>
      <family val="2"/>
    </font>
    <font>
      <b/>
      <i/>
      <sz val="11"/>
      <name val="Arial"/>
      <family val="2"/>
    </font>
    <font>
      <i/>
      <sz val="11"/>
      <name val="Arial"/>
      <family val="2"/>
    </font>
    <font>
      <b/>
      <i/>
      <sz val="11"/>
      <color indexed="10"/>
      <name val="Arial"/>
      <family val="2"/>
    </font>
    <font>
      <b/>
      <u val="singleAccounting"/>
      <sz val="11"/>
      <name val="Arial"/>
      <family val="2"/>
    </font>
    <font>
      <b/>
      <u/>
      <sz val="16"/>
      <name val="Arial"/>
      <family val="2"/>
    </font>
    <font>
      <b/>
      <sz val="12"/>
      <color indexed="9"/>
      <name val="Arial"/>
      <family val="2"/>
    </font>
    <font>
      <sz val="9"/>
      <name val="Arial"/>
      <family val="2"/>
    </font>
    <font>
      <b/>
      <sz val="9"/>
      <name val="Arial"/>
      <family val="2"/>
    </font>
    <font>
      <u/>
      <sz val="10"/>
      <name val="Arial"/>
      <family val="2"/>
    </font>
    <font>
      <sz val="10"/>
      <name val="Helv"/>
      <charset val="204"/>
    </font>
    <font>
      <sz val="8"/>
      <color indexed="81"/>
      <name val="Tahoma"/>
      <family val="2"/>
    </font>
    <font>
      <b/>
      <sz val="11"/>
      <color indexed="9"/>
      <name val="Arial"/>
      <family val="2"/>
    </font>
    <font>
      <b/>
      <u/>
      <sz val="16"/>
      <color indexed="10"/>
      <name val="Arial"/>
      <family val="2"/>
    </font>
    <font>
      <sz val="10"/>
      <color rgb="FFFF0000"/>
      <name val="Arial"/>
      <family val="2"/>
    </font>
    <font>
      <b/>
      <sz val="12"/>
      <color theme="1"/>
      <name val="Arial"/>
      <family val="2"/>
    </font>
    <font>
      <b/>
      <sz val="10"/>
      <color rgb="FFFF0000"/>
      <name val="Arial"/>
      <family val="2"/>
    </font>
    <font>
      <sz val="11"/>
      <color theme="1"/>
      <name val="Arial"/>
      <family val="2"/>
    </font>
    <font>
      <b/>
      <sz val="9"/>
      <color indexed="81"/>
      <name val="Tahoma"/>
      <family val="2"/>
    </font>
    <font>
      <sz val="9"/>
      <color indexed="81"/>
      <name val="Tahoma"/>
      <family val="2"/>
    </font>
    <font>
      <b/>
      <sz val="11"/>
      <color rgb="FFFFFFFF"/>
      <name val="Calibri"/>
      <family val="2"/>
    </font>
    <font>
      <b/>
      <i/>
      <sz val="12"/>
      <color rgb="FFFF0000"/>
      <name val="Arial"/>
      <family val="2"/>
    </font>
    <font>
      <b/>
      <sz val="12"/>
      <color indexed="10"/>
      <name val="Arial"/>
      <family val="2"/>
    </font>
    <font>
      <sz val="18"/>
      <name val="Arial"/>
      <family val="2"/>
    </font>
    <font>
      <sz val="12"/>
      <color theme="0"/>
      <name val="Arial"/>
      <family val="2"/>
    </font>
    <font>
      <sz val="10"/>
      <name val="Arial"/>
    </font>
    <font>
      <sz val="9"/>
      <color indexed="81"/>
      <name val="Tahoma"/>
      <charset val="1"/>
    </font>
    <font>
      <b/>
      <sz val="9"/>
      <color indexed="81"/>
      <name val="Tahoma"/>
      <charset val="1"/>
    </font>
    <font>
      <b/>
      <sz val="11"/>
      <color rgb="FFFFFFFF"/>
      <name val="Calibri"/>
    </font>
    <font>
      <b/>
      <u/>
      <sz val="12"/>
      <color theme="1"/>
      <name val="Calibri"/>
      <family val="2"/>
    </font>
    <font>
      <sz val="11"/>
      <color theme="1"/>
      <name val="Calibri"/>
      <family val="2"/>
    </font>
    <font>
      <b/>
      <sz val="11"/>
      <color theme="1"/>
      <name val="Calibri"/>
      <family val="2"/>
    </font>
    <font>
      <sz val="11"/>
      <name val="Calibri"/>
      <family val="2"/>
    </font>
    <font>
      <sz val="10"/>
      <color theme="0"/>
      <name val="Arial"/>
      <family val="2"/>
    </font>
    <font>
      <sz val="11"/>
      <color theme="0"/>
      <name val="Calibri"/>
      <family val="2"/>
    </font>
    <font>
      <b/>
      <sz val="10"/>
      <color theme="0"/>
      <name val="Arial"/>
      <family val="2"/>
    </font>
    <font>
      <b/>
      <u/>
      <sz val="11"/>
      <name val="Calibri"/>
      <family val="2"/>
    </font>
    <font>
      <b/>
      <sz val="9"/>
      <color rgb="FF000000"/>
      <name val="Leelawadee"/>
      <family val="2"/>
      <charset val="222"/>
    </font>
  </fonts>
  <fills count="23">
    <fill>
      <patternFill patternType="none"/>
    </fill>
    <fill>
      <patternFill patternType="gray125"/>
    </fill>
    <fill>
      <patternFill patternType="solid">
        <fgColor indexed="23"/>
      </patternFill>
    </fill>
    <fill>
      <patternFill patternType="solid">
        <fgColor indexed="42"/>
        <bgColor indexed="64"/>
      </patternFill>
    </fill>
    <fill>
      <patternFill patternType="solid">
        <fgColor indexed="9"/>
        <bgColor indexed="64"/>
      </patternFill>
    </fill>
    <fill>
      <patternFill patternType="solid">
        <fgColor indexed="45"/>
        <bgColor indexed="64"/>
      </patternFill>
    </fill>
    <fill>
      <patternFill patternType="solid">
        <fgColor indexed="44"/>
        <bgColor indexed="64"/>
      </patternFill>
    </fill>
    <fill>
      <patternFill patternType="solid">
        <fgColor indexed="51"/>
        <bgColor indexed="64"/>
      </patternFill>
    </fill>
    <fill>
      <patternFill patternType="solid">
        <fgColor indexed="46"/>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rgb="FFCDD4DF"/>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9" tint="-0.249977111117893"/>
        <bgColor indexed="64"/>
      </patternFill>
    </fill>
    <fill>
      <patternFill patternType="solid">
        <fgColor rgb="FFFF000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s>
  <cellStyleXfs count="11">
    <xf numFmtId="0" fontId="0" fillId="0" borderId="0"/>
    <xf numFmtId="43" fontId="6" fillId="0" borderId="0" applyFont="0" applyFill="0" applyBorder="0" applyAlignment="0" applyProtection="0"/>
    <xf numFmtId="0" fontId="6" fillId="2" borderId="0"/>
    <xf numFmtId="0" fontId="36" fillId="2" borderId="0"/>
    <xf numFmtId="9" fontId="6" fillId="0" borderId="0" applyFont="0" applyFill="0" applyBorder="0" applyAlignment="0" applyProtection="0"/>
    <xf numFmtId="0" fontId="5" fillId="0" borderId="0"/>
    <xf numFmtId="0" fontId="4" fillId="0" borderId="0"/>
    <xf numFmtId="0" fontId="3" fillId="0" borderId="0"/>
    <xf numFmtId="0" fontId="2" fillId="0" borderId="0"/>
    <xf numFmtId="44" fontId="49" fillId="0" borderId="0" applyFont="0" applyFill="0" applyBorder="0" applyAlignment="0" applyProtection="0"/>
    <xf numFmtId="0" fontId="1" fillId="0" borderId="0"/>
  </cellStyleXfs>
  <cellXfs count="492">
    <xf numFmtId="0" fontId="0" fillId="0" borderId="0" xfId="0"/>
    <xf numFmtId="3" fontId="9" fillId="0" borderId="2" xfId="1" applyNumberFormat="1" applyFont="1" applyFill="1" applyBorder="1" applyAlignment="1" applyProtection="1">
      <alignment horizontal="right"/>
      <protection hidden="1"/>
    </xf>
    <xf numFmtId="0" fontId="25" fillId="4" borderId="0" xfId="0" applyFont="1" applyFill="1" applyProtection="1">
      <protection hidden="1"/>
    </xf>
    <xf numFmtId="0" fontId="17" fillId="4" borderId="0" xfId="0" applyFont="1" applyFill="1" applyProtection="1">
      <protection hidden="1"/>
    </xf>
    <xf numFmtId="0" fontId="18" fillId="4" borderId="0" xfId="0" applyFont="1" applyFill="1" applyAlignment="1" applyProtection="1">
      <alignment horizontal="right"/>
      <protection hidden="1"/>
    </xf>
    <xf numFmtId="0" fontId="25" fillId="4" borderId="0" xfId="0" applyFont="1" applyFill="1" applyAlignment="1" applyProtection="1">
      <alignment horizontal="center"/>
      <protection hidden="1"/>
    </xf>
    <xf numFmtId="0" fontId="25" fillId="4" borderId="0" xfId="0" applyFont="1" applyFill="1" applyAlignment="1" applyProtection="1">
      <alignment horizontal="center" vertical="center"/>
      <protection hidden="1"/>
    </xf>
    <xf numFmtId="165" fontId="9" fillId="0" borderId="0" xfId="1" applyNumberFormat="1" applyFont="1" applyFill="1" applyBorder="1" applyProtection="1">
      <protection hidden="1"/>
    </xf>
    <xf numFmtId="165" fontId="9" fillId="0" borderId="4" xfId="1" applyNumberFormat="1" applyFont="1" applyFill="1" applyBorder="1" applyProtection="1">
      <protection hidden="1"/>
    </xf>
    <xf numFmtId="49" fontId="7" fillId="3" borderId="1" xfId="0" applyNumberFormat="1" applyFont="1" applyFill="1" applyBorder="1" applyAlignment="1" applyProtection="1">
      <alignment horizontal="right"/>
      <protection hidden="1"/>
    </xf>
    <xf numFmtId="0" fontId="31" fillId="4" borderId="0" xfId="0" applyFont="1" applyFill="1" applyProtection="1">
      <protection hidden="1"/>
    </xf>
    <xf numFmtId="0" fontId="31" fillId="4" borderId="0" xfId="0" applyFont="1" applyFill="1" applyAlignment="1" applyProtection="1">
      <alignment horizontal="left"/>
      <protection hidden="1"/>
    </xf>
    <xf numFmtId="0" fontId="23" fillId="3" borderId="2" xfId="0" applyFont="1" applyFill="1" applyBorder="1" applyAlignment="1" applyProtection="1">
      <alignment horizontal="center" vertical="center"/>
      <protection locked="0"/>
    </xf>
    <xf numFmtId="0" fontId="8" fillId="4" borderId="0" xfId="0" applyFont="1" applyFill="1" applyAlignment="1" applyProtection="1">
      <alignment vertical="center"/>
      <protection hidden="1"/>
    </xf>
    <xf numFmtId="0" fontId="0" fillId="4" borderId="0" xfId="0" applyFill="1"/>
    <xf numFmtId="3" fontId="9" fillId="4" borderId="2" xfId="1" applyNumberFormat="1" applyFont="1" applyFill="1" applyBorder="1" applyAlignment="1" applyProtection="1">
      <alignment horizontal="right"/>
      <protection hidden="1"/>
    </xf>
    <xf numFmtId="3" fontId="9" fillId="0" borderId="6" xfId="1" applyNumberFormat="1" applyFont="1" applyFill="1" applyBorder="1" applyAlignment="1" applyProtection="1">
      <alignment horizontal="right"/>
      <protection hidden="1"/>
    </xf>
    <xf numFmtId="3" fontId="9" fillId="0" borderId="0" xfId="1" applyNumberFormat="1" applyFont="1" applyFill="1" applyBorder="1" applyAlignment="1" applyProtection="1">
      <alignment horizontal="right"/>
      <protection hidden="1"/>
    </xf>
    <xf numFmtId="0" fontId="0" fillId="0" borderId="0" xfId="0" applyProtection="1">
      <protection hidden="1"/>
    </xf>
    <xf numFmtId="0" fontId="23" fillId="0" borderId="0" xfId="0" applyFont="1" applyProtection="1">
      <protection hidden="1"/>
    </xf>
    <xf numFmtId="0" fontId="9" fillId="0" borderId="0" xfId="0" applyFont="1" applyAlignment="1" applyProtection="1">
      <alignment horizontal="center"/>
      <protection hidden="1"/>
    </xf>
    <xf numFmtId="0" fontId="7" fillId="0" borderId="0" xfId="0" applyFont="1" applyProtection="1">
      <protection hidden="1"/>
    </xf>
    <xf numFmtId="0" fontId="7" fillId="0" borderId="0" xfId="0" applyFont="1" applyAlignment="1" applyProtection="1">
      <alignment horizontal="left"/>
      <protection hidden="1"/>
    </xf>
    <xf numFmtId="0" fontId="7" fillId="0" borderId="0" xfId="0" applyFont="1" applyAlignment="1" applyProtection="1">
      <alignment horizontal="right"/>
      <protection hidden="1"/>
    </xf>
    <xf numFmtId="0" fontId="7" fillId="0" borderId="0" xfId="0" applyFont="1" applyAlignment="1" applyProtection="1">
      <alignment horizontal="center"/>
      <protection hidden="1"/>
    </xf>
    <xf numFmtId="164" fontId="0" fillId="0" borderId="0" xfId="1" applyNumberFormat="1" applyFont="1" applyProtection="1">
      <protection hidden="1"/>
    </xf>
    <xf numFmtId="164" fontId="0" fillId="0" borderId="0" xfId="1" applyNumberFormat="1" applyFont="1" applyBorder="1" applyProtection="1">
      <protection hidden="1"/>
    </xf>
    <xf numFmtId="0" fontId="14" fillId="0" borderId="0" xfId="0" applyFont="1" applyProtection="1">
      <protection hidden="1"/>
    </xf>
    <xf numFmtId="0" fontId="13" fillId="0" borderId="0" xfId="0" applyFont="1" applyProtection="1">
      <protection hidden="1"/>
    </xf>
    <xf numFmtId="0" fontId="0" fillId="0" borderId="7" xfId="0" applyBorder="1" applyProtection="1">
      <protection hidden="1"/>
    </xf>
    <xf numFmtId="0" fontId="0" fillId="0" borderId="8" xfId="0" applyBorder="1" applyProtection="1">
      <protection hidden="1"/>
    </xf>
    <xf numFmtId="0" fontId="0" fillId="0" borderId="9" xfId="0" applyBorder="1" applyProtection="1">
      <protection hidden="1"/>
    </xf>
    <xf numFmtId="0" fontId="7" fillId="0" borderId="7" xfId="0" applyFont="1" applyBorder="1" applyProtection="1">
      <protection hidden="1"/>
    </xf>
    <xf numFmtId="0" fontId="0" fillId="0" borderId="0" xfId="0" applyAlignment="1" applyProtection="1">
      <alignment horizontal="right"/>
      <protection hidden="1"/>
    </xf>
    <xf numFmtId="0" fontId="0" fillId="0" borderId="4" xfId="0" applyBorder="1" applyProtection="1">
      <protection hidden="1"/>
    </xf>
    <xf numFmtId="0" fontId="0" fillId="0" borderId="10" xfId="0" applyBorder="1" applyProtection="1">
      <protection hidden="1"/>
    </xf>
    <xf numFmtId="0" fontId="0" fillId="0" borderId="11" xfId="0" applyBorder="1" applyProtection="1">
      <protection hidden="1"/>
    </xf>
    <xf numFmtId="0" fontId="32" fillId="4" borderId="0" xfId="0" applyFont="1" applyFill="1" applyAlignment="1" applyProtection="1">
      <alignment horizontal="left"/>
      <protection hidden="1"/>
    </xf>
    <xf numFmtId="0" fontId="7" fillId="5" borderId="7" xfId="0" applyFont="1" applyFill="1" applyBorder="1" applyProtection="1">
      <protection hidden="1"/>
    </xf>
    <xf numFmtId="0" fontId="0" fillId="5" borderId="8" xfId="0" applyFill="1" applyBorder="1" applyProtection="1">
      <protection hidden="1"/>
    </xf>
    <xf numFmtId="0" fontId="0" fillId="5" borderId="9" xfId="0" applyFill="1" applyBorder="1" applyProtection="1">
      <protection hidden="1"/>
    </xf>
    <xf numFmtId="164" fontId="7" fillId="0" borderId="1" xfId="1" applyNumberFormat="1" applyFont="1" applyFill="1" applyBorder="1" applyAlignment="1" applyProtection="1">
      <alignment horizontal="right"/>
      <protection hidden="1"/>
    </xf>
    <xf numFmtId="164" fontId="19" fillId="0" borderId="0" xfId="1" applyNumberFormat="1" applyFont="1" applyBorder="1" applyAlignment="1" applyProtection="1">
      <alignment horizontal="center"/>
      <protection hidden="1"/>
    </xf>
    <xf numFmtId="164" fontId="19" fillId="0" borderId="0" xfId="1" applyNumberFormat="1" applyFont="1" applyBorder="1" applyAlignment="1" applyProtection="1">
      <alignment horizontal="left"/>
      <protection hidden="1"/>
    </xf>
    <xf numFmtId="164" fontId="9" fillId="0" borderId="0" xfId="1" applyNumberFormat="1" applyFont="1" applyBorder="1" applyAlignment="1" applyProtection="1">
      <alignment horizontal="left"/>
      <protection hidden="1"/>
    </xf>
    <xf numFmtId="164" fontId="23" fillId="0" borderId="14" xfId="1" applyNumberFormat="1" applyFont="1" applyBorder="1" applyAlignment="1" applyProtection="1">
      <alignment horizontal="center" vertical="center"/>
      <protection hidden="1"/>
    </xf>
    <xf numFmtId="0" fontId="23" fillId="0" borderId="0" xfId="0" applyFont="1" applyAlignment="1" applyProtection="1">
      <alignment horizontal="center" vertical="center"/>
      <protection hidden="1"/>
    </xf>
    <xf numFmtId="49" fontId="30" fillId="4" borderId="0" xfId="1" applyNumberFormat="1" applyFont="1" applyFill="1" applyBorder="1" applyAlignment="1" applyProtection="1">
      <alignment horizontal="center"/>
      <protection hidden="1"/>
    </xf>
    <xf numFmtId="164" fontId="30" fillId="4" borderId="0" xfId="1" applyNumberFormat="1" applyFont="1" applyFill="1" applyBorder="1" applyAlignment="1" applyProtection="1">
      <alignment horizontal="center"/>
      <protection hidden="1"/>
    </xf>
    <xf numFmtId="164" fontId="10" fillId="0" borderId="0" xfId="1" applyNumberFormat="1" applyFont="1" applyProtection="1">
      <protection hidden="1"/>
    </xf>
    <xf numFmtId="164" fontId="23" fillId="4" borderId="14" xfId="1" applyNumberFormat="1" applyFont="1" applyFill="1" applyBorder="1" applyAlignment="1" applyProtection="1">
      <alignment horizontal="center" vertical="center"/>
      <protection hidden="1"/>
    </xf>
    <xf numFmtId="0" fontId="23" fillId="4" borderId="0" xfId="0" applyFont="1" applyFill="1" applyAlignment="1" applyProtection="1">
      <alignment horizontal="center" vertical="center"/>
      <protection hidden="1"/>
    </xf>
    <xf numFmtId="49" fontId="20" fillId="4" borderId="0" xfId="0" applyNumberFormat="1" applyFont="1" applyFill="1" applyAlignment="1" applyProtection="1">
      <alignment horizontal="center" vertical="center" wrapText="1" shrinkToFit="1"/>
      <protection hidden="1"/>
    </xf>
    <xf numFmtId="49" fontId="9" fillId="4" borderId="0" xfId="0" applyNumberFormat="1" applyFont="1" applyFill="1" applyAlignment="1" applyProtection="1">
      <alignment horizontal="center" vertical="center"/>
      <protection hidden="1"/>
    </xf>
    <xf numFmtId="0" fontId="0" fillId="4" borderId="0" xfId="0" applyFill="1" applyAlignment="1" applyProtection="1">
      <alignment horizontal="center" vertical="center"/>
      <protection hidden="1"/>
    </xf>
    <xf numFmtId="0" fontId="0" fillId="4" borderId="15" xfId="0" applyFill="1" applyBorder="1" applyAlignment="1" applyProtection="1">
      <alignment horizontal="center" vertical="center"/>
      <protection hidden="1"/>
    </xf>
    <xf numFmtId="164" fontId="15" fillId="0" borderId="14" xfId="1" applyNumberFormat="1" applyFont="1" applyBorder="1" applyAlignment="1" applyProtection="1">
      <alignment horizontal="center"/>
      <protection hidden="1"/>
    </xf>
    <xf numFmtId="164" fontId="15" fillId="0" borderId="0" xfId="1" applyNumberFormat="1" applyFont="1" applyBorder="1" applyAlignment="1" applyProtection="1">
      <alignment horizontal="left"/>
      <protection hidden="1"/>
    </xf>
    <xf numFmtId="164" fontId="9" fillId="0" borderId="4" xfId="1" applyNumberFormat="1" applyFont="1" applyFill="1" applyBorder="1" applyAlignment="1" applyProtection="1">
      <alignment horizontal="center"/>
      <protection hidden="1"/>
    </xf>
    <xf numFmtId="164" fontId="8" fillId="0" borderId="0" xfId="1" applyNumberFormat="1" applyFont="1" applyBorder="1" applyProtection="1">
      <protection hidden="1"/>
    </xf>
    <xf numFmtId="164" fontId="0" fillId="0" borderId="15" xfId="1" applyNumberFormat="1" applyFont="1" applyBorder="1" applyProtection="1">
      <protection hidden="1"/>
    </xf>
    <xf numFmtId="164" fontId="17" fillId="0" borderId="14" xfId="1" applyNumberFormat="1" applyFont="1" applyBorder="1" applyAlignment="1" applyProtection="1">
      <alignment horizontal="center"/>
      <protection hidden="1"/>
    </xf>
    <xf numFmtId="164" fontId="17" fillId="0" borderId="0" xfId="1" applyNumberFormat="1" applyFont="1" applyBorder="1" applyProtection="1">
      <protection hidden="1"/>
    </xf>
    <xf numFmtId="164" fontId="0" fillId="0" borderId="16" xfId="1" applyNumberFormat="1" applyFont="1" applyBorder="1" applyProtection="1">
      <protection hidden="1"/>
    </xf>
    <xf numFmtId="164" fontId="17" fillId="0" borderId="14" xfId="1" applyNumberFormat="1" applyFont="1" applyFill="1" applyBorder="1" applyAlignment="1" applyProtection="1">
      <alignment horizontal="center"/>
      <protection hidden="1"/>
    </xf>
    <xf numFmtId="164" fontId="18" fillId="0" borderId="0" xfId="1" applyNumberFormat="1" applyFont="1" applyBorder="1" applyProtection="1">
      <protection hidden="1"/>
    </xf>
    <xf numFmtId="164" fontId="9" fillId="0" borderId="0" xfId="1" applyNumberFormat="1" applyFont="1" applyFill="1" applyBorder="1" applyAlignment="1" applyProtection="1">
      <alignment horizontal="center"/>
      <protection hidden="1"/>
    </xf>
    <xf numFmtId="164" fontId="7" fillId="0" borderId="0" xfId="1" applyNumberFormat="1" applyFont="1" applyBorder="1" applyProtection="1">
      <protection hidden="1"/>
    </xf>
    <xf numFmtId="164" fontId="28" fillId="0" borderId="14" xfId="1" applyNumberFormat="1" applyFont="1" applyBorder="1" applyAlignment="1" applyProtection="1">
      <alignment horizontal="center"/>
      <protection hidden="1"/>
    </xf>
    <xf numFmtId="164" fontId="18" fillId="0" borderId="14" xfId="1" applyNumberFormat="1" applyFont="1" applyBorder="1" applyAlignment="1" applyProtection="1">
      <alignment horizontal="left"/>
      <protection hidden="1"/>
    </xf>
    <xf numFmtId="164" fontId="9" fillId="0" borderId="0" xfId="1" applyNumberFormat="1" applyFont="1" applyBorder="1" applyProtection="1">
      <protection hidden="1"/>
    </xf>
    <xf numFmtId="164" fontId="17" fillId="0" borderId="14" xfId="1" applyNumberFormat="1" applyFont="1" applyBorder="1" applyAlignment="1" applyProtection="1">
      <alignment horizontal="left"/>
      <protection hidden="1"/>
    </xf>
    <xf numFmtId="164" fontId="11" fillId="0" borderId="0" xfId="1" applyNumberFormat="1" applyFont="1" applyFill="1" applyBorder="1" applyAlignment="1" applyProtection="1">
      <alignment horizontal="center"/>
      <protection hidden="1"/>
    </xf>
    <xf numFmtId="164" fontId="15" fillId="0" borderId="14" xfId="1" applyNumberFormat="1" applyFont="1" applyBorder="1" applyAlignment="1" applyProtection="1">
      <alignment horizontal="left"/>
      <protection hidden="1"/>
    </xf>
    <xf numFmtId="164" fontId="8" fillId="0" borderId="0" xfId="1" applyNumberFormat="1" applyFont="1" applyFill="1" applyBorder="1" applyProtection="1">
      <protection hidden="1"/>
    </xf>
    <xf numFmtId="164" fontId="29" fillId="0" borderId="0" xfId="1" applyNumberFormat="1" applyFont="1" applyBorder="1" applyAlignment="1" applyProtection="1">
      <alignment horizontal="left"/>
      <protection hidden="1"/>
    </xf>
    <xf numFmtId="165" fontId="9" fillId="4" borderId="0" xfId="1" applyNumberFormat="1" applyFont="1" applyFill="1" applyBorder="1" applyProtection="1">
      <protection hidden="1"/>
    </xf>
    <xf numFmtId="164" fontId="15" fillId="0" borderId="17" xfId="1" applyNumberFormat="1" applyFont="1" applyBorder="1" applyAlignment="1" applyProtection="1">
      <alignment horizontal="left"/>
      <protection hidden="1"/>
    </xf>
    <xf numFmtId="164" fontId="17" fillId="0" borderId="18" xfId="1" applyNumberFormat="1" applyFont="1" applyBorder="1" applyProtection="1">
      <protection hidden="1"/>
    </xf>
    <xf numFmtId="164" fontId="9" fillId="0" borderId="18" xfId="1" applyNumberFormat="1" applyFont="1" applyFill="1" applyBorder="1" applyAlignment="1" applyProtection="1">
      <alignment horizontal="center"/>
      <protection hidden="1"/>
    </xf>
    <xf numFmtId="164" fontId="8" fillId="0" borderId="18" xfId="1" applyNumberFormat="1" applyFont="1" applyBorder="1" applyProtection="1">
      <protection hidden="1"/>
    </xf>
    <xf numFmtId="164" fontId="0" fillId="0" borderId="18" xfId="1" applyNumberFormat="1" applyFont="1" applyBorder="1" applyProtection="1">
      <protection hidden="1"/>
    </xf>
    <xf numFmtId="164" fontId="0" fillId="0" borderId="19" xfId="1" applyNumberFormat="1" applyFont="1" applyBorder="1" applyProtection="1">
      <protection hidden="1"/>
    </xf>
    <xf numFmtId="164" fontId="22" fillId="0" borderId="0" xfId="1" applyNumberFormat="1" applyFont="1" applyBorder="1" applyProtection="1">
      <protection hidden="1"/>
    </xf>
    <xf numFmtId="3" fontId="21" fillId="4" borderId="2" xfId="1" applyNumberFormat="1" applyFont="1" applyFill="1" applyBorder="1" applyAlignment="1" applyProtection="1">
      <alignment horizontal="right"/>
      <protection hidden="1"/>
    </xf>
    <xf numFmtId="164" fontId="22" fillId="0" borderId="16" xfId="1" applyNumberFormat="1" applyFont="1" applyBorder="1" applyProtection="1">
      <protection hidden="1"/>
    </xf>
    <xf numFmtId="3" fontId="21" fillId="4" borderId="0" xfId="1" applyNumberFormat="1" applyFont="1" applyFill="1" applyBorder="1" applyAlignment="1" applyProtection="1">
      <alignment horizontal="right"/>
      <protection hidden="1"/>
    </xf>
    <xf numFmtId="10" fontId="17" fillId="4" borderId="1" xfId="4" applyNumberFormat="1" applyFont="1" applyFill="1" applyBorder="1" applyAlignment="1" applyProtection="1">
      <alignment horizontal="right"/>
      <protection hidden="1"/>
    </xf>
    <xf numFmtId="164" fontId="17" fillId="0" borderId="10" xfId="1" applyNumberFormat="1" applyFont="1" applyBorder="1" applyAlignment="1" applyProtection="1">
      <alignment horizontal="left"/>
      <protection hidden="1"/>
    </xf>
    <xf numFmtId="164" fontId="17" fillId="0" borderId="4" xfId="1" applyNumberFormat="1" applyFont="1" applyBorder="1" applyProtection="1">
      <protection hidden="1"/>
    </xf>
    <xf numFmtId="165" fontId="9" fillId="4" borderId="4" xfId="1" applyNumberFormat="1" applyFont="1" applyFill="1" applyBorder="1" applyProtection="1">
      <protection hidden="1"/>
    </xf>
    <xf numFmtId="164" fontId="8" fillId="0" borderId="4" xfId="1" applyNumberFormat="1" applyFont="1" applyBorder="1" applyProtection="1">
      <protection hidden="1"/>
    </xf>
    <xf numFmtId="164" fontId="0" fillId="0" borderId="4" xfId="1" applyNumberFormat="1" applyFont="1" applyBorder="1" applyProtection="1">
      <protection hidden="1"/>
    </xf>
    <xf numFmtId="164" fontId="0" fillId="0" borderId="11" xfId="1" applyNumberFormat="1" applyFont="1" applyBorder="1" applyProtection="1">
      <protection hidden="1"/>
    </xf>
    <xf numFmtId="164" fontId="29" fillId="4" borderId="14" xfId="1" applyNumberFormat="1" applyFont="1" applyFill="1" applyBorder="1" applyAlignment="1" applyProtection="1">
      <alignment horizontal="center" vertical="center"/>
      <protection hidden="1"/>
    </xf>
    <xf numFmtId="0" fontId="29" fillId="4" borderId="0" xfId="0" applyFont="1" applyFill="1" applyAlignment="1" applyProtection="1">
      <alignment horizontal="center" vertical="center"/>
      <protection hidden="1"/>
    </xf>
    <xf numFmtId="0" fontId="29" fillId="4" borderId="15" xfId="0" applyFont="1" applyFill="1" applyBorder="1" applyAlignment="1" applyProtection="1">
      <alignment horizontal="center" vertical="center"/>
      <protection hidden="1"/>
    </xf>
    <xf numFmtId="3" fontId="9" fillId="0" borderId="0" xfId="1" applyNumberFormat="1" applyFont="1" applyFill="1" applyBorder="1" applyAlignment="1" applyProtection="1">
      <alignment horizontal="right" wrapText="1"/>
      <protection hidden="1"/>
    </xf>
    <xf numFmtId="164" fontId="7" fillId="0" borderId="15" xfId="1" applyNumberFormat="1" applyFont="1" applyBorder="1" applyProtection="1">
      <protection hidden="1"/>
    </xf>
    <xf numFmtId="164" fontId="0" fillId="0" borderId="0" xfId="1" applyNumberFormat="1" applyFont="1" applyFill="1" applyBorder="1" applyProtection="1">
      <protection hidden="1"/>
    </xf>
    <xf numFmtId="164" fontId="0" fillId="0" borderId="0" xfId="1" applyNumberFormat="1" applyFont="1" applyFill="1" applyBorder="1" applyAlignment="1" applyProtection="1">
      <alignment horizontal="right"/>
      <protection hidden="1"/>
    </xf>
    <xf numFmtId="164" fontId="8" fillId="0" borderId="4" xfId="1" applyNumberFormat="1" applyFont="1" applyFill="1" applyBorder="1" applyProtection="1">
      <protection hidden="1"/>
    </xf>
    <xf numFmtId="164" fontId="8" fillId="0" borderId="4" xfId="1" applyNumberFormat="1" applyFont="1" applyFill="1" applyBorder="1" applyAlignment="1" applyProtection="1">
      <alignment horizontal="right"/>
      <protection hidden="1"/>
    </xf>
    <xf numFmtId="164" fontId="8" fillId="0" borderId="18" xfId="1" applyNumberFormat="1" applyFont="1" applyFill="1" applyBorder="1" applyProtection="1">
      <protection hidden="1"/>
    </xf>
    <xf numFmtId="164" fontId="8" fillId="0" borderId="18" xfId="1" applyNumberFormat="1" applyFont="1" applyFill="1" applyBorder="1" applyAlignment="1" applyProtection="1">
      <alignment horizontal="right"/>
      <protection hidden="1"/>
    </xf>
    <xf numFmtId="164" fontId="8" fillId="0" borderId="0" xfId="1" applyNumberFormat="1" applyFont="1" applyFill="1" applyProtection="1">
      <protection hidden="1"/>
    </xf>
    <xf numFmtId="164" fontId="8" fillId="0" borderId="0" xfId="1" applyNumberFormat="1" applyFont="1" applyProtection="1">
      <protection hidden="1"/>
    </xf>
    <xf numFmtId="164" fontId="0" fillId="0" borderId="0" xfId="1" applyNumberFormat="1" applyFont="1" applyAlignment="1" applyProtection="1">
      <alignment horizontal="left"/>
      <protection hidden="1"/>
    </xf>
    <xf numFmtId="3" fontId="21" fillId="0" borderId="0" xfId="1" applyNumberFormat="1" applyFont="1" applyFill="1" applyBorder="1" applyAlignment="1" applyProtection="1">
      <alignment horizontal="right"/>
      <protection hidden="1"/>
    </xf>
    <xf numFmtId="3" fontId="9" fillId="4" borderId="0" xfId="1" applyNumberFormat="1" applyFont="1" applyFill="1" applyBorder="1" applyAlignment="1" applyProtection="1">
      <alignment horizontal="right"/>
      <protection hidden="1"/>
    </xf>
    <xf numFmtId="0" fontId="0" fillId="4" borderId="0" xfId="0" applyFill="1" applyProtection="1">
      <protection hidden="1"/>
    </xf>
    <xf numFmtId="0" fontId="0" fillId="4" borderId="0" xfId="0" applyFill="1" applyAlignment="1" applyProtection="1">
      <alignment horizontal="left" wrapText="1"/>
      <protection hidden="1"/>
    </xf>
    <xf numFmtId="164" fontId="0" fillId="4" borderId="0" xfId="1" applyNumberFormat="1" applyFont="1" applyFill="1" applyProtection="1">
      <protection hidden="1"/>
    </xf>
    <xf numFmtId="164" fontId="8" fillId="4" borderId="0" xfId="1" applyNumberFormat="1" applyFont="1" applyFill="1" applyProtection="1">
      <protection hidden="1"/>
    </xf>
    <xf numFmtId="164" fontId="18" fillId="4" borderId="0" xfId="1" applyNumberFormat="1" applyFont="1" applyFill="1" applyProtection="1">
      <protection hidden="1"/>
    </xf>
    <xf numFmtId="164" fontId="8" fillId="4" borderId="0" xfId="1" applyNumberFormat="1" applyFont="1" applyFill="1" applyBorder="1" applyProtection="1">
      <protection hidden="1"/>
    </xf>
    <xf numFmtId="164" fontId="18" fillId="0" borderId="0" xfId="1" applyNumberFormat="1" applyFont="1" applyProtection="1">
      <protection hidden="1"/>
    </xf>
    <xf numFmtId="164" fontId="7" fillId="0" borderId="1" xfId="1" applyNumberFormat="1" applyFont="1" applyBorder="1" applyAlignment="1" applyProtection="1">
      <alignment horizontal="left"/>
      <protection hidden="1"/>
    </xf>
    <xf numFmtId="164" fontId="0" fillId="0" borderId="0" xfId="1" applyNumberFormat="1" applyFont="1" applyBorder="1" applyAlignment="1" applyProtection="1">
      <alignment horizontal="left"/>
      <protection hidden="1"/>
    </xf>
    <xf numFmtId="164" fontId="0" fillId="4" borderId="20" xfId="1" applyNumberFormat="1" applyFont="1" applyFill="1" applyBorder="1" applyProtection="1">
      <protection hidden="1"/>
    </xf>
    <xf numFmtId="164" fontId="0" fillId="4" borderId="0" xfId="1" applyNumberFormat="1" applyFont="1" applyFill="1" applyAlignment="1" applyProtection="1">
      <alignment horizontal="left"/>
      <protection hidden="1"/>
    </xf>
    <xf numFmtId="164" fontId="9" fillId="4" borderId="7" xfId="1" applyNumberFormat="1" applyFont="1" applyFill="1" applyBorder="1" applyProtection="1">
      <protection hidden="1"/>
    </xf>
    <xf numFmtId="164" fontId="8" fillId="4" borderId="8" xfId="1" applyNumberFormat="1" applyFont="1" applyFill="1" applyBorder="1" applyProtection="1">
      <protection hidden="1"/>
    </xf>
    <xf numFmtId="3" fontId="9" fillId="4" borderId="8" xfId="1" applyNumberFormat="1" applyFont="1" applyFill="1" applyBorder="1" applyAlignment="1" applyProtection="1">
      <alignment horizontal="right"/>
      <protection hidden="1"/>
    </xf>
    <xf numFmtId="0" fontId="23" fillId="0" borderId="0" xfId="0" applyFont="1" applyAlignment="1" applyProtection="1">
      <alignment horizontal="center" vertical="center"/>
      <protection locked="0"/>
    </xf>
    <xf numFmtId="164" fontId="18" fillId="4" borderId="0" xfId="1" applyNumberFormat="1" applyFont="1" applyFill="1" applyBorder="1" applyAlignment="1" applyProtection="1">
      <alignment horizontal="center"/>
      <protection hidden="1"/>
    </xf>
    <xf numFmtId="164" fontId="17" fillId="4" borderId="0" xfId="1" applyNumberFormat="1" applyFont="1" applyFill="1" applyBorder="1" applyProtection="1">
      <protection hidden="1"/>
    </xf>
    <xf numFmtId="164" fontId="18" fillId="4" borderId="0" xfId="1" applyNumberFormat="1" applyFont="1" applyFill="1" applyBorder="1" applyAlignment="1" applyProtection="1">
      <alignment horizontal="left"/>
      <protection hidden="1"/>
    </xf>
    <xf numFmtId="0" fontId="24" fillId="4" borderId="0" xfId="0" applyFont="1" applyFill="1" applyAlignment="1" applyProtection="1">
      <alignment horizontal="left"/>
      <protection hidden="1"/>
    </xf>
    <xf numFmtId="164" fontId="16" fillId="4" borderId="0" xfId="1" applyNumberFormat="1" applyFont="1" applyFill="1" applyBorder="1" applyAlignment="1" applyProtection="1">
      <alignment horizontal="left"/>
      <protection hidden="1"/>
    </xf>
    <xf numFmtId="0" fontId="17" fillId="4" borderId="0" xfId="0" applyFont="1" applyFill="1" applyAlignment="1" applyProtection="1">
      <alignment horizontal="left"/>
      <protection hidden="1"/>
    </xf>
    <xf numFmtId="0" fontId="17" fillId="4" borderId="0" xfId="0" applyFont="1" applyFill="1" applyAlignment="1" applyProtection="1">
      <alignment vertical="center"/>
      <protection hidden="1"/>
    </xf>
    <xf numFmtId="0" fontId="26" fillId="4" borderId="0" xfId="0" applyFont="1" applyFill="1" applyAlignment="1" applyProtection="1">
      <alignment vertical="center"/>
      <protection hidden="1"/>
    </xf>
    <xf numFmtId="0" fontId="17" fillId="4" borderId="0" xfId="0" applyFont="1" applyFill="1" applyAlignment="1" applyProtection="1">
      <alignment wrapText="1"/>
      <protection hidden="1"/>
    </xf>
    <xf numFmtId="0" fontId="18" fillId="4" borderId="0" xfId="0" applyFont="1" applyFill="1" applyAlignment="1" applyProtection="1">
      <alignment horizontal="left"/>
      <protection hidden="1"/>
    </xf>
    <xf numFmtId="0" fontId="26" fillId="4" borderId="0" xfId="0" applyFont="1" applyFill="1" applyProtection="1">
      <protection hidden="1"/>
    </xf>
    <xf numFmtId="49" fontId="18" fillId="4" borderId="0" xfId="0" applyNumberFormat="1" applyFont="1" applyFill="1" applyAlignment="1" applyProtection="1">
      <alignment horizontal="right"/>
      <protection hidden="1"/>
    </xf>
    <xf numFmtId="0" fontId="26" fillId="4" borderId="0" xfId="0" applyFont="1" applyFill="1" applyAlignment="1" applyProtection="1">
      <alignment horizontal="left"/>
      <protection hidden="1"/>
    </xf>
    <xf numFmtId="0" fontId="17" fillId="4" borderId="0" xfId="0" applyFont="1" applyFill="1" applyAlignment="1" applyProtection="1">
      <alignment horizontal="left" wrapText="1"/>
      <protection hidden="1"/>
    </xf>
    <xf numFmtId="9" fontId="17" fillId="4" borderId="0" xfId="4" applyFont="1" applyFill="1" applyProtection="1">
      <protection hidden="1"/>
    </xf>
    <xf numFmtId="164" fontId="7" fillId="4" borderId="0" xfId="1" applyNumberFormat="1" applyFont="1" applyFill="1" applyBorder="1" applyAlignment="1" applyProtection="1">
      <alignment horizontal="left" wrapText="1"/>
      <protection hidden="1"/>
    </xf>
    <xf numFmtId="3" fontId="8" fillId="3" borderId="9" xfId="1" applyNumberFormat="1" applyFont="1" applyFill="1" applyBorder="1" applyAlignment="1" applyProtection="1">
      <alignment horizontal="right"/>
      <protection locked="0"/>
    </xf>
    <xf numFmtId="164" fontId="7" fillId="0" borderId="21" xfId="1" applyNumberFormat="1" applyFont="1" applyFill="1" applyBorder="1" applyAlignment="1" applyProtection="1">
      <alignment horizontal="right" wrapText="1"/>
      <protection hidden="1"/>
    </xf>
    <xf numFmtId="164" fontId="8" fillId="4" borderId="0" xfId="1" applyNumberFormat="1" applyFont="1" applyFill="1" applyBorder="1" applyAlignment="1" applyProtection="1">
      <alignment horizontal="left"/>
      <protection hidden="1"/>
    </xf>
    <xf numFmtId="164" fontId="0" fillId="4" borderId="0" xfId="1" applyNumberFormat="1" applyFont="1" applyFill="1" applyBorder="1" applyAlignment="1" applyProtection="1">
      <alignment horizontal="left"/>
      <protection hidden="1"/>
    </xf>
    <xf numFmtId="166" fontId="18" fillId="4" borderId="0" xfId="0" applyNumberFormat="1" applyFont="1" applyFill="1" applyAlignment="1" applyProtection="1">
      <alignment horizontal="right" wrapText="1"/>
      <protection hidden="1"/>
    </xf>
    <xf numFmtId="164" fontId="6" fillId="4" borderId="0" xfId="1" applyNumberFormat="1" applyFont="1" applyFill="1" applyAlignment="1" applyProtection="1">
      <alignment horizontal="left"/>
      <protection hidden="1"/>
    </xf>
    <xf numFmtId="164" fontId="18" fillId="6" borderId="0" xfId="1" applyNumberFormat="1" applyFont="1" applyFill="1" applyAlignment="1" applyProtection="1">
      <alignment horizontal="left"/>
      <protection hidden="1"/>
    </xf>
    <xf numFmtId="3" fontId="17" fillId="3" borderId="10" xfId="0" applyNumberFormat="1" applyFont="1" applyFill="1" applyBorder="1" applyAlignment="1" applyProtection="1">
      <alignment horizontal="right"/>
      <protection locked="0"/>
    </xf>
    <xf numFmtId="3" fontId="17" fillId="3" borderId="7" xfId="0" applyNumberFormat="1" applyFont="1" applyFill="1" applyBorder="1" applyAlignment="1" applyProtection="1">
      <alignment horizontal="right"/>
      <protection locked="0"/>
    </xf>
    <xf numFmtId="3" fontId="17" fillId="3" borderId="1" xfId="0" applyNumberFormat="1" applyFont="1" applyFill="1" applyBorder="1" applyAlignment="1" applyProtection="1">
      <alignment horizontal="right"/>
      <protection locked="0"/>
    </xf>
    <xf numFmtId="3" fontId="17" fillId="3" borderId="22" xfId="0" applyNumberFormat="1" applyFont="1" applyFill="1" applyBorder="1" applyAlignment="1" applyProtection="1">
      <alignment horizontal="right"/>
      <protection locked="0"/>
    </xf>
    <xf numFmtId="164" fontId="17" fillId="3" borderId="1" xfId="1" applyNumberFormat="1" applyFont="1" applyFill="1" applyBorder="1" applyAlignment="1" applyProtection="1">
      <alignment horizontal="left"/>
      <protection locked="0"/>
    </xf>
    <xf numFmtId="3" fontId="17" fillId="3" borderId="1" xfId="1" applyNumberFormat="1" applyFont="1" applyFill="1" applyBorder="1" applyAlignment="1" applyProtection="1">
      <alignment horizontal="right"/>
      <protection locked="0"/>
    </xf>
    <xf numFmtId="0" fontId="7" fillId="0" borderId="0" xfId="0" applyFont="1"/>
    <xf numFmtId="3" fontId="9" fillId="0" borderId="2" xfId="1" applyNumberFormat="1" applyFont="1" applyFill="1" applyBorder="1" applyAlignment="1" applyProtection="1">
      <alignment horizontal="right"/>
      <protection locked="0" hidden="1"/>
    </xf>
    <xf numFmtId="3" fontId="21" fillId="0" borderId="2" xfId="1" applyNumberFormat="1" applyFont="1" applyFill="1" applyBorder="1" applyAlignment="1" applyProtection="1">
      <alignment horizontal="right"/>
      <protection locked="0" hidden="1"/>
    </xf>
    <xf numFmtId="10" fontId="17" fillId="0" borderId="1" xfId="4" applyNumberFormat="1" applyFont="1" applyFill="1" applyBorder="1" applyAlignment="1" applyProtection="1">
      <alignment horizontal="right"/>
      <protection locked="0" hidden="1"/>
    </xf>
    <xf numFmtId="43" fontId="17" fillId="0" borderId="7" xfId="1" applyFont="1" applyBorder="1" applyAlignment="1" applyProtection="1">
      <protection hidden="1"/>
    </xf>
    <xf numFmtId="0" fontId="7" fillId="0" borderId="0" xfId="0" applyFont="1" applyAlignment="1">
      <alignment wrapText="1"/>
    </xf>
    <xf numFmtId="0" fontId="0" fillId="0" borderId="0" xfId="0" applyAlignment="1">
      <alignment horizontal="right"/>
    </xf>
    <xf numFmtId="3" fontId="0" fillId="0" borderId="0" xfId="0" applyNumberFormat="1" applyAlignment="1">
      <alignment horizontal="right"/>
    </xf>
    <xf numFmtId="43" fontId="17" fillId="0" borderId="23" xfId="1" applyFont="1" applyBorder="1" applyAlignment="1" applyProtection="1">
      <protection hidden="1"/>
    </xf>
    <xf numFmtId="43" fontId="17" fillId="0" borderId="24" xfId="1" applyFont="1" applyBorder="1" applyAlignment="1" applyProtection="1">
      <protection hidden="1"/>
    </xf>
    <xf numFmtId="43" fontId="17" fillId="0" borderId="21" xfId="1" applyFont="1" applyBorder="1" applyAlignment="1" applyProtection="1">
      <protection hidden="1"/>
    </xf>
    <xf numFmtId="43" fontId="17" fillId="0" borderId="8" xfId="1" applyFont="1" applyBorder="1" applyAlignment="1" applyProtection="1">
      <protection hidden="1"/>
    </xf>
    <xf numFmtId="43" fontId="17" fillId="0" borderId="9" xfId="1" applyFont="1" applyBorder="1" applyAlignment="1" applyProtection="1">
      <protection hidden="1"/>
    </xf>
    <xf numFmtId="43" fontId="13" fillId="0" borderId="12" xfId="1" applyFont="1" applyBorder="1" applyAlignment="1" applyProtection="1">
      <alignment horizontal="right" wrapText="1"/>
      <protection hidden="1"/>
    </xf>
    <xf numFmtId="0" fontId="34" fillId="4" borderId="0" xfId="0" applyFont="1" applyFill="1" applyProtection="1">
      <protection hidden="1"/>
    </xf>
    <xf numFmtId="0" fontId="34" fillId="0" borderId="0" xfId="0" applyFont="1" applyProtection="1">
      <protection hidden="1"/>
    </xf>
    <xf numFmtId="0" fontId="34" fillId="4" borderId="0" xfId="0" applyFont="1" applyFill="1" applyAlignment="1" applyProtection="1">
      <alignment horizontal="left" wrapText="1"/>
      <protection hidden="1"/>
    </xf>
    <xf numFmtId="166" fontId="18" fillId="4" borderId="0" xfId="0" applyNumberFormat="1" applyFont="1" applyFill="1" applyAlignment="1" applyProtection="1">
      <alignment horizontal="right" vertical="center" wrapText="1"/>
      <protection hidden="1"/>
    </xf>
    <xf numFmtId="0" fontId="34" fillId="4" borderId="0" xfId="0" applyFont="1" applyFill="1" applyAlignment="1" applyProtection="1">
      <alignment horizontal="left" vertical="center" wrapText="1"/>
      <protection hidden="1"/>
    </xf>
    <xf numFmtId="0" fontId="34" fillId="6" borderId="0" xfId="0" applyFont="1" applyFill="1" applyAlignment="1" applyProtection="1">
      <alignment horizontal="left" wrapText="1"/>
      <protection hidden="1"/>
    </xf>
    <xf numFmtId="166" fontId="18" fillId="6" borderId="2" xfId="0" applyNumberFormat="1" applyFont="1" applyFill="1" applyBorder="1" applyAlignment="1" applyProtection="1">
      <alignment horizontal="right" vertical="center" wrapText="1"/>
      <protection hidden="1"/>
    </xf>
    <xf numFmtId="0" fontId="34" fillId="0" borderId="0" xfId="0" applyFont="1" applyAlignment="1" applyProtection="1">
      <alignment wrapText="1"/>
      <protection hidden="1"/>
    </xf>
    <xf numFmtId="3" fontId="8" fillId="3" borderId="25" xfId="1" applyNumberFormat="1" applyFont="1" applyFill="1" applyBorder="1" applyAlignment="1" applyProtection="1">
      <alignment horizontal="right"/>
      <protection locked="0"/>
    </xf>
    <xf numFmtId="164" fontId="9" fillId="4" borderId="26" xfId="1" applyNumberFormat="1" applyFont="1" applyFill="1" applyBorder="1" applyProtection="1">
      <protection hidden="1"/>
    </xf>
    <xf numFmtId="3" fontId="9" fillId="4" borderId="27" xfId="1" applyNumberFormat="1" applyFont="1" applyFill="1" applyBorder="1" applyAlignment="1" applyProtection="1">
      <alignment horizontal="right"/>
      <protection hidden="1"/>
    </xf>
    <xf numFmtId="164" fontId="8" fillId="4" borderId="28" xfId="1" applyNumberFormat="1" applyFont="1" applyFill="1" applyBorder="1" applyProtection="1">
      <protection hidden="1"/>
    </xf>
    <xf numFmtId="3" fontId="9" fillId="0" borderId="29" xfId="1" applyNumberFormat="1" applyFont="1" applyFill="1" applyBorder="1" applyAlignment="1" applyProtection="1">
      <alignment horizontal="right"/>
      <protection hidden="1"/>
    </xf>
    <xf numFmtId="3" fontId="34" fillId="4" borderId="2" xfId="0" applyNumberFormat="1" applyFont="1" applyFill="1" applyBorder="1" applyProtection="1">
      <protection hidden="1"/>
    </xf>
    <xf numFmtId="1" fontId="34" fillId="4" borderId="2" xfId="0" applyNumberFormat="1" applyFont="1" applyFill="1" applyBorder="1" applyAlignment="1" applyProtection="1">
      <alignment horizontal="center"/>
      <protection hidden="1"/>
    </xf>
    <xf numFmtId="43" fontId="17" fillId="0" borderId="30" xfId="1" applyFont="1" applyFill="1" applyBorder="1" applyAlignment="1" applyProtection="1">
      <protection hidden="1"/>
    </xf>
    <xf numFmtId="43" fontId="17" fillId="0" borderId="5" xfId="1" applyFont="1" applyFill="1" applyBorder="1" applyAlignment="1" applyProtection="1">
      <protection hidden="1"/>
    </xf>
    <xf numFmtId="164" fontId="8" fillId="0" borderId="8" xfId="1" applyNumberFormat="1" applyFont="1" applyFill="1" applyBorder="1" applyAlignment="1" applyProtection="1">
      <alignment wrapText="1"/>
      <protection hidden="1"/>
    </xf>
    <xf numFmtId="164" fontId="8" fillId="0" borderId="9" xfId="1" applyNumberFormat="1" applyFont="1" applyFill="1" applyBorder="1" applyAlignment="1" applyProtection="1">
      <alignment wrapText="1"/>
      <protection hidden="1"/>
    </xf>
    <xf numFmtId="164" fontId="8" fillId="0" borderId="1" xfId="1" applyNumberFormat="1" applyFont="1" applyFill="1" applyBorder="1" applyAlignment="1" applyProtection="1">
      <alignment wrapText="1"/>
      <protection hidden="1"/>
    </xf>
    <xf numFmtId="164" fontId="8" fillId="0" borderId="31" xfId="1" applyNumberFormat="1" applyFont="1" applyFill="1" applyBorder="1" applyAlignment="1" applyProtection="1">
      <alignment wrapText="1"/>
      <protection hidden="1"/>
    </xf>
    <xf numFmtId="164" fontId="8" fillId="0" borderId="25" xfId="1" applyNumberFormat="1" applyFont="1" applyFill="1" applyBorder="1" applyAlignment="1" applyProtection="1">
      <alignment wrapText="1"/>
      <protection hidden="1"/>
    </xf>
    <xf numFmtId="164" fontId="7" fillId="0" borderId="32" xfId="1" applyNumberFormat="1" applyFont="1" applyFill="1" applyBorder="1" applyAlignment="1" applyProtection="1">
      <alignment horizontal="right" wrapText="1"/>
      <protection hidden="1"/>
    </xf>
    <xf numFmtId="14" fontId="8" fillId="3" borderId="1" xfId="1" applyNumberFormat="1" applyFont="1" applyFill="1" applyBorder="1" applyAlignment="1" applyProtection="1">
      <alignment horizontal="right"/>
      <protection locked="0"/>
    </xf>
    <xf numFmtId="14" fontId="8" fillId="3" borderId="33" xfId="1" applyNumberFormat="1" applyFont="1" applyFill="1" applyBorder="1" applyAlignment="1" applyProtection="1">
      <alignment horizontal="right"/>
      <protection locked="0"/>
    </xf>
    <xf numFmtId="1" fontId="34" fillId="4" borderId="0" xfId="0" applyNumberFormat="1" applyFont="1" applyFill="1" applyAlignment="1" applyProtection="1">
      <alignment horizontal="right"/>
      <protection hidden="1"/>
    </xf>
    <xf numFmtId="166" fontId="18" fillId="0" borderId="2" xfId="0" applyNumberFormat="1" applyFont="1" applyBorder="1" applyAlignment="1" applyProtection="1">
      <alignment horizontal="right" vertical="center" wrapText="1"/>
      <protection hidden="1"/>
    </xf>
    <xf numFmtId="0" fontId="0" fillId="0" borderId="0" xfId="0" applyAlignment="1" applyProtection="1">
      <alignment horizontal="left"/>
      <protection hidden="1"/>
    </xf>
    <xf numFmtId="0" fontId="0" fillId="0" borderId="0" xfId="0" applyAlignment="1" applyProtection="1">
      <alignment horizontal="center"/>
      <protection hidden="1"/>
    </xf>
    <xf numFmtId="0" fontId="7" fillId="0" borderId="0" xfId="0" applyFont="1" applyAlignment="1" applyProtection="1">
      <alignment horizontal="center" wrapText="1"/>
      <protection hidden="1"/>
    </xf>
    <xf numFmtId="0" fontId="7" fillId="0" borderId="0" xfId="0" applyFont="1" applyAlignment="1" applyProtection="1">
      <alignment horizontal="left" wrapText="1"/>
      <protection hidden="1"/>
    </xf>
    <xf numFmtId="0" fontId="7" fillId="7" borderId="0" xfId="0" applyFont="1" applyFill="1" applyAlignment="1" applyProtection="1">
      <alignment horizontal="center" wrapText="1"/>
      <protection hidden="1"/>
    </xf>
    <xf numFmtId="0" fontId="7" fillId="5" borderId="0" xfId="0" applyFont="1" applyFill="1" applyAlignment="1" applyProtection="1">
      <alignment horizontal="center" wrapText="1"/>
      <protection hidden="1"/>
    </xf>
    <xf numFmtId="0" fontId="7" fillId="8" borderId="0" xfId="0" applyFont="1" applyFill="1" applyAlignment="1" applyProtection="1">
      <alignment horizontal="center" wrapText="1"/>
      <protection hidden="1"/>
    </xf>
    <xf numFmtId="49" fontId="7" fillId="9" borderId="0" xfId="0" applyNumberFormat="1" applyFont="1" applyFill="1" applyProtection="1">
      <protection hidden="1"/>
    </xf>
    <xf numFmtId="0" fontId="7" fillId="9" borderId="0" xfId="0" applyFont="1" applyFill="1" applyProtection="1">
      <protection hidden="1"/>
    </xf>
    <xf numFmtId="0" fontId="0" fillId="9" borderId="0" xfId="0" applyFill="1" applyProtection="1">
      <protection hidden="1"/>
    </xf>
    <xf numFmtId="164" fontId="0" fillId="3" borderId="0" xfId="1" applyNumberFormat="1" applyFont="1" applyFill="1" applyProtection="1">
      <protection hidden="1"/>
    </xf>
    <xf numFmtId="3" fontId="0" fillId="3" borderId="0" xfId="0" applyNumberFormat="1" applyFill="1" applyProtection="1">
      <protection hidden="1"/>
    </xf>
    <xf numFmtId="0" fontId="0" fillId="7" borderId="0" xfId="0" applyFill="1" applyProtection="1">
      <protection hidden="1"/>
    </xf>
    <xf numFmtId="0" fontId="0" fillId="8" borderId="0" xfId="0" applyFill="1" applyProtection="1">
      <protection hidden="1"/>
    </xf>
    <xf numFmtId="0" fontId="0" fillId="3" borderId="0" xfId="0" applyFill="1" applyProtection="1">
      <protection hidden="1"/>
    </xf>
    <xf numFmtId="0" fontId="0" fillId="5" borderId="0" xfId="0" applyFill="1" applyProtection="1">
      <protection hidden="1"/>
    </xf>
    <xf numFmtId="0" fontId="0" fillId="9" borderId="0" xfId="0" applyFill="1" applyAlignment="1" applyProtection="1">
      <alignment horizontal="left"/>
      <protection hidden="1"/>
    </xf>
    <xf numFmtId="0" fontId="0" fillId="9" borderId="0" xfId="0" applyFill="1" applyAlignment="1" applyProtection="1">
      <alignment horizontal="center"/>
      <protection hidden="1"/>
    </xf>
    <xf numFmtId="49" fontId="7" fillId="0" borderId="0" xfId="0" applyNumberFormat="1" applyFont="1" applyProtection="1">
      <protection hidden="1"/>
    </xf>
    <xf numFmtId="3" fontId="9" fillId="4" borderId="2" xfId="1" applyNumberFormat="1" applyFont="1" applyFill="1" applyBorder="1" applyAlignment="1" applyProtection="1">
      <alignment horizontal="right"/>
      <protection locked="0" hidden="1"/>
    </xf>
    <xf numFmtId="0" fontId="14" fillId="0" borderId="0" xfId="0" applyFont="1"/>
    <xf numFmtId="0" fontId="13" fillId="0" borderId="0" xfId="0" applyFont="1"/>
    <xf numFmtId="0" fontId="0" fillId="0" borderId="4" xfId="0" applyBorder="1"/>
    <xf numFmtId="3" fontId="7" fillId="0" borderId="0" xfId="0" applyNumberFormat="1" applyFont="1" applyAlignment="1">
      <alignment horizontal="right"/>
    </xf>
    <xf numFmtId="164" fontId="7" fillId="0" borderId="0" xfId="1" applyNumberFormat="1" applyFont="1" applyBorder="1" applyAlignment="1" applyProtection="1">
      <alignment horizontal="center"/>
      <protection hidden="1"/>
    </xf>
    <xf numFmtId="1" fontId="0" fillId="9" borderId="34" xfId="0" applyNumberFormat="1" applyFill="1" applyBorder="1" applyAlignment="1" applyProtection="1">
      <alignment horizontal="left"/>
      <protection hidden="1"/>
    </xf>
    <xf numFmtId="1" fontId="0" fillId="9" borderId="35" xfId="0" applyNumberFormat="1" applyFill="1" applyBorder="1" applyAlignment="1" applyProtection="1">
      <alignment horizontal="center"/>
      <protection hidden="1"/>
    </xf>
    <xf numFmtId="3" fontId="0" fillId="3" borderId="35" xfId="0" applyNumberFormat="1" applyFill="1" applyBorder="1" applyProtection="1">
      <protection hidden="1"/>
    </xf>
    <xf numFmtId="0" fontId="0" fillId="7" borderId="35" xfId="0" applyFill="1" applyBorder="1" applyProtection="1">
      <protection hidden="1"/>
    </xf>
    <xf numFmtId="14" fontId="0" fillId="7" borderId="35" xfId="0" applyNumberFormat="1" applyFill="1" applyBorder="1" applyProtection="1">
      <protection hidden="1"/>
    </xf>
    <xf numFmtId="3" fontId="0" fillId="5" borderId="35" xfId="0" applyNumberFormat="1" applyFill="1" applyBorder="1" applyProtection="1">
      <protection hidden="1"/>
    </xf>
    <xf numFmtId="1" fontId="0" fillId="9" borderId="20" xfId="0" applyNumberFormat="1" applyFill="1" applyBorder="1" applyAlignment="1" applyProtection="1">
      <alignment horizontal="left"/>
      <protection hidden="1"/>
    </xf>
    <xf numFmtId="1" fontId="0" fillId="9" borderId="0" xfId="0" applyNumberFormat="1" applyFill="1" applyAlignment="1" applyProtection="1">
      <alignment horizontal="center"/>
      <protection hidden="1"/>
    </xf>
    <xf numFmtId="1" fontId="0" fillId="9" borderId="26" xfId="0" applyNumberFormat="1" applyFill="1" applyBorder="1" applyAlignment="1" applyProtection="1">
      <alignment horizontal="left"/>
      <protection hidden="1"/>
    </xf>
    <xf numFmtId="1" fontId="0" fillId="9" borderId="27" xfId="0" applyNumberFormat="1" applyFill="1" applyBorder="1" applyAlignment="1" applyProtection="1">
      <alignment horizontal="center"/>
      <protection hidden="1"/>
    </xf>
    <xf numFmtId="3" fontId="0" fillId="3" borderId="27" xfId="0" applyNumberFormat="1" applyFill="1" applyBorder="1" applyProtection="1">
      <protection hidden="1"/>
    </xf>
    <xf numFmtId="0" fontId="0" fillId="3" borderId="27" xfId="0" applyFill="1" applyBorder="1" applyProtection="1">
      <protection hidden="1"/>
    </xf>
    <xf numFmtId="0" fontId="0" fillId="7" borderId="27" xfId="0" applyFill="1" applyBorder="1" applyProtection="1">
      <protection hidden="1"/>
    </xf>
    <xf numFmtId="0" fontId="0" fillId="5" borderId="27" xfId="0" applyFill="1" applyBorder="1" applyProtection="1">
      <protection hidden="1"/>
    </xf>
    <xf numFmtId="3" fontId="38" fillId="0" borderId="0" xfId="0" applyNumberFormat="1" applyFont="1" applyAlignment="1">
      <alignment horizontal="right"/>
    </xf>
    <xf numFmtId="164" fontId="17" fillId="0" borderId="10" xfId="1" applyNumberFormat="1" applyFont="1" applyBorder="1" applyAlignment="1" applyProtection="1">
      <alignment horizontal="center"/>
      <protection hidden="1"/>
    </xf>
    <xf numFmtId="164" fontId="9" fillId="0" borderId="14" xfId="1" applyNumberFormat="1" applyFont="1" applyBorder="1" applyProtection="1">
      <protection hidden="1"/>
    </xf>
    <xf numFmtId="164" fontId="17" fillId="0" borderId="14" xfId="1" applyNumberFormat="1" applyFont="1" applyBorder="1" applyProtection="1">
      <protection hidden="1"/>
    </xf>
    <xf numFmtId="164" fontId="26" fillId="0" borderId="14" xfId="1" applyNumberFormat="1" applyFont="1" applyBorder="1" applyProtection="1">
      <protection hidden="1"/>
    </xf>
    <xf numFmtId="3" fontId="17" fillId="0" borderId="0" xfId="4" applyNumberFormat="1" applyFont="1" applyFill="1" applyBorder="1" applyAlignment="1" applyProtection="1">
      <alignment horizontal="right"/>
      <protection locked="0" hidden="1"/>
    </xf>
    <xf numFmtId="3" fontId="17" fillId="4" borderId="0" xfId="4" applyNumberFormat="1" applyFont="1" applyFill="1" applyBorder="1" applyAlignment="1" applyProtection="1">
      <alignment horizontal="right"/>
      <protection hidden="1"/>
    </xf>
    <xf numFmtId="164" fontId="17" fillId="4" borderId="0" xfId="1" applyNumberFormat="1" applyFont="1" applyFill="1" applyAlignment="1" applyProtection="1">
      <alignment horizontal="left"/>
      <protection hidden="1"/>
    </xf>
    <xf numFmtId="164" fontId="17" fillId="0" borderId="0" xfId="1" applyNumberFormat="1" applyFont="1" applyAlignment="1" applyProtection="1">
      <alignment horizontal="left"/>
      <protection hidden="1"/>
    </xf>
    <xf numFmtId="0" fontId="17" fillId="4" borderId="0" xfId="0" applyFont="1" applyFill="1" applyAlignment="1" applyProtection="1">
      <alignment vertical="top"/>
      <protection hidden="1"/>
    </xf>
    <xf numFmtId="164" fontId="7" fillId="0" borderId="2" xfId="1" applyNumberFormat="1" applyFont="1" applyBorder="1" applyAlignment="1" applyProtection="1">
      <alignment horizontal="left" vertical="center"/>
      <protection hidden="1"/>
    </xf>
    <xf numFmtId="1" fontId="9" fillId="0" borderId="2" xfId="1" applyNumberFormat="1" applyFont="1" applyFill="1" applyBorder="1" applyAlignment="1" applyProtection="1">
      <alignment horizontal="center" vertical="center" wrapText="1"/>
      <protection hidden="1"/>
    </xf>
    <xf numFmtId="1" fontId="9" fillId="0" borderId="12" xfId="1" applyNumberFormat="1" applyFont="1" applyFill="1" applyBorder="1" applyAlignment="1" applyProtection="1">
      <alignment horizontal="center" vertical="center" wrapText="1"/>
      <protection hidden="1"/>
    </xf>
    <xf numFmtId="164" fontId="0" fillId="0" borderId="0" xfId="1" applyNumberFormat="1" applyFont="1" applyBorder="1" applyAlignment="1" applyProtection="1">
      <alignment vertical="center"/>
      <protection hidden="1"/>
    </xf>
    <xf numFmtId="164" fontId="9" fillId="0" borderId="0" xfId="1" applyNumberFormat="1" applyFont="1" applyBorder="1" applyAlignment="1" applyProtection="1">
      <alignment horizontal="left" vertical="center"/>
      <protection hidden="1"/>
    </xf>
    <xf numFmtId="164" fontId="7" fillId="0" borderId="14" xfId="1" applyNumberFormat="1" applyFont="1" applyBorder="1" applyAlignment="1" applyProtection="1">
      <alignment horizontal="left" vertical="center"/>
      <protection hidden="1"/>
    </xf>
    <xf numFmtId="164" fontId="9" fillId="4" borderId="0" xfId="1" applyNumberFormat="1" applyFont="1" applyFill="1" applyBorder="1" applyAlignment="1" applyProtection="1">
      <alignment vertical="center" wrapText="1"/>
      <protection hidden="1"/>
    </xf>
    <xf numFmtId="1" fontId="9" fillId="0" borderId="5" xfId="1" applyNumberFormat="1" applyFont="1" applyFill="1" applyBorder="1" applyAlignment="1" applyProtection="1">
      <alignment horizontal="center" vertical="center" wrapText="1"/>
      <protection hidden="1"/>
    </xf>
    <xf numFmtId="164" fontId="6" fillId="0" borderId="0" xfId="1" applyNumberFormat="1" applyFont="1" applyFill="1" applyAlignment="1" applyProtection="1">
      <alignment horizontal="left"/>
      <protection hidden="1"/>
    </xf>
    <xf numFmtId="3" fontId="38" fillId="11" borderId="0" xfId="0" applyNumberFormat="1" applyFont="1" applyFill="1"/>
    <xf numFmtId="0" fontId="38" fillId="11" borderId="0" xfId="0" applyFont="1" applyFill="1"/>
    <xf numFmtId="0" fontId="6" fillId="0" borderId="0" xfId="0" applyFont="1"/>
    <xf numFmtId="3" fontId="9" fillId="3" borderId="49" xfId="1" applyNumberFormat="1" applyFont="1" applyFill="1" applyBorder="1" applyAlignment="1" applyProtection="1">
      <alignment horizontal="right"/>
      <protection locked="0"/>
    </xf>
    <xf numFmtId="3" fontId="39" fillId="12" borderId="49" xfId="1" applyNumberFormat="1" applyFont="1" applyFill="1" applyBorder="1" applyAlignment="1" applyProtection="1">
      <alignment horizontal="right"/>
      <protection hidden="1"/>
    </xf>
    <xf numFmtId="3" fontId="9" fillId="3" borderId="49" xfId="1" applyNumberFormat="1" applyFont="1" applyFill="1" applyBorder="1" applyAlignment="1" applyProtection="1">
      <alignment horizontal="right" wrapText="1"/>
      <protection locked="0"/>
    </xf>
    <xf numFmtId="3" fontId="9" fillId="0" borderId="49" xfId="1" applyNumberFormat="1" applyFont="1" applyFill="1" applyBorder="1" applyAlignment="1" applyProtection="1">
      <alignment horizontal="right"/>
      <protection hidden="1"/>
    </xf>
    <xf numFmtId="0" fontId="0" fillId="12" borderId="0" xfId="0" applyFill="1" applyProtection="1">
      <protection hidden="1"/>
    </xf>
    <xf numFmtId="3" fontId="0" fillId="8" borderId="35" xfId="0" applyNumberFormat="1" applyFill="1" applyBorder="1" applyProtection="1">
      <protection hidden="1"/>
    </xf>
    <xf numFmtId="3" fontId="0" fillId="8" borderId="36" xfId="0" applyNumberFormat="1" applyFill="1" applyBorder="1" applyProtection="1">
      <protection hidden="1"/>
    </xf>
    <xf numFmtId="3" fontId="0" fillId="8" borderId="0" xfId="0" applyNumberFormat="1" applyFill="1" applyProtection="1">
      <protection hidden="1"/>
    </xf>
    <xf numFmtId="3" fontId="0" fillId="8" borderId="37" xfId="0" applyNumberFormat="1" applyFill="1" applyBorder="1" applyProtection="1">
      <protection hidden="1"/>
    </xf>
    <xf numFmtId="3" fontId="0" fillId="8" borderId="27" xfId="0" applyNumberFormat="1" applyFill="1" applyBorder="1" applyProtection="1">
      <protection hidden="1"/>
    </xf>
    <xf numFmtId="3" fontId="0" fillId="8" borderId="28" xfId="0" applyNumberFormat="1" applyFill="1" applyBorder="1" applyProtection="1">
      <protection hidden="1"/>
    </xf>
    <xf numFmtId="0" fontId="34" fillId="12" borderId="0" xfId="0" applyFont="1" applyFill="1" applyProtection="1">
      <protection hidden="1"/>
    </xf>
    <xf numFmtId="0" fontId="34" fillId="12" borderId="0" xfId="0" applyFont="1" applyFill="1" applyAlignment="1" applyProtection="1">
      <alignment wrapText="1"/>
      <protection hidden="1"/>
    </xf>
    <xf numFmtId="3" fontId="6" fillId="11" borderId="0" xfId="0" applyNumberFormat="1" applyFont="1" applyFill="1" applyAlignment="1">
      <alignment horizontal="right"/>
    </xf>
    <xf numFmtId="3" fontId="0" fillId="0" borderId="0" xfId="0" applyNumberFormat="1"/>
    <xf numFmtId="167" fontId="0" fillId="3" borderId="35" xfId="1" applyNumberFormat="1" applyFont="1" applyFill="1" applyBorder="1" applyProtection="1">
      <protection hidden="1"/>
    </xf>
    <xf numFmtId="167" fontId="0" fillId="3" borderId="0" xfId="1" applyNumberFormat="1" applyFont="1" applyFill="1" applyBorder="1" applyProtection="1">
      <protection hidden="1"/>
    </xf>
    <xf numFmtId="167" fontId="0" fillId="3" borderId="27" xfId="1" applyNumberFormat="1" applyFont="1" applyFill="1" applyBorder="1" applyProtection="1">
      <protection hidden="1"/>
    </xf>
    <xf numFmtId="0" fontId="0" fillId="11" borderId="35" xfId="0" applyFill="1" applyBorder="1"/>
    <xf numFmtId="0" fontId="0" fillId="11" borderId="36" xfId="0" applyFill="1" applyBorder="1"/>
    <xf numFmtId="0" fontId="0" fillId="11" borderId="20" xfId="0" applyFill="1" applyBorder="1"/>
    <xf numFmtId="0" fontId="0" fillId="11" borderId="0" xfId="0" applyFill="1"/>
    <xf numFmtId="0" fontId="0" fillId="11" borderId="37" xfId="0" applyFill="1" applyBorder="1"/>
    <xf numFmtId="0" fontId="0" fillId="11" borderId="26" xfId="0" applyFill="1" applyBorder="1"/>
    <xf numFmtId="0" fontId="0" fillId="11" borderId="27" xfId="0" applyFill="1" applyBorder="1"/>
    <xf numFmtId="0" fontId="0" fillId="11" borderId="28" xfId="0" applyFill="1" applyBorder="1"/>
    <xf numFmtId="0" fontId="6" fillId="11" borderId="34" xfId="0" applyFont="1" applyFill="1" applyBorder="1"/>
    <xf numFmtId="0" fontId="6" fillId="11" borderId="20" xfId="0" applyFont="1" applyFill="1" applyBorder="1"/>
    <xf numFmtId="0" fontId="0" fillId="11" borderId="35" xfId="0" applyFill="1" applyBorder="1" applyAlignment="1">
      <alignment horizontal="right"/>
    </xf>
    <xf numFmtId="0" fontId="0" fillId="11" borderId="0" xfId="0" applyFill="1" applyAlignment="1">
      <alignment horizontal="right"/>
    </xf>
    <xf numFmtId="0" fontId="0" fillId="11" borderId="27" xfId="0" applyFill="1" applyBorder="1" applyAlignment="1">
      <alignment horizontal="right"/>
    </xf>
    <xf numFmtId="0" fontId="40" fillId="0" borderId="0" xfId="0" applyFont="1"/>
    <xf numFmtId="4" fontId="0" fillId="13" borderId="1" xfId="0" applyNumberFormat="1" applyFill="1" applyBorder="1" applyAlignment="1">
      <alignment horizontal="right"/>
    </xf>
    <xf numFmtId="4" fontId="0" fillId="13" borderId="22" xfId="0" applyNumberFormat="1" applyFill="1" applyBorder="1" applyAlignment="1">
      <alignment horizontal="right"/>
    </xf>
    <xf numFmtId="4" fontId="7" fillId="14" borderId="2" xfId="0" applyNumberFormat="1" applyFont="1" applyFill="1" applyBorder="1" applyAlignment="1">
      <alignment horizontal="right"/>
    </xf>
    <xf numFmtId="4" fontId="0" fillId="0" borderId="1" xfId="0" applyNumberFormat="1" applyBorder="1" applyAlignment="1">
      <alignment horizontal="right"/>
    </xf>
    <xf numFmtId="0" fontId="7" fillId="0" borderId="2" xfId="0" applyFont="1" applyBorder="1" applyAlignment="1">
      <alignment horizontal="right"/>
    </xf>
    <xf numFmtId="0" fontId="6" fillId="0" borderId="4" xfId="0" applyFont="1" applyBorder="1"/>
    <xf numFmtId="3" fontId="7" fillId="11" borderId="0" xfId="0" applyNumberFormat="1" applyFont="1" applyFill="1" applyAlignment="1">
      <alignment horizontal="right" wrapText="1"/>
    </xf>
    <xf numFmtId="0" fontId="7" fillId="11" borderId="0" xfId="0" applyFont="1" applyFill="1" applyAlignment="1">
      <alignment wrapText="1"/>
    </xf>
    <xf numFmtId="0" fontId="7" fillId="11" borderId="0" xfId="0" applyFont="1" applyFill="1"/>
    <xf numFmtId="3" fontId="41" fillId="4" borderId="0" xfId="4" applyNumberFormat="1" applyFont="1" applyFill="1" applyBorder="1" applyAlignment="1" applyProtection="1">
      <alignment horizontal="right"/>
      <protection hidden="1"/>
    </xf>
    <xf numFmtId="164" fontId="9" fillId="13" borderId="2" xfId="1" applyNumberFormat="1" applyFont="1" applyFill="1" applyBorder="1" applyAlignment="1" applyProtection="1">
      <alignment vertical="center" wrapText="1"/>
      <protection locked="0"/>
    </xf>
    <xf numFmtId="0" fontId="41" fillId="0" borderId="0" xfId="0" applyFont="1" applyProtection="1">
      <protection locked="0"/>
    </xf>
    <xf numFmtId="0" fontId="41" fillId="0" borderId="0" xfId="0" applyFont="1" applyAlignment="1" applyProtection="1">
      <alignment vertical="top"/>
      <protection locked="0"/>
    </xf>
    <xf numFmtId="0" fontId="41" fillId="15" borderId="0" xfId="0" applyFont="1" applyFill="1" applyProtection="1">
      <protection locked="0"/>
    </xf>
    <xf numFmtId="3" fontId="9" fillId="16" borderId="2" xfId="1" applyNumberFormat="1" applyFont="1" applyFill="1" applyBorder="1" applyAlignment="1" applyProtection="1">
      <alignment horizontal="right"/>
      <protection locked="0"/>
    </xf>
    <xf numFmtId="3" fontId="8" fillId="16" borderId="2" xfId="1" applyNumberFormat="1" applyFont="1" applyFill="1" applyBorder="1" applyAlignment="1" applyProtection="1">
      <alignment horizontal="right"/>
      <protection locked="0"/>
    </xf>
    <xf numFmtId="3" fontId="8" fillId="16" borderId="1" xfId="1" applyNumberFormat="1" applyFont="1" applyFill="1" applyBorder="1" applyAlignment="1" applyProtection="1">
      <alignment horizontal="right"/>
      <protection locked="0"/>
    </xf>
    <xf numFmtId="3" fontId="9" fillId="16" borderId="2" xfId="1" applyNumberFormat="1" applyFont="1" applyFill="1" applyBorder="1" applyAlignment="1" applyProtection="1">
      <alignment horizontal="right"/>
      <protection locked="0" hidden="1"/>
    </xf>
    <xf numFmtId="1" fontId="41" fillId="0" borderId="0" xfId="0" applyNumberFormat="1" applyFont="1" applyProtection="1">
      <protection locked="0"/>
    </xf>
    <xf numFmtId="1" fontId="41" fillId="0" borderId="0" xfId="0" applyNumberFormat="1" applyFont="1" applyAlignment="1" applyProtection="1">
      <alignment vertical="top"/>
      <protection locked="0"/>
    </xf>
    <xf numFmtId="1" fontId="41" fillId="15" borderId="0" xfId="0" applyNumberFormat="1" applyFont="1" applyFill="1" applyProtection="1">
      <protection locked="0"/>
    </xf>
    <xf numFmtId="0" fontId="18" fillId="4" borderId="0" xfId="0" applyFont="1" applyFill="1" applyAlignment="1" applyProtection="1">
      <alignment horizontal="right"/>
      <protection locked="0"/>
    </xf>
    <xf numFmtId="0" fontId="9" fillId="4" borderId="0" xfId="0" applyFont="1" applyFill="1"/>
    <xf numFmtId="0" fontId="45" fillId="4" borderId="0" xfId="0" applyFont="1" applyFill="1"/>
    <xf numFmtId="0" fontId="21" fillId="4" borderId="0" xfId="0" applyFont="1" applyFill="1" applyAlignment="1" applyProtection="1">
      <alignment horizontal="left" vertical="center"/>
      <protection hidden="1"/>
    </xf>
    <xf numFmtId="0" fontId="47" fillId="0" borderId="0" xfId="0" applyFont="1"/>
    <xf numFmtId="0" fontId="17" fillId="12" borderId="0" xfId="0" applyFont="1" applyFill="1" applyProtection="1">
      <protection hidden="1"/>
    </xf>
    <xf numFmtId="0" fontId="17" fillId="12" borderId="0" xfId="0" applyFont="1" applyFill="1" applyAlignment="1" applyProtection="1">
      <alignment horizontal="left"/>
      <protection hidden="1"/>
    </xf>
    <xf numFmtId="0" fontId="18" fillId="12" borderId="0" xfId="0" applyFont="1" applyFill="1" applyAlignment="1" applyProtection="1">
      <alignment horizontal="right"/>
      <protection hidden="1"/>
    </xf>
    <xf numFmtId="0" fontId="26" fillId="12" borderId="0" xfId="0" applyFont="1" applyFill="1" applyProtection="1">
      <protection hidden="1"/>
    </xf>
    <xf numFmtId="3" fontId="9" fillId="16" borderId="2" xfId="1" applyNumberFormat="1" applyFont="1" applyFill="1" applyBorder="1" applyAlignment="1" applyProtection="1">
      <alignment horizontal="center" vertical="center"/>
      <protection locked="0"/>
    </xf>
    <xf numFmtId="3" fontId="8" fillId="16" borderId="3" xfId="1" applyNumberFormat="1" applyFont="1" applyFill="1" applyBorder="1" applyAlignment="1" applyProtection="1">
      <alignment horizontal="right"/>
      <protection locked="0" hidden="1"/>
    </xf>
    <xf numFmtId="3" fontId="8" fillId="16" borderId="2" xfId="1" applyNumberFormat="1" applyFont="1" applyFill="1" applyBorder="1" applyAlignment="1" applyProtection="1">
      <alignment horizontal="right"/>
      <protection locked="0" hidden="1"/>
    </xf>
    <xf numFmtId="0" fontId="9" fillId="4" borderId="2" xfId="0" applyFont="1" applyFill="1" applyBorder="1" applyAlignment="1" applyProtection="1">
      <alignment horizontal="center" vertical="center"/>
      <protection locked="0" hidden="1"/>
    </xf>
    <xf numFmtId="164" fontId="48" fillId="0" borderId="0" xfId="1" applyNumberFormat="1" applyFont="1" applyBorder="1" applyProtection="1">
      <protection hidden="1"/>
    </xf>
    <xf numFmtId="164" fontId="6" fillId="0" borderId="3" xfId="1" applyNumberFormat="1" applyFont="1" applyFill="1" applyBorder="1" applyAlignment="1" applyProtection="1">
      <alignment horizontal="right"/>
      <protection hidden="1"/>
    </xf>
    <xf numFmtId="164" fontId="6" fillId="0" borderId="1" xfId="1" applyNumberFormat="1" applyFont="1" applyFill="1" applyBorder="1" applyAlignment="1" applyProtection="1">
      <alignment horizontal="right"/>
      <protection hidden="1"/>
    </xf>
    <xf numFmtId="165" fontId="6" fillId="0" borderId="0" xfId="1" applyNumberFormat="1" applyFont="1" applyFill="1" applyBorder="1" applyAlignment="1" applyProtection="1">
      <alignment horizontal="right"/>
      <protection hidden="1"/>
    </xf>
    <xf numFmtId="164" fontId="6" fillId="0" borderId="0" xfId="1" applyNumberFormat="1" applyFont="1" applyFill="1" applyBorder="1" applyAlignment="1" applyProtection="1">
      <alignment horizontal="right"/>
      <protection hidden="1"/>
    </xf>
    <xf numFmtId="164" fontId="6" fillId="0" borderId="13" xfId="1" applyNumberFormat="1" applyFont="1" applyFill="1" applyBorder="1" applyAlignment="1" applyProtection="1">
      <alignment vertical="center"/>
      <protection hidden="1"/>
    </xf>
    <xf numFmtId="164" fontId="8" fillId="0" borderId="15" xfId="1" applyNumberFormat="1" applyFont="1" applyBorder="1" applyAlignment="1" applyProtection="1">
      <protection hidden="1"/>
    </xf>
    <xf numFmtId="3" fontId="8" fillId="4" borderId="3" xfId="1" applyNumberFormat="1" applyFont="1" applyFill="1" applyBorder="1" applyAlignment="1" applyProtection="1">
      <alignment horizontal="right"/>
      <protection locked="0" hidden="1"/>
    </xf>
    <xf numFmtId="3" fontId="8" fillId="4" borderId="1" xfId="1" applyNumberFormat="1" applyFont="1" applyFill="1" applyBorder="1" applyAlignment="1" applyProtection="1">
      <alignment horizontal="right"/>
      <protection locked="0" hidden="1"/>
    </xf>
    <xf numFmtId="164" fontId="6" fillId="0" borderId="16" xfId="1" applyNumberFormat="1" applyFont="1" applyBorder="1" applyProtection="1">
      <protection hidden="1"/>
    </xf>
    <xf numFmtId="164" fontId="16" fillId="0" borderId="14" xfId="1" applyNumberFormat="1" applyFont="1" applyBorder="1" applyAlignment="1" applyProtection="1">
      <alignment horizontal="left"/>
      <protection hidden="1"/>
    </xf>
    <xf numFmtId="2" fontId="9" fillId="0" borderId="0" xfId="1" applyNumberFormat="1" applyFont="1" applyFill="1" applyBorder="1" applyAlignment="1" applyProtection="1">
      <alignment horizontal="center"/>
      <protection hidden="1"/>
    </xf>
    <xf numFmtId="3" fontId="8" fillId="0" borderId="1" xfId="1" applyNumberFormat="1" applyFont="1" applyFill="1" applyBorder="1" applyAlignment="1" applyProtection="1">
      <alignment horizontal="right"/>
      <protection locked="0" hidden="1"/>
    </xf>
    <xf numFmtId="3" fontId="8" fillId="0" borderId="22" xfId="1" applyNumberFormat="1" applyFont="1" applyFill="1" applyBorder="1" applyAlignment="1" applyProtection="1">
      <alignment horizontal="right"/>
      <protection hidden="1"/>
    </xf>
    <xf numFmtId="164" fontId="17" fillId="0" borderId="17" xfId="1" applyNumberFormat="1" applyFont="1" applyBorder="1" applyAlignment="1" applyProtection="1">
      <alignment horizontal="left"/>
      <protection hidden="1"/>
    </xf>
    <xf numFmtId="164" fontId="17" fillId="0" borderId="0" xfId="1" applyNumberFormat="1" applyFont="1" applyProtection="1">
      <protection hidden="1"/>
    </xf>
    <xf numFmtId="1" fontId="12" fillId="0" borderId="0" xfId="0" applyNumberFormat="1" applyFont="1" applyProtection="1">
      <protection hidden="1"/>
    </xf>
    <xf numFmtId="0" fontId="12" fillId="0" borderId="0" xfId="0" applyFont="1" applyProtection="1">
      <protection hidden="1"/>
    </xf>
    <xf numFmtId="164" fontId="17" fillId="4" borderId="0" xfId="1" applyNumberFormat="1" applyFont="1" applyFill="1" applyProtection="1">
      <protection hidden="1"/>
    </xf>
    <xf numFmtId="0" fontId="17" fillId="6" borderId="0" xfId="0" applyFont="1" applyFill="1" applyAlignment="1" applyProtection="1">
      <alignment horizontal="left"/>
      <protection hidden="1"/>
    </xf>
    <xf numFmtId="3" fontId="6" fillId="6" borderId="0" xfId="0" applyNumberFormat="1" applyFont="1" applyFill="1" applyAlignment="1">
      <alignment horizontal="right"/>
    </xf>
    <xf numFmtId="3" fontId="6" fillId="6" borderId="4" xfId="0" applyNumberFormat="1" applyFont="1" applyFill="1" applyBorder="1" applyAlignment="1">
      <alignment horizontal="right"/>
    </xf>
    <xf numFmtId="3" fontId="6" fillId="6" borderId="8" xfId="0" applyNumberFormat="1" applyFont="1" applyFill="1" applyBorder="1" applyAlignment="1">
      <alignment horizontal="right"/>
    </xf>
    <xf numFmtId="0" fontId="6" fillId="21" borderId="0" xfId="0" applyFont="1" applyFill="1"/>
    <xf numFmtId="0" fontId="0" fillId="0" borderId="0" xfId="0" applyAlignment="1">
      <alignment horizontal="center" vertical="center"/>
    </xf>
    <xf numFmtId="0" fontId="0" fillId="0" borderId="20" xfId="0" applyBorder="1" applyAlignment="1">
      <alignment horizontal="center" vertical="center"/>
    </xf>
    <xf numFmtId="0" fontId="0" fillId="0" borderId="37" xfId="0" applyBorder="1" applyAlignment="1">
      <alignment horizontal="center" vertical="center"/>
    </xf>
    <xf numFmtId="3" fontId="0" fillId="0" borderId="20" xfId="0" applyNumberFormat="1" applyBorder="1" applyAlignment="1">
      <alignment horizontal="center" vertical="center"/>
    </xf>
    <xf numFmtId="9" fontId="0" fillId="0" borderId="37" xfId="4" applyFont="1" applyBorder="1" applyAlignment="1">
      <alignment horizontal="center" vertical="center"/>
    </xf>
    <xf numFmtId="9" fontId="0" fillId="0" borderId="0" xfId="4" applyFont="1" applyBorder="1" applyAlignment="1">
      <alignment horizontal="center" vertical="center"/>
    </xf>
    <xf numFmtId="9" fontId="0" fillId="20" borderId="0" xfId="4" applyFont="1" applyFill="1" applyAlignment="1">
      <alignment horizontal="center" vertical="center"/>
    </xf>
    <xf numFmtId="9" fontId="0" fillId="0" borderId="0" xfId="4" applyFont="1" applyFill="1" applyAlignment="1">
      <alignment horizontal="center" vertical="center"/>
    </xf>
    <xf numFmtId="168" fontId="0" fillId="0" borderId="20" xfId="9" applyNumberFormat="1" applyFont="1" applyBorder="1" applyAlignment="1">
      <alignment horizontal="center" vertical="center"/>
    </xf>
    <xf numFmtId="168" fontId="0" fillId="0" borderId="37" xfId="9" applyNumberFormat="1" applyFont="1" applyBorder="1" applyAlignment="1">
      <alignment horizontal="center" vertical="center"/>
    </xf>
    <xf numFmtId="9" fontId="0" fillId="0" borderId="28" xfId="4" applyFont="1" applyBorder="1" applyAlignment="1">
      <alignment horizontal="center" vertical="center"/>
    </xf>
    <xf numFmtId="3" fontId="0" fillId="0" borderId="0" xfId="0" applyNumberFormat="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168" fontId="0" fillId="0" borderId="20" xfId="9" applyNumberFormat="1" applyFont="1" applyBorder="1" applyAlignment="1">
      <alignment horizontal="center" vertical="center" wrapText="1"/>
    </xf>
    <xf numFmtId="168" fontId="0" fillId="0" borderId="37" xfId="9" applyNumberFormat="1" applyFont="1" applyBorder="1" applyAlignment="1">
      <alignment horizontal="center" vertical="center" wrapText="1"/>
    </xf>
    <xf numFmtId="168" fontId="0" fillId="0" borderId="26" xfId="9" applyNumberFormat="1" applyFont="1" applyBorder="1" applyAlignment="1">
      <alignment horizontal="center" vertical="center" wrapText="1"/>
    </xf>
    <xf numFmtId="0" fontId="0" fillId="0" borderId="20" xfId="0" applyBorder="1" applyAlignment="1">
      <alignment horizontal="center" vertical="center" wrapText="1"/>
    </xf>
    <xf numFmtId="0" fontId="0" fillId="0" borderId="37" xfId="0" applyBorder="1" applyAlignment="1">
      <alignment horizontal="center" vertical="center" wrapText="1"/>
    </xf>
    <xf numFmtId="0" fontId="53" fillId="0" borderId="0" xfId="0" applyFont="1" applyAlignment="1">
      <alignment horizontal="left"/>
    </xf>
    <xf numFmtId="0" fontId="54" fillId="0" borderId="0" xfId="0" applyFont="1" applyAlignment="1">
      <alignment horizontal="left"/>
    </xf>
    <xf numFmtId="0" fontId="0" fillId="0" borderId="0" xfId="0" applyAlignment="1">
      <alignment horizontal="left"/>
    </xf>
    <xf numFmtId="0" fontId="54" fillId="0" borderId="0" xfId="0" applyFont="1" applyAlignment="1">
      <alignment horizontal="center" vertical="center"/>
    </xf>
    <xf numFmtId="0" fontId="55" fillId="20" borderId="1" xfId="0" applyFont="1" applyFill="1" applyBorder="1" applyAlignment="1" applyProtection="1">
      <alignment horizontal="center" vertical="center" wrapText="1"/>
      <protection locked="0"/>
    </xf>
    <xf numFmtId="0" fontId="55" fillId="20" borderId="16" xfId="0" applyFont="1" applyFill="1" applyBorder="1" applyAlignment="1" applyProtection="1">
      <alignment horizontal="center" vertical="center" wrapText="1"/>
      <protection locked="0"/>
    </xf>
    <xf numFmtId="0" fontId="54" fillId="0" borderId="1" xfId="0" applyFont="1" applyBorder="1" applyAlignment="1">
      <alignment horizontal="center" vertical="center" wrapText="1"/>
    </xf>
    <xf numFmtId="0" fontId="54" fillId="0" borderId="1" xfId="0" applyFont="1" applyBorder="1" applyAlignment="1">
      <alignment horizontal="center" vertical="center"/>
    </xf>
    <xf numFmtId="0" fontId="54" fillId="0" borderId="1" xfId="0" applyFont="1" applyBorder="1" applyAlignment="1" applyProtection="1">
      <alignment horizontal="center" vertical="center"/>
      <protection locked="0"/>
    </xf>
    <xf numFmtId="0" fontId="54" fillId="0" borderId="1" xfId="0" applyFont="1" applyBorder="1" applyAlignment="1" applyProtection="1">
      <alignment vertical="center" wrapText="1"/>
      <protection locked="0"/>
    </xf>
    <xf numFmtId="169" fontId="0" fillId="0" borderId="0" xfId="0" applyNumberFormat="1" applyAlignment="1">
      <alignment horizontal="center" vertical="center"/>
    </xf>
    <xf numFmtId="169" fontId="0" fillId="0" borderId="0" xfId="0" applyNumberFormat="1"/>
    <xf numFmtId="0" fontId="56" fillId="0" borderId="1" xfId="0" applyFont="1" applyBorder="1" applyAlignment="1">
      <alignment horizontal="center" vertical="center" wrapText="1"/>
    </xf>
    <xf numFmtId="0" fontId="56" fillId="0" borderId="1" xfId="0" applyFont="1" applyBorder="1" applyAlignment="1" applyProtection="1">
      <alignment horizontal="center" vertical="center"/>
      <protection locked="0"/>
    </xf>
    <xf numFmtId="0" fontId="56" fillId="0" borderId="1" xfId="0" applyFont="1" applyBorder="1" applyAlignment="1" applyProtection="1">
      <alignment vertical="center" wrapText="1"/>
      <protection locked="0"/>
    </xf>
    <xf numFmtId="0" fontId="54" fillId="0" borderId="0" xfId="0" applyFont="1" applyAlignment="1">
      <alignment vertical="center"/>
    </xf>
    <xf numFmtId="0" fontId="54" fillId="0" borderId="0" xfId="0" applyFont="1"/>
    <xf numFmtId="0" fontId="54" fillId="0" borderId="0" xfId="0" applyFont="1" applyAlignment="1">
      <alignment horizontal="center"/>
    </xf>
    <xf numFmtId="164" fontId="57" fillId="0" borderId="0" xfId="1" applyNumberFormat="1" applyFont="1" applyFill="1" applyBorder="1" applyProtection="1">
      <protection hidden="1"/>
    </xf>
    <xf numFmtId="164" fontId="57" fillId="0" borderId="0" xfId="1" applyNumberFormat="1" applyFont="1" applyFill="1" applyBorder="1" applyAlignment="1" applyProtection="1">
      <alignment vertical="center"/>
      <protection hidden="1"/>
    </xf>
    <xf numFmtId="164" fontId="48" fillId="0" borderId="0" xfId="1" applyNumberFormat="1" applyFont="1" applyFill="1" applyProtection="1">
      <protection hidden="1"/>
    </xf>
    <xf numFmtId="0" fontId="58" fillId="0" borderId="0" xfId="0" applyFont="1" applyAlignment="1">
      <alignment horizontal="center" vertical="center"/>
    </xf>
    <xf numFmtId="164" fontId="57" fillId="0" borderId="0" xfId="1" applyNumberFormat="1" applyFont="1" applyFill="1" applyProtection="1">
      <protection hidden="1"/>
    </xf>
    <xf numFmtId="164" fontId="59" fillId="0" borderId="0" xfId="1" applyNumberFormat="1" applyFont="1" applyFill="1" applyBorder="1" applyProtection="1">
      <protection hidden="1"/>
    </xf>
    <xf numFmtId="164" fontId="57" fillId="0" borderId="0" xfId="1" applyNumberFormat="1" applyFont="1" applyFill="1" applyAlignment="1" applyProtection="1">
      <alignment horizontal="left"/>
      <protection hidden="1"/>
    </xf>
    <xf numFmtId="0" fontId="60" fillId="22" borderId="0" xfId="0" applyFont="1" applyFill="1" applyAlignment="1">
      <alignment horizontal="left" wrapText="1"/>
    </xf>
    <xf numFmtId="44" fontId="0" fillId="0" borderId="37" xfId="9" applyFont="1" applyBorder="1" applyAlignment="1">
      <alignment horizontal="center" vertical="center" wrapText="1"/>
    </xf>
    <xf numFmtId="3" fontId="0" fillId="0" borderId="26" xfId="0" applyNumberFormat="1" applyBorder="1" applyAlignment="1">
      <alignment horizontal="center" vertical="center"/>
    </xf>
    <xf numFmtId="0" fontId="0" fillId="0" borderId="26" xfId="0" applyBorder="1" applyAlignment="1">
      <alignment horizontal="center" vertical="center"/>
    </xf>
    <xf numFmtId="44" fontId="0" fillId="0" borderId="28" xfId="9" applyFont="1" applyBorder="1" applyAlignment="1">
      <alignment horizontal="center" vertical="center" wrapText="1"/>
    </xf>
    <xf numFmtId="0" fontId="0" fillId="19" borderId="20" xfId="0" applyFill="1" applyBorder="1" applyAlignment="1" applyProtection="1">
      <alignment horizontal="center" vertical="center"/>
      <protection locked="0"/>
    </xf>
    <xf numFmtId="0" fontId="0" fillId="19" borderId="26" xfId="0" applyFill="1" applyBorder="1" applyAlignment="1" applyProtection="1">
      <alignment horizontal="center" vertical="center"/>
      <protection locked="0"/>
    </xf>
    <xf numFmtId="3" fontId="0" fillId="19" borderId="20" xfId="0" applyNumberFormat="1" applyFill="1" applyBorder="1" applyAlignment="1" applyProtection="1">
      <alignment horizontal="center" vertical="center"/>
      <protection locked="0"/>
    </xf>
    <xf numFmtId="0" fontId="61" fillId="18" borderId="2" xfId="0" applyFont="1" applyFill="1" applyBorder="1" applyAlignment="1">
      <alignment vertical="center" wrapText="1"/>
    </xf>
    <xf numFmtId="0" fontId="61" fillId="18" borderId="26" xfId="0" applyFont="1" applyFill="1" applyBorder="1" applyAlignment="1">
      <alignment vertical="center" wrapText="1"/>
    </xf>
    <xf numFmtId="0" fontId="6" fillId="0" borderId="20" xfId="0" applyFont="1" applyBorder="1" applyAlignment="1">
      <alignment horizontal="center" vertical="center"/>
    </xf>
    <xf numFmtId="0" fontId="6" fillId="0" borderId="37" xfId="0" applyFont="1" applyBorder="1" applyAlignment="1">
      <alignment horizontal="center" vertical="center"/>
    </xf>
    <xf numFmtId="0" fontId="6" fillId="0" borderId="0" xfId="0" applyFont="1" applyAlignment="1">
      <alignment horizontal="center" vertical="center"/>
    </xf>
    <xf numFmtId="0" fontId="9" fillId="0" borderId="0" xfId="0" applyFont="1"/>
    <xf numFmtId="0" fontId="44" fillId="0" borderId="0" xfId="10" applyFont="1"/>
    <xf numFmtId="0" fontId="0" fillId="0" borderId="0" xfId="0" applyProtection="1">
      <protection locked="0"/>
    </xf>
    <xf numFmtId="0" fontId="1" fillId="0" borderId="0" xfId="10"/>
    <xf numFmtId="4" fontId="1" fillId="0" borderId="0" xfId="10" applyNumberFormat="1"/>
    <xf numFmtId="4" fontId="44" fillId="0" borderId="0" xfId="10" applyNumberFormat="1" applyFont="1"/>
    <xf numFmtId="0" fontId="52" fillId="0" borderId="0" xfId="10" applyFont="1"/>
    <xf numFmtId="4" fontId="52" fillId="0" borderId="0" xfId="10" applyNumberFormat="1" applyFont="1"/>
    <xf numFmtId="0" fontId="2" fillId="0" borderId="0" xfId="8"/>
    <xf numFmtId="4" fontId="2" fillId="0" borderId="0" xfId="8" applyNumberFormat="1"/>
    <xf numFmtId="0" fontId="46" fillId="0" borderId="0" xfId="0" applyFont="1" applyAlignment="1" applyProtection="1">
      <alignment horizontal="left"/>
      <protection hidden="1"/>
    </xf>
    <xf numFmtId="0" fontId="37" fillId="4" borderId="0" xfId="0" applyFont="1" applyFill="1" applyAlignment="1" applyProtection="1">
      <alignment horizontal="left"/>
      <protection hidden="1"/>
    </xf>
    <xf numFmtId="0" fontId="23" fillId="0" borderId="0" xfId="0" applyFont="1" applyAlignment="1" applyProtection="1">
      <alignment horizontal="left"/>
      <protection hidden="1"/>
    </xf>
    <xf numFmtId="164" fontId="7" fillId="0" borderId="22" xfId="1" applyNumberFormat="1" applyFont="1" applyFill="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164" fontId="9" fillId="0" borderId="20" xfId="1" applyNumberFormat="1" applyFont="1" applyBorder="1" applyAlignment="1" applyProtection="1">
      <alignment vertical="center" wrapText="1"/>
      <protection hidden="1"/>
    </xf>
    <xf numFmtId="164" fontId="9" fillId="0" borderId="0" xfId="1" applyNumberFormat="1" applyFont="1" applyAlignment="1" applyProtection="1">
      <alignment vertical="center" wrapText="1"/>
      <protection hidden="1"/>
    </xf>
    <xf numFmtId="0" fontId="32" fillId="10" borderId="38" xfId="0" applyFont="1" applyFill="1" applyBorder="1" applyAlignment="1" applyProtection="1">
      <alignment horizontal="center"/>
      <protection locked="0"/>
    </xf>
    <xf numFmtId="14" fontId="32" fillId="10" borderId="38" xfId="0" applyNumberFormat="1" applyFont="1" applyFill="1" applyBorder="1" applyAlignment="1" applyProtection="1">
      <alignment horizontal="center"/>
      <protection locked="0"/>
    </xf>
    <xf numFmtId="0" fontId="7" fillId="0" borderId="17" xfId="0" applyFont="1" applyBorder="1" applyAlignment="1" applyProtection="1">
      <alignment horizontal="left" vertical="center"/>
      <protection hidden="1"/>
    </xf>
    <xf numFmtId="0" fontId="7" fillId="0" borderId="18" xfId="0" applyFont="1" applyBorder="1" applyAlignment="1" applyProtection="1">
      <alignment horizontal="left" vertical="center"/>
      <protection hidden="1"/>
    </xf>
    <xf numFmtId="0" fontId="7" fillId="0" borderId="19" xfId="0" applyFont="1" applyBorder="1" applyAlignment="1" applyProtection="1">
      <alignment horizontal="left" vertical="center"/>
      <protection hidden="1"/>
    </xf>
    <xf numFmtId="0" fontId="7" fillId="0" borderId="10" xfId="0" applyFont="1" applyBorder="1" applyAlignment="1" applyProtection="1">
      <alignment horizontal="left" vertical="center"/>
      <protection hidden="1"/>
    </xf>
    <xf numFmtId="0" fontId="7" fillId="0" borderId="4" xfId="0" applyFont="1" applyBorder="1" applyAlignment="1" applyProtection="1">
      <alignment horizontal="left" vertical="center"/>
      <protection hidden="1"/>
    </xf>
    <xf numFmtId="0" fontId="7" fillId="0" borderId="11" xfId="0" applyFont="1" applyBorder="1" applyAlignment="1" applyProtection="1">
      <alignment horizontal="left" vertical="center"/>
      <protection hidden="1"/>
    </xf>
    <xf numFmtId="164" fontId="15" fillId="0" borderId="14" xfId="1" applyNumberFormat="1" applyFont="1" applyBorder="1" applyAlignment="1" applyProtection="1">
      <alignment horizontal="center" vertical="center"/>
      <protection hidden="1"/>
    </xf>
    <xf numFmtId="0" fontId="33" fillId="0" borderId="0" xfId="0" applyFont="1" applyAlignment="1" applyProtection="1">
      <alignment horizontal="center" vertical="center"/>
      <protection hidden="1"/>
    </xf>
    <xf numFmtId="0" fontId="33" fillId="0" borderId="15" xfId="0" applyFont="1" applyBorder="1" applyAlignment="1" applyProtection="1">
      <alignment horizontal="center" vertical="center"/>
      <protection hidden="1"/>
    </xf>
    <xf numFmtId="164" fontId="9" fillId="0" borderId="12" xfId="1" applyNumberFormat="1"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164" fontId="9" fillId="0" borderId="40" xfId="1" applyNumberFormat="1" applyFont="1" applyBorder="1" applyAlignment="1" applyProtection="1">
      <alignment horizontal="center" vertical="center"/>
      <protection hidden="1"/>
    </xf>
    <xf numFmtId="164" fontId="9" fillId="0" borderId="13" xfId="1" applyNumberFormat="1" applyFont="1" applyBorder="1" applyAlignment="1" applyProtection="1">
      <alignment horizontal="center" vertical="center"/>
      <protection hidden="1"/>
    </xf>
    <xf numFmtId="164" fontId="19" fillId="0" borderId="0" xfId="1" applyNumberFormat="1" applyFont="1" applyBorder="1" applyAlignment="1" applyProtection="1">
      <alignment horizontal="center"/>
      <protection hidden="1"/>
    </xf>
    <xf numFmtId="164" fontId="29" fillId="17" borderId="17" xfId="1" applyNumberFormat="1" applyFont="1" applyFill="1" applyBorder="1" applyAlignment="1" applyProtection="1">
      <alignment horizontal="center" vertical="center"/>
      <protection hidden="1"/>
    </xf>
    <xf numFmtId="0" fontId="0" fillId="17" borderId="18" xfId="0" applyFill="1" applyBorder="1" applyAlignment="1" applyProtection="1">
      <alignment horizontal="center" vertical="center"/>
      <protection hidden="1"/>
    </xf>
    <xf numFmtId="0" fontId="0" fillId="17" borderId="19" xfId="0" applyFill="1" applyBorder="1" applyAlignment="1" applyProtection="1">
      <alignment horizontal="center" vertical="center"/>
      <protection hidden="1"/>
    </xf>
    <xf numFmtId="164" fontId="23" fillId="17" borderId="14" xfId="1" applyNumberFormat="1" applyFont="1" applyFill="1" applyBorder="1" applyAlignment="1" applyProtection="1">
      <alignment horizontal="center" vertical="center"/>
      <protection hidden="1"/>
    </xf>
    <xf numFmtId="0" fontId="23" fillId="17" borderId="0" xfId="0" applyFont="1" applyFill="1" applyAlignment="1" applyProtection="1">
      <alignment horizontal="center" vertical="center"/>
      <protection hidden="1"/>
    </xf>
    <xf numFmtId="0" fontId="0" fillId="17" borderId="0" xfId="0" applyFill="1" applyAlignment="1" applyProtection="1">
      <alignment horizontal="center" vertical="center"/>
      <protection hidden="1"/>
    </xf>
    <xf numFmtId="0" fontId="0" fillId="17" borderId="15" xfId="0" applyFill="1" applyBorder="1" applyAlignment="1" applyProtection="1">
      <alignment horizontal="center" vertical="center"/>
      <protection hidden="1"/>
    </xf>
    <xf numFmtId="0" fontId="29" fillId="17" borderId="18" xfId="0" applyFont="1" applyFill="1" applyBorder="1" applyAlignment="1" applyProtection="1">
      <alignment horizontal="center" vertical="center"/>
      <protection hidden="1"/>
    </xf>
    <xf numFmtId="0" fontId="29" fillId="17" borderId="19" xfId="0"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27" xfId="0" applyFont="1" applyBorder="1" applyAlignment="1">
      <alignment horizontal="center" vertical="center"/>
    </xf>
    <xf numFmtId="0" fontId="9" fillId="0" borderId="34" xfId="1" applyNumberFormat="1" applyFont="1" applyFill="1" applyBorder="1" applyAlignment="1" applyProtection="1">
      <alignment horizontal="center" vertical="center"/>
      <protection hidden="1"/>
    </xf>
    <xf numFmtId="0" fontId="9" fillId="0" borderId="36" xfId="1" applyNumberFormat="1" applyFont="1" applyFill="1" applyBorder="1" applyAlignment="1" applyProtection="1">
      <alignment horizontal="center" vertical="center"/>
      <protection hidden="1"/>
    </xf>
    <xf numFmtId="2" fontId="9" fillId="0" borderId="34" xfId="1" applyNumberFormat="1" applyFont="1" applyFill="1" applyBorder="1" applyAlignment="1" applyProtection="1">
      <alignment horizontal="center" vertical="center"/>
      <protection hidden="1"/>
    </xf>
    <xf numFmtId="2" fontId="9" fillId="0" borderId="36" xfId="1" applyNumberFormat="1" applyFont="1" applyFill="1" applyBorder="1" applyAlignment="1" applyProtection="1">
      <alignment horizontal="center" vertical="center"/>
      <protection hidden="1"/>
    </xf>
    <xf numFmtId="2" fontId="9" fillId="0" borderId="34" xfId="1" applyNumberFormat="1" applyFont="1" applyFill="1" applyBorder="1" applyAlignment="1" applyProtection="1">
      <alignment horizontal="center" vertical="center" wrapText="1"/>
      <protection hidden="1"/>
    </xf>
    <xf numFmtId="2" fontId="9" fillId="0" borderId="36" xfId="1" applyNumberFormat="1" applyFont="1" applyFill="1" applyBorder="1" applyAlignment="1" applyProtection="1">
      <alignment horizontal="center" vertical="center" wrapText="1"/>
      <protection hidden="1"/>
    </xf>
    <xf numFmtId="0" fontId="9" fillId="0" borderId="0" xfId="0" applyFont="1" applyAlignment="1">
      <alignment horizontal="center" vertical="center"/>
    </xf>
    <xf numFmtId="0" fontId="25" fillId="4" borderId="39" xfId="0" applyFont="1" applyFill="1" applyBorder="1" applyAlignment="1" applyProtection="1">
      <alignment horizontal="center" vertical="center"/>
      <protection hidden="1"/>
    </xf>
    <xf numFmtId="0" fontId="25" fillId="4" borderId="29" xfId="0" applyFont="1" applyFill="1" applyBorder="1" applyAlignment="1" applyProtection="1">
      <alignment horizontal="center" vertical="center"/>
      <protection hidden="1"/>
    </xf>
    <xf numFmtId="164" fontId="29" fillId="4" borderId="0" xfId="1" applyNumberFormat="1" applyFont="1" applyFill="1" applyBorder="1" applyAlignment="1" applyProtection="1">
      <alignment horizontal="center"/>
      <protection hidden="1"/>
    </xf>
    <xf numFmtId="0" fontId="25" fillId="12" borderId="39" xfId="0" applyFont="1" applyFill="1" applyBorder="1" applyAlignment="1" applyProtection="1">
      <alignment horizontal="center" vertical="center"/>
      <protection hidden="1"/>
    </xf>
    <xf numFmtId="0" fontId="25" fillId="12" borderId="29" xfId="0" applyFont="1" applyFill="1" applyBorder="1" applyAlignment="1" applyProtection="1">
      <alignment horizontal="center" vertical="center"/>
      <protection hidden="1"/>
    </xf>
    <xf numFmtId="0" fontId="27" fillId="4" borderId="0" xfId="0" applyFont="1" applyFill="1" applyAlignment="1" applyProtection="1">
      <alignment horizontal="left" vertical="center" wrapText="1"/>
      <protection hidden="1"/>
    </xf>
    <xf numFmtId="164" fontId="23" fillId="4" borderId="0" xfId="1" applyNumberFormat="1" applyFont="1" applyFill="1" applyBorder="1" applyAlignment="1" applyProtection="1">
      <alignment horizontal="center"/>
      <protection hidden="1"/>
    </xf>
    <xf numFmtId="164" fontId="17" fillId="4" borderId="0" xfId="1" applyNumberFormat="1" applyFont="1" applyFill="1" applyAlignment="1" applyProtection="1">
      <alignment horizontal="left" wrapText="1"/>
      <protection hidden="1"/>
    </xf>
    <xf numFmtId="0" fontId="0" fillId="4" borderId="0" xfId="0" applyFill="1" applyAlignment="1" applyProtection="1">
      <alignment horizontal="left" wrapText="1"/>
      <protection hidden="1"/>
    </xf>
    <xf numFmtId="43" fontId="7" fillId="0" borderId="12" xfId="1" applyFont="1" applyBorder="1" applyAlignment="1" applyProtection="1">
      <alignment horizontal="left" vertical="center" wrapText="1"/>
      <protection hidden="1"/>
    </xf>
    <xf numFmtId="0" fontId="6" fillId="0" borderId="40" xfId="0" applyFont="1" applyBorder="1" applyAlignment="1" applyProtection="1">
      <alignment horizontal="left" vertical="center"/>
      <protection hidden="1"/>
    </xf>
    <xf numFmtId="0" fontId="6" fillId="0" borderId="13" xfId="0" applyFont="1" applyBorder="1" applyAlignment="1" applyProtection="1">
      <alignment horizontal="left" vertical="center"/>
      <protection hidden="1"/>
    </xf>
    <xf numFmtId="43" fontId="13" fillId="0" borderId="41" xfId="1" applyFont="1" applyBorder="1" applyAlignment="1" applyProtection="1">
      <alignment horizontal="left" wrapText="1"/>
      <protection hidden="1"/>
    </xf>
    <xf numFmtId="43" fontId="13" fillId="0" borderId="42" xfId="1" applyFont="1" applyBorder="1" applyAlignment="1" applyProtection="1">
      <alignment horizontal="left" wrapText="1"/>
      <protection hidden="1"/>
    </xf>
    <xf numFmtId="0" fontId="6" fillId="0" borderId="42" xfId="0" applyFont="1" applyBorder="1" applyAlignment="1" applyProtection="1">
      <alignment horizontal="left" wrapText="1"/>
      <protection hidden="1"/>
    </xf>
    <xf numFmtId="0" fontId="0" fillId="0" borderId="43" xfId="0" applyBorder="1" applyAlignment="1" applyProtection="1">
      <alignment horizontal="left" wrapText="1"/>
      <protection hidden="1"/>
    </xf>
    <xf numFmtId="0" fontId="17" fillId="3" borderId="1" xfId="0" applyFont="1" applyFill="1" applyBorder="1" applyAlignment="1" applyProtection="1">
      <alignment horizontal="left" wrapText="1"/>
      <protection locked="0"/>
    </xf>
    <xf numFmtId="164" fontId="7" fillId="0" borderId="1" xfId="1" applyNumberFormat="1" applyFont="1" applyBorder="1" applyAlignment="1" applyProtection="1">
      <alignment wrapText="1"/>
      <protection hidden="1"/>
    </xf>
    <xf numFmtId="164" fontId="17" fillId="3" borderId="1" xfId="1" applyNumberFormat="1" applyFont="1" applyFill="1" applyBorder="1" applyAlignment="1" applyProtection="1">
      <alignment wrapText="1"/>
      <protection locked="0"/>
    </xf>
    <xf numFmtId="0" fontId="17" fillId="3" borderId="3" xfId="0" applyFont="1" applyFill="1" applyBorder="1" applyAlignment="1" applyProtection="1">
      <alignment horizontal="left" wrapText="1"/>
      <protection locked="0"/>
    </xf>
    <xf numFmtId="0" fontId="34" fillId="4" borderId="0" xfId="0" applyFont="1" applyFill="1" applyAlignment="1" applyProtection="1">
      <alignment horizontal="left" wrapText="1"/>
      <protection hidden="1"/>
    </xf>
    <xf numFmtId="164" fontId="7" fillId="0" borderId="44" xfId="1" applyNumberFormat="1" applyFont="1" applyBorder="1" applyAlignment="1" applyProtection="1">
      <alignment horizontal="left" wrapText="1"/>
      <protection hidden="1"/>
    </xf>
    <xf numFmtId="164" fontId="7" fillId="0" borderId="24" xfId="1" applyNumberFormat="1" applyFont="1" applyBorder="1" applyAlignment="1" applyProtection="1">
      <alignment horizontal="left" wrapText="1"/>
      <protection hidden="1"/>
    </xf>
    <xf numFmtId="164" fontId="7" fillId="0" borderId="21" xfId="1" applyNumberFormat="1" applyFont="1" applyBorder="1" applyAlignment="1" applyProtection="1">
      <alignment horizontal="left" wrapText="1"/>
      <protection hidden="1"/>
    </xf>
    <xf numFmtId="43" fontId="13" fillId="0" borderId="45" xfId="1" applyFont="1" applyBorder="1" applyAlignment="1" applyProtection="1">
      <alignment horizontal="left" wrapText="1"/>
      <protection hidden="1"/>
    </xf>
    <xf numFmtId="0" fontId="17" fillId="3" borderId="9" xfId="0" applyFont="1" applyFill="1" applyBorder="1" applyAlignment="1" applyProtection="1">
      <alignment horizontal="left" wrapText="1"/>
      <protection locked="0"/>
    </xf>
    <xf numFmtId="0" fontId="17" fillId="3" borderId="46" xfId="0" applyFont="1" applyFill="1" applyBorder="1" applyAlignment="1" applyProtection="1">
      <alignment horizontal="left" wrapText="1"/>
      <protection locked="0"/>
    </xf>
    <xf numFmtId="0" fontId="17" fillId="3" borderId="25" xfId="0" applyFont="1" applyFill="1" applyBorder="1" applyAlignment="1" applyProtection="1">
      <alignment horizontal="left" wrapText="1"/>
      <protection locked="0"/>
    </xf>
    <xf numFmtId="0" fontId="17" fillId="3" borderId="33" xfId="0" applyFont="1" applyFill="1" applyBorder="1" applyAlignment="1" applyProtection="1">
      <alignment horizontal="left" wrapText="1"/>
      <protection locked="0"/>
    </xf>
    <xf numFmtId="0" fontId="17" fillId="3" borderId="47" xfId="0" applyFont="1" applyFill="1" applyBorder="1" applyAlignment="1" applyProtection="1">
      <alignment horizontal="left" wrapText="1"/>
      <protection locked="0"/>
    </xf>
    <xf numFmtId="0" fontId="17" fillId="3" borderId="11" xfId="0" applyFont="1" applyFill="1" applyBorder="1" applyAlignment="1" applyProtection="1">
      <alignment horizontal="left" wrapText="1"/>
      <protection locked="0"/>
    </xf>
    <xf numFmtId="0" fontId="17" fillId="3" borderId="48" xfId="0" applyFont="1" applyFill="1" applyBorder="1" applyAlignment="1" applyProtection="1">
      <alignment horizontal="left" wrapText="1"/>
      <protection locked="0"/>
    </xf>
    <xf numFmtId="0" fontId="9" fillId="0" borderId="0" xfId="0" applyFont="1" applyAlignment="1">
      <alignment horizontal="center"/>
    </xf>
    <xf numFmtId="0" fontId="19" fillId="3" borderId="0" xfId="0" applyFont="1" applyFill="1" applyAlignment="1" applyProtection="1">
      <alignment horizontal="center"/>
      <protection hidden="1"/>
    </xf>
    <xf numFmtId="0" fontId="19" fillId="5" borderId="0" xfId="0" applyFont="1" applyFill="1" applyAlignment="1" applyProtection="1">
      <alignment horizontal="center"/>
      <protection hidden="1"/>
    </xf>
    <xf numFmtId="0" fontId="23" fillId="8" borderId="0" xfId="0" applyFont="1" applyFill="1" applyAlignment="1" applyProtection="1">
      <alignment horizontal="center"/>
      <protection hidden="1"/>
    </xf>
    <xf numFmtId="0" fontId="0" fillId="0" borderId="0" xfId="0" applyProtection="1">
      <protection hidden="1"/>
    </xf>
  </cellXfs>
  <cellStyles count="11">
    <cellStyle name="Comma" xfId="1" builtinId="3"/>
    <cellStyle name="Currency" xfId="9" builtinId="4"/>
    <cellStyle name="Filled" xfId="2" xr:uid="{00000000-0005-0000-0000-000001000000}"/>
    <cellStyle name="Heading" xfId="3" xr:uid="{00000000-0005-0000-0000-000002000000}"/>
    <cellStyle name="Normal" xfId="0" builtinId="0"/>
    <cellStyle name="Normal 2" xfId="5" xr:uid="{C818BD0D-0799-41DF-95AF-5A172BF76A4B}"/>
    <cellStyle name="Normal 3" xfId="6" xr:uid="{C55A149C-1C8C-4D6B-849E-6D5ADE8273A5}"/>
    <cellStyle name="Normal 4" xfId="7" xr:uid="{F50AB9DD-9ED6-4FA4-B7DC-E0F3D7668AEB}"/>
    <cellStyle name="Normal 5" xfId="8" xr:uid="{17F669F2-1909-47EA-82CE-65525DBD2424}"/>
    <cellStyle name="Normal 6" xfId="10" xr:uid="{F08946DB-0C8D-45A4-934E-867D20DAED33}"/>
    <cellStyle name="Percent" xfId="4" builtinId="5"/>
  </cellStyles>
  <dxfs count="43">
    <dxf>
      <fill>
        <patternFill>
          <bgColor indexed="10"/>
        </patternFill>
      </fill>
    </dxf>
    <dxf>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color rgb="FF9C0006"/>
      </font>
      <fill>
        <patternFill>
          <bgColor rgb="FFFF0000"/>
        </patternFill>
      </fill>
    </dxf>
    <dxf>
      <font>
        <color rgb="FF9C0006"/>
      </font>
      <fill>
        <patternFill>
          <bgColor rgb="FFFF0000"/>
        </patternFill>
      </fill>
    </dxf>
    <dxf>
      <fill>
        <patternFill>
          <bgColor indexed="13"/>
        </patternFill>
      </fill>
    </dxf>
    <dxf>
      <fill>
        <patternFill>
          <bgColor indexed="10"/>
        </patternFill>
      </fill>
    </dxf>
    <dxf>
      <fill>
        <patternFill>
          <bgColor indexed="13"/>
        </patternFill>
      </fill>
    </dxf>
  </dxfs>
  <tableStyles count="0" defaultTableStyle="TableStyleMedium2" defaultPivotStyle="PivotStyleLight16"/>
  <colors>
    <mruColors>
      <color rgb="FFFFCC66"/>
      <color rgb="FF339933"/>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6</xdr:row>
          <xdr:rowOff>144780</xdr:rowOff>
        </xdr:from>
        <xdr:to>
          <xdr:col>2</xdr:col>
          <xdr:colOff>350520</xdr:colOff>
          <xdr:row>10</xdr:row>
          <xdr:rowOff>60960</xdr:rowOff>
        </xdr:to>
        <xdr:sp macro="" textlink="">
          <xdr:nvSpPr>
            <xdr:cNvPr id="13313" name="Object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0</xdr:colOff>
      <xdr:row>15</xdr:row>
      <xdr:rowOff>72390</xdr:rowOff>
    </xdr:from>
    <xdr:to>
      <xdr:col>8</xdr:col>
      <xdr:colOff>275483</xdr:colOff>
      <xdr:row>38</xdr:row>
      <xdr:rowOff>72390</xdr:rowOff>
    </xdr:to>
    <xdr:pic>
      <xdr:nvPicPr>
        <xdr:cNvPr id="2" name="Picture 1">
          <a:extLst>
            <a:ext uri="{FF2B5EF4-FFF2-40B4-BE49-F238E27FC236}">
              <a16:creationId xmlns:a16="http://schemas.microsoft.com/office/drawing/2014/main" id="{AB20351C-CDD6-497B-0B24-89A9E8A18047}"/>
            </a:ext>
          </a:extLst>
        </xdr:cNvPr>
        <xdr:cNvPicPr>
          <a:picLocks noChangeAspect="1"/>
        </xdr:cNvPicPr>
      </xdr:nvPicPr>
      <xdr:blipFill>
        <a:blip xmlns:r="http://schemas.openxmlformats.org/officeDocument/2006/relationships" r:embed="rId1"/>
        <a:stretch>
          <a:fillRect/>
        </a:stretch>
      </xdr:blipFill>
      <xdr:spPr>
        <a:xfrm>
          <a:off x="0" y="3329940"/>
          <a:ext cx="5148473" cy="3943350"/>
        </a:xfrm>
        <a:prstGeom prst="rect">
          <a:avLst/>
        </a:prstGeom>
        <a:ln>
          <a:solidFill>
            <a:schemeClr val="tx1"/>
          </a:solidFill>
        </a:ln>
      </xdr:spPr>
    </xdr:pic>
    <xdr:clientData/>
  </xdr:twoCellAnchor>
  <xdr:twoCellAnchor editAs="oneCell">
    <xdr:from>
      <xdr:col>0</xdr:col>
      <xdr:colOff>459105</xdr:colOff>
      <xdr:row>41</xdr:row>
      <xdr:rowOff>161925</xdr:rowOff>
    </xdr:from>
    <xdr:to>
      <xdr:col>6</xdr:col>
      <xdr:colOff>342457</xdr:colOff>
      <xdr:row>57</xdr:row>
      <xdr:rowOff>1582</xdr:rowOff>
    </xdr:to>
    <xdr:pic>
      <xdr:nvPicPr>
        <xdr:cNvPr id="3" name="Picture 2">
          <a:extLst>
            <a:ext uri="{FF2B5EF4-FFF2-40B4-BE49-F238E27FC236}">
              <a16:creationId xmlns:a16="http://schemas.microsoft.com/office/drawing/2014/main" id="{F44A9700-1801-9C61-5D63-A6045D1657BB}"/>
            </a:ext>
          </a:extLst>
        </xdr:cNvPr>
        <xdr:cNvPicPr>
          <a:picLocks noChangeAspect="1"/>
        </xdr:cNvPicPr>
      </xdr:nvPicPr>
      <xdr:blipFill>
        <a:blip xmlns:r="http://schemas.openxmlformats.org/officeDocument/2006/relationships" r:embed="rId2"/>
        <a:stretch>
          <a:fillRect/>
        </a:stretch>
      </xdr:blipFill>
      <xdr:spPr>
        <a:xfrm>
          <a:off x="459105" y="7991475"/>
          <a:ext cx="3540952" cy="2579047"/>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0</xdr:row>
          <xdr:rowOff>0</xdr:rowOff>
        </xdr:from>
        <xdr:to>
          <xdr:col>14</xdr:col>
          <xdr:colOff>327660</xdr:colOff>
          <xdr:row>54</xdr:row>
          <xdr:rowOff>114300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6</xdr:col>
      <xdr:colOff>60325</xdr:colOff>
      <xdr:row>0</xdr:row>
      <xdr:rowOff>141896</xdr:rowOff>
    </xdr:from>
    <xdr:to>
      <xdr:col>8</xdr:col>
      <xdr:colOff>134620</xdr:colOff>
      <xdr:row>2</xdr:row>
      <xdr:rowOff>112606</xdr:rowOff>
    </xdr:to>
    <xdr:pic>
      <xdr:nvPicPr>
        <xdr:cNvPr id="3" name="Picture 2">
          <a:extLst>
            <a:ext uri="{FF2B5EF4-FFF2-40B4-BE49-F238E27FC236}">
              <a16:creationId xmlns:a16="http://schemas.microsoft.com/office/drawing/2014/main" id="{27538AAA-83B5-0838-F6D6-96B4EB740F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2950" y="141896"/>
          <a:ext cx="1749425" cy="4310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21589</xdr:colOff>
      <xdr:row>3</xdr:row>
      <xdr:rowOff>0</xdr:rowOff>
    </xdr:from>
    <xdr:to>
      <xdr:col>10</xdr:col>
      <xdr:colOff>733424</xdr:colOff>
      <xdr:row>15</xdr:row>
      <xdr:rowOff>185398</xdr:rowOff>
    </xdr:to>
    <xdr:sp macro="" textlink="">
      <xdr:nvSpPr>
        <xdr:cNvPr id="12" name="Text Box 1">
          <a:extLst>
            <a:ext uri="{FF2B5EF4-FFF2-40B4-BE49-F238E27FC236}">
              <a16:creationId xmlns:a16="http://schemas.microsoft.com/office/drawing/2014/main" id="{95BA4CA6-B57C-4BC8-BC88-4EA233F6E025}"/>
            </a:ext>
          </a:extLst>
        </xdr:cNvPr>
        <xdr:cNvSpPr txBox="1">
          <a:spLocks noChangeArrowheads="1"/>
        </xdr:cNvSpPr>
      </xdr:nvSpPr>
      <xdr:spPr bwMode="auto">
        <a:xfrm>
          <a:off x="21589" y="457200"/>
          <a:ext cx="8693785" cy="247139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lnSpc>
              <a:spcPts val="1200"/>
            </a:lnSpc>
            <a:defRPr sz="1000"/>
          </a:pPr>
          <a:r>
            <a:rPr lang="en-GB" sz="1200" b="0" i="0" u="none" strike="noStrike" baseline="0">
              <a:solidFill>
                <a:srgbClr val="000000"/>
              </a:solidFill>
              <a:latin typeface="Arial"/>
              <a:cs typeface="Arial"/>
            </a:rPr>
            <a:t>The Deficit Budget Protocol states governing bodies will only be allowed to set a deficit budget:</a:t>
          </a:r>
        </a:p>
        <a:p>
          <a:pPr algn="l" rtl="0">
            <a:lnSpc>
              <a:spcPts val="1200"/>
            </a:lnSpc>
            <a:defRPr sz="1000"/>
          </a:pPr>
          <a:endParaRPr lang="en-GB" sz="1200" b="0" i="0" u="none" strike="noStrike" baseline="0">
            <a:solidFill>
              <a:srgbClr val="000000"/>
            </a:solidFill>
            <a:latin typeface="Arial"/>
            <a:cs typeface="Arial"/>
          </a:endParaRPr>
        </a:p>
        <a:p>
          <a:pPr algn="l" rtl="0">
            <a:defRPr sz="1000"/>
          </a:pPr>
          <a:r>
            <a:rPr lang="en-GB" sz="1200" b="0" i="0" u="none" strike="noStrike" baseline="0">
              <a:solidFill>
                <a:srgbClr val="000000"/>
              </a:solidFill>
              <a:latin typeface="Arial"/>
              <a:cs typeface="Arial"/>
            </a:rPr>
            <a:t>• to overcome long term financing issues caused by sudden and unforeseen changes in funding and/or</a:t>
          </a:r>
        </a:p>
        <a:p>
          <a:pPr algn="l" rtl="0">
            <a:lnSpc>
              <a:spcPts val="1200"/>
            </a:lnSpc>
            <a:defRPr sz="1000"/>
          </a:pPr>
          <a:r>
            <a:rPr lang="en-GB" sz="1200" b="0" i="0" u="none" strike="noStrike" baseline="0">
              <a:solidFill>
                <a:srgbClr val="000000"/>
              </a:solidFill>
              <a:latin typeface="Arial"/>
              <a:cs typeface="Arial"/>
            </a:rPr>
            <a:t>• to overcome unplanned costs or shortfalls in income that could not have reasonably been predicted</a:t>
          </a:r>
        </a:p>
        <a:p>
          <a:pPr algn="l" rtl="0">
            <a:defRPr sz="1000"/>
          </a:pPr>
          <a:endParaRPr lang="en-GB" sz="1200" b="0" i="0" u="none" strike="noStrike" baseline="0">
            <a:solidFill>
              <a:srgbClr val="000000"/>
            </a:solidFill>
            <a:latin typeface="Arial"/>
            <a:cs typeface="Arial"/>
          </a:endParaRPr>
        </a:p>
        <a:p>
          <a:pPr algn="l" rtl="0">
            <a:defRPr sz="1000"/>
          </a:pPr>
          <a:r>
            <a:rPr lang="en-GB" sz="1200" b="0" i="0" u="none" strike="noStrike" baseline="0">
              <a:solidFill>
                <a:srgbClr val="000000"/>
              </a:solidFill>
              <a:latin typeface="Arial"/>
              <a:cs typeface="Arial"/>
            </a:rPr>
            <a:t>In order for a governing body to set a deficit budget, a clear and specifically evidenced case must be made that one or both of these two conditions apply.  </a:t>
          </a:r>
        </a:p>
        <a:p>
          <a:pPr algn="l" rtl="0">
            <a:lnSpc>
              <a:spcPts val="1300"/>
            </a:lnSpc>
            <a:defRPr sz="1000"/>
          </a:pPr>
          <a:endParaRPr lang="en-GB" sz="1200" b="0" i="0" u="none" strike="noStrike" baseline="0">
            <a:solidFill>
              <a:srgbClr val="000000"/>
            </a:solidFill>
            <a:latin typeface="Arial"/>
            <a:cs typeface="Arial"/>
          </a:endParaRPr>
        </a:p>
        <a:p>
          <a:pPr algn="l" rtl="0">
            <a:lnSpc>
              <a:spcPts val="1300"/>
            </a:lnSpc>
            <a:defRPr sz="1000"/>
          </a:pPr>
          <a:r>
            <a:rPr lang="en-GB" sz="1200" b="0" i="0" u="none" strike="noStrike" baseline="0">
              <a:solidFill>
                <a:srgbClr val="000000"/>
              </a:solidFill>
              <a:latin typeface="Arial"/>
              <a:cs typeface="Arial"/>
            </a:rPr>
            <a:t>Recovery plans should include SMART targets to ensure proposed actions are specific, measurable, attainable, relevant and timely. </a:t>
          </a:r>
        </a:p>
        <a:p>
          <a:pPr algn="l" rtl="0">
            <a:lnSpc>
              <a:spcPts val="1300"/>
            </a:lnSpc>
            <a:defRPr sz="1000"/>
          </a:pPr>
          <a:endParaRPr lang="en-GB" sz="1200" b="0" i="0" u="none" strike="noStrike" baseline="0">
            <a:solidFill>
              <a:srgbClr val="000000"/>
            </a:solidFill>
            <a:latin typeface="Arial"/>
            <a:cs typeface="Arial"/>
          </a:endParaRPr>
        </a:p>
      </xdr:txBody>
    </xdr:sp>
    <xdr:clientData/>
  </xdr:twoCellAnchor>
  <xdr:twoCellAnchor>
    <xdr:from>
      <xdr:col>0</xdr:col>
      <xdr:colOff>44449</xdr:colOff>
      <xdr:row>51</xdr:row>
      <xdr:rowOff>83820</xdr:rowOff>
    </xdr:from>
    <xdr:to>
      <xdr:col>10</xdr:col>
      <xdr:colOff>714374</xdr:colOff>
      <xdr:row>53</xdr:row>
      <xdr:rowOff>127125</xdr:rowOff>
    </xdr:to>
    <xdr:sp macro="" textlink="">
      <xdr:nvSpPr>
        <xdr:cNvPr id="3" name="Text Box 3">
          <a:extLst>
            <a:ext uri="{FF2B5EF4-FFF2-40B4-BE49-F238E27FC236}">
              <a16:creationId xmlns:a16="http://schemas.microsoft.com/office/drawing/2014/main" id="{0B8DA64B-5980-4ABD-9FBF-94A3F330DC18}"/>
            </a:ext>
          </a:extLst>
        </xdr:cNvPr>
        <xdr:cNvSpPr txBox="1">
          <a:spLocks noChangeArrowheads="1"/>
        </xdr:cNvSpPr>
      </xdr:nvSpPr>
      <xdr:spPr bwMode="auto">
        <a:xfrm>
          <a:off x="44449" y="9685020"/>
          <a:ext cx="8651875" cy="4243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What are the key cost saving or income raising measures that are or will be undertaken to recover the deficit?</a:t>
          </a:r>
        </a:p>
      </xdr:txBody>
    </xdr:sp>
    <xdr:clientData/>
  </xdr:twoCellAnchor>
  <xdr:twoCellAnchor>
    <xdr:from>
      <xdr:col>0</xdr:col>
      <xdr:colOff>21590</xdr:colOff>
      <xdr:row>32</xdr:row>
      <xdr:rowOff>167640</xdr:rowOff>
    </xdr:from>
    <xdr:to>
      <xdr:col>10</xdr:col>
      <xdr:colOff>723900</xdr:colOff>
      <xdr:row>35</xdr:row>
      <xdr:rowOff>66319</xdr:rowOff>
    </xdr:to>
    <xdr:sp macro="" textlink="">
      <xdr:nvSpPr>
        <xdr:cNvPr id="4" name="Text Box 4">
          <a:extLst>
            <a:ext uri="{FF2B5EF4-FFF2-40B4-BE49-F238E27FC236}">
              <a16:creationId xmlns:a16="http://schemas.microsoft.com/office/drawing/2014/main" id="{4BE4F0C2-13F3-4A47-8A05-1192AB9016EA}"/>
            </a:ext>
          </a:extLst>
        </xdr:cNvPr>
        <xdr:cNvSpPr txBox="1">
          <a:spLocks noChangeArrowheads="1"/>
        </xdr:cNvSpPr>
      </xdr:nvSpPr>
      <xdr:spPr bwMode="auto">
        <a:xfrm>
          <a:off x="21590" y="6149340"/>
          <a:ext cx="8684260" cy="4701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Please list any rejected options that have been considered for setting a budget that prevents a deficit from materialising or that fully recovers the outstanding deficit </a:t>
          </a:r>
        </a:p>
      </xdr:txBody>
    </xdr:sp>
    <xdr:clientData/>
  </xdr:twoCellAnchor>
  <xdr:twoCellAnchor>
    <xdr:from>
      <xdr:col>0</xdr:col>
      <xdr:colOff>19050</xdr:colOff>
      <xdr:row>84</xdr:row>
      <xdr:rowOff>179070</xdr:rowOff>
    </xdr:from>
    <xdr:to>
      <xdr:col>10</xdr:col>
      <xdr:colOff>695326</xdr:colOff>
      <xdr:row>86</xdr:row>
      <xdr:rowOff>70024</xdr:rowOff>
    </xdr:to>
    <xdr:sp macro="" textlink="">
      <xdr:nvSpPr>
        <xdr:cNvPr id="5" name="Text Box 5">
          <a:extLst>
            <a:ext uri="{FF2B5EF4-FFF2-40B4-BE49-F238E27FC236}">
              <a16:creationId xmlns:a16="http://schemas.microsoft.com/office/drawing/2014/main" id="{8713E6F5-369C-4A02-8698-C894F1ED282F}"/>
            </a:ext>
          </a:extLst>
        </xdr:cNvPr>
        <xdr:cNvSpPr txBox="1">
          <a:spLocks noChangeArrowheads="1"/>
        </xdr:cNvSpPr>
      </xdr:nvSpPr>
      <xdr:spPr bwMode="auto">
        <a:xfrm>
          <a:off x="19050" y="16066770"/>
          <a:ext cx="8658226" cy="2719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Any other information to support the case for the licensed deficit application.</a:t>
          </a:r>
        </a:p>
      </xdr:txBody>
    </xdr:sp>
    <xdr:clientData/>
  </xdr:twoCellAnchor>
  <xdr:twoCellAnchor>
    <xdr:from>
      <xdr:col>0</xdr:col>
      <xdr:colOff>17780</xdr:colOff>
      <xdr:row>16</xdr:row>
      <xdr:rowOff>29210</xdr:rowOff>
    </xdr:from>
    <xdr:to>
      <xdr:col>10</xdr:col>
      <xdr:colOff>733425</xdr:colOff>
      <xdr:row>18</xdr:row>
      <xdr:rowOff>127306</xdr:rowOff>
    </xdr:to>
    <xdr:sp macro="" textlink="">
      <xdr:nvSpPr>
        <xdr:cNvPr id="6" name="Text Box 2">
          <a:extLst>
            <a:ext uri="{FF2B5EF4-FFF2-40B4-BE49-F238E27FC236}">
              <a16:creationId xmlns:a16="http://schemas.microsoft.com/office/drawing/2014/main" id="{36474A4B-7EC9-4EB2-9142-873CB8AE34E1}"/>
            </a:ext>
          </a:extLst>
        </xdr:cNvPr>
        <xdr:cNvSpPr txBox="1">
          <a:spLocks noChangeArrowheads="1"/>
        </xdr:cNvSpPr>
      </xdr:nvSpPr>
      <xdr:spPr bwMode="auto">
        <a:xfrm>
          <a:off x="17780" y="2962910"/>
          <a:ext cx="8697595" cy="47909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Please describe the circumstances that have led to the need for a deficit budget</a:t>
          </a:r>
        </a:p>
      </xdr:txBody>
    </xdr:sp>
    <xdr:clientData/>
  </xdr:twoCellAnchor>
  <xdr:twoCellAnchor>
    <xdr:from>
      <xdr:col>0</xdr:col>
      <xdr:colOff>9525</xdr:colOff>
      <xdr:row>18</xdr:row>
      <xdr:rowOff>161925</xdr:rowOff>
    </xdr:from>
    <xdr:to>
      <xdr:col>10</xdr:col>
      <xdr:colOff>723900</xdr:colOff>
      <xdr:row>32</xdr:row>
      <xdr:rowOff>104775</xdr:rowOff>
    </xdr:to>
    <xdr:sp macro="" textlink="">
      <xdr:nvSpPr>
        <xdr:cNvPr id="11" name="Text Box 6">
          <a:extLst>
            <a:ext uri="{FF2B5EF4-FFF2-40B4-BE49-F238E27FC236}">
              <a16:creationId xmlns:a16="http://schemas.microsoft.com/office/drawing/2014/main" id="{2DAE0C82-5527-4018-AAEF-4EF4499734B7}"/>
            </a:ext>
          </a:extLst>
        </xdr:cNvPr>
        <xdr:cNvSpPr txBox="1">
          <a:spLocks noChangeArrowheads="1"/>
        </xdr:cNvSpPr>
      </xdr:nvSpPr>
      <xdr:spPr bwMode="auto">
        <a:xfrm>
          <a:off x="9525" y="3476625"/>
          <a:ext cx="8696325" cy="2609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28575</xdr:colOff>
      <xdr:row>35</xdr:row>
      <xdr:rowOff>114300</xdr:rowOff>
    </xdr:from>
    <xdr:to>
      <xdr:col>10</xdr:col>
      <xdr:colOff>714375</xdr:colOff>
      <xdr:row>51</xdr:row>
      <xdr:rowOff>38100</xdr:rowOff>
    </xdr:to>
    <xdr:sp macro="" textlink="">
      <xdr:nvSpPr>
        <xdr:cNvPr id="8" name="Text Box 8">
          <a:extLst>
            <a:ext uri="{FF2B5EF4-FFF2-40B4-BE49-F238E27FC236}">
              <a16:creationId xmlns:a16="http://schemas.microsoft.com/office/drawing/2014/main" id="{9ECEDF49-4609-49E2-8D6C-8F6FB3CF0013}"/>
            </a:ext>
          </a:extLst>
        </xdr:cNvPr>
        <xdr:cNvSpPr txBox="1">
          <a:spLocks noChangeArrowheads="1"/>
        </xdr:cNvSpPr>
      </xdr:nvSpPr>
      <xdr:spPr bwMode="auto">
        <a:xfrm>
          <a:off x="28575" y="6667500"/>
          <a:ext cx="8667750" cy="2971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38099</xdr:colOff>
      <xdr:row>53</xdr:row>
      <xdr:rowOff>171450</xdr:rowOff>
    </xdr:from>
    <xdr:to>
      <xdr:col>10</xdr:col>
      <xdr:colOff>695324</xdr:colOff>
      <xdr:row>84</xdr:row>
      <xdr:rowOff>104775</xdr:rowOff>
    </xdr:to>
    <xdr:sp macro="" textlink="">
      <xdr:nvSpPr>
        <xdr:cNvPr id="9" name="Text Box 9">
          <a:extLst>
            <a:ext uri="{FF2B5EF4-FFF2-40B4-BE49-F238E27FC236}">
              <a16:creationId xmlns:a16="http://schemas.microsoft.com/office/drawing/2014/main" id="{F86D9306-90D6-42EC-9E8C-925C2A1BB86A}"/>
            </a:ext>
          </a:extLst>
        </xdr:cNvPr>
        <xdr:cNvSpPr txBox="1">
          <a:spLocks noChangeArrowheads="1"/>
        </xdr:cNvSpPr>
      </xdr:nvSpPr>
      <xdr:spPr bwMode="auto">
        <a:xfrm>
          <a:off x="38099" y="10153650"/>
          <a:ext cx="8639175" cy="58388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9524</xdr:colOff>
      <xdr:row>86</xdr:row>
      <xdr:rowOff>114300</xdr:rowOff>
    </xdr:from>
    <xdr:to>
      <xdr:col>10</xdr:col>
      <xdr:colOff>704849</xdr:colOff>
      <xdr:row>101</xdr:row>
      <xdr:rowOff>114300</xdr:rowOff>
    </xdr:to>
    <xdr:sp macro="" textlink="">
      <xdr:nvSpPr>
        <xdr:cNvPr id="10" name="Text Box 10">
          <a:extLst>
            <a:ext uri="{FF2B5EF4-FFF2-40B4-BE49-F238E27FC236}">
              <a16:creationId xmlns:a16="http://schemas.microsoft.com/office/drawing/2014/main" id="{9609C788-C8AD-4767-9D15-3131874DA7DB}"/>
            </a:ext>
          </a:extLst>
        </xdr:cNvPr>
        <xdr:cNvSpPr txBox="1">
          <a:spLocks noChangeArrowheads="1"/>
        </xdr:cNvSpPr>
      </xdr:nvSpPr>
      <xdr:spPr bwMode="auto">
        <a:xfrm>
          <a:off x="9524" y="16383000"/>
          <a:ext cx="8677275" cy="28575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persons/person.xml><?xml version="1.0" encoding="utf-8"?>
<personList xmlns="http://schemas.microsoft.com/office/spreadsheetml/2018/threadedcomments" xmlns:x="http://schemas.openxmlformats.org/spreadsheetml/2006/main">
  <person displayName="Jonty Holden" id="{50841CEF-B656-446B-9C0A-C13C257F99FE}" userId="S::Jonty.Holden@cambridgeshire.gov.uk::fe90d2bb-38d8-4040-b172-907c26054cf9" providerId="AD"/>
  <person displayName="Claire Hughes" id="{F760612C-A47D-4EAF-A03C-89B64802919B}" userId="S::Claire.Hughes@cambridgeshire.gov.uk::0e787fed-0ccd-4118-b4e5-7d7e809c393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93" dT="2023-02-16T09:56:44.37" personId="{F760612C-A47D-4EAF-A03C-89B64802919B}" id="{352A21F1-37D1-41FD-9D47-502AF30497B1}">
    <text>Federated with Newton</text>
  </threadedComment>
  <threadedComment ref="A299" dT="2023-02-16T09:57:32.59" personId="{F760612C-A47D-4EAF-A03C-89B64802919B}" id="{F371C9E9-5F44-4C11-950F-2825FC27FB03}">
    <text>Federated with Stukeley Meadows</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5-01-20T13:55:45.21" personId="{50841CEF-B656-446B-9C0A-C13C257F99FE}" id="{9BB4B8C0-465F-4E49-91D4-7606CC67E545}">
    <text>Paste Report Here</text>
  </threadedComment>
</ThreadedComments>
</file>

<file path=xl/threadedComments/threadedComment3.xml><?xml version="1.0" encoding="utf-8"?>
<ThreadedComments xmlns="http://schemas.microsoft.com/office/spreadsheetml/2018/threadedcomments" xmlns:x="http://schemas.openxmlformats.org/spreadsheetml/2006/main">
  <threadedComment ref="C105" dT="2023-02-16T09:56:44.37" personId="{F760612C-A47D-4EAF-A03C-89B64802919B}" id="{DB89B573-C5DE-41CE-BD3B-15AE540D74BD}">
    <text>Federated with Newton</text>
  </threadedComment>
  <threadedComment ref="C111" dT="2023-02-16T09:57:32.59" personId="{F760612C-A47D-4EAF-A03C-89B64802919B}" id="{9E567366-9991-4FB1-BA65-9A6B929DA0D2}">
    <text>Federated with Stukeley Meadows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4.emf"/><Relationship Id="rId4" Type="http://schemas.openxmlformats.org/officeDocument/2006/relationships/oleObject" Target="../embeddings/Microsoft_Word_97_-_2003_Document.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9C4C-D021-4630-B60A-D60F35FC3A1D}">
  <sheetPr codeName="Sheet15"/>
  <dimension ref="A2:A59"/>
  <sheetViews>
    <sheetView workbookViewId="0"/>
  </sheetViews>
  <sheetFormatPr defaultRowHeight="13.2"/>
  <sheetData>
    <row r="2" spans="1:1" ht="22.8">
      <c r="A2" s="313" t="s">
        <v>0</v>
      </c>
    </row>
    <row r="3" spans="1:1" ht="22.8">
      <c r="A3" s="313" t="s">
        <v>1</v>
      </c>
    </row>
    <row r="4" spans="1:1" ht="22.8">
      <c r="A4" s="313" t="s">
        <v>2</v>
      </c>
    </row>
    <row r="5" spans="1:1" ht="22.8">
      <c r="A5" s="313" t="s">
        <v>3</v>
      </c>
    </row>
    <row r="13" spans="1:1" ht="22.8">
      <c r="A13" s="313" t="s">
        <v>4</v>
      </c>
    </row>
    <row r="14" spans="1:1" ht="22.8">
      <c r="A14" s="313" t="s">
        <v>5</v>
      </c>
    </row>
    <row r="41" spans="1:1" ht="22.8">
      <c r="A41" s="313" t="s">
        <v>6</v>
      </c>
    </row>
    <row r="59" spans="1:1" ht="22.8">
      <c r="A59" s="313" t="s">
        <v>7</v>
      </c>
    </row>
  </sheetData>
  <pageMargins left="0.7" right="0.7" top="0.75" bottom="0.75" header="0.3" footer="0.3"/>
  <pageSetup paperSize="9" orientation="portrait" horizontalDpi="300" verticalDpi="0" r:id="rId1"/>
  <drawing r:id="rId2"/>
  <legacyDrawing r:id="rId3"/>
  <oleObjects>
    <mc:AlternateContent xmlns:mc="http://schemas.openxmlformats.org/markup-compatibility/2006">
      <mc:Choice Requires="x14">
        <oleObject progId="Document" dvAspect="DVASPECT_ICON" shapeId="13313" r:id="rId4">
          <objectPr defaultSize="0" r:id="rId5">
            <anchor moveWithCells="1">
              <from>
                <xdr:col>1</xdr:col>
                <xdr:colOff>266700</xdr:colOff>
                <xdr:row>6</xdr:row>
                <xdr:rowOff>144780</xdr:rowOff>
              </from>
              <to>
                <xdr:col>2</xdr:col>
                <xdr:colOff>350520</xdr:colOff>
                <xdr:row>10</xdr:row>
                <xdr:rowOff>60960</xdr:rowOff>
              </to>
            </anchor>
          </objectPr>
        </oleObject>
      </mc:Choice>
      <mc:Fallback>
        <oleObject progId="Document" dvAspect="DVASPECT_ICON" shapeId="13313"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2E312-BD1C-442B-B8D7-86EEA6A3B5FA}">
  <sheetPr codeName="Sheet14"/>
  <dimension ref="B3:E125"/>
  <sheetViews>
    <sheetView workbookViewId="0"/>
  </sheetViews>
  <sheetFormatPr defaultRowHeight="13.2"/>
  <cols>
    <col min="3" max="3" width="70" bestFit="1" customWidth="1"/>
  </cols>
  <sheetData>
    <row r="3" spans="2:5">
      <c r="B3" s="154" t="s">
        <v>545</v>
      </c>
      <c r="C3" s="296" t="s">
        <v>546</v>
      </c>
      <c r="D3" s="255" t="s">
        <v>26</v>
      </c>
      <c r="E3" t="s">
        <v>27</v>
      </c>
    </row>
    <row r="4" spans="2:5" ht="13.8">
      <c r="B4" s="306">
        <v>3373</v>
      </c>
      <c r="C4" s="299" t="s">
        <v>262</v>
      </c>
      <c r="D4">
        <v>103</v>
      </c>
      <c r="E4">
        <v>103</v>
      </c>
    </row>
    <row r="5" spans="2:5" ht="13.8">
      <c r="B5" s="306">
        <v>3061</v>
      </c>
      <c r="C5" s="299" t="s">
        <v>265</v>
      </c>
      <c r="D5">
        <v>209</v>
      </c>
      <c r="E5">
        <v>208</v>
      </c>
    </row>
    <row r="6" spans="2:5" ht="13.8">
      <c r="B6" s="306">
        <v>2083</v>
      </c>
      <c r="C6" s="299" t="s">
        <v>267</v>
      </c>
      <c r="D6">
        <v>109</v>
      </c>
      <c r="E6">
        <v>102</v>
      </c>
    </row>
    <row r="7" spans="2:5" ht="13.8">
      <c r="B7" s="306">
        <v>2118</v>
      </c>
      <c r="C7" s="299" t="s">
        <v>269</v>
      </c>
      <c r="D7">
        <v>375</v>
      </c>
      <c r="E7">
        <v>374</v>
      </c>
    </row>
    <row r="8" spans="2:5" ht="13.8">
      <c r="B8" s="306">
        <v>2217</v>
      </c>
      <c r="C8" s="299" t="s">
        <v>271</v>
      </c>
      <c r="D8">
        <v>138</v>
      </c>
      <c r="E8">
        <v>140</v>
      </c>
    </row>
    <row r="9" spans="2:5" ht="13.8">
      <c r="B9" s="306">
        <v>3067</v>
      </c>
      <c r="C9" s="299" t="s">
        <v>273</v>
      </c>
      <c r="D9">
        <v>145</v>
      </c>
      <c r="E9">
        <v>139</v>
      </c>
    </row>
    <row r="10" spans="2:5" ht="13.8">
      <c r="B10" s="307">
        <v>3001</v>
      </c>
      <c r="C10" s="300" t="s">
        <v>275</v>
      </c>
      <c r="D10">
        <v>161</v>
      </c>
      <c r="E10">
        <v>174</v>
      </c>
    </row>
    <row r="11" spans="2:5" ht="13.8">
      <c r="B11" s="306">
        <v>3301</v>
      </c>
      <c r="C11" s="299" t="s">
        <v>277</v>
      </c>
      <c r="D11">
        <v>121</v>
      </c>
      <c r="E11">
        <v>117</v>
      </c>
    </row>
    <row r="12" spans="2:5" ht="13.8">
      <c r="B12" s="306">
        <v>2002</v>
      </c>
      <c r="C12" s="299" t="s">
        <v>279</v>
      </c>
      <c r="D12">
        <v>360</v>
      </c>
      <c r="E12">
        <v>342</v>
      </c>
    </row>
    <row r="13" spans="2:5" ht="13.8">
      <c r="B13" s="306">
        <v>2082</v>
      </c>
      <c r="C13" s="299" t="s">
        <v>281</v>
      </c>
      <c r="D13">
        <v>155</v>
      </c>
      <c r="E13">
        <v>144</v>
      </c>
    </row>
    <row r="14" spans="2:5" ht="13.8">
      <c r="B14" s="306">
        <v>3943</v>
      </c>
      <c r="C14" s="299" t="s">
        <v>283</v>
      </c>
      <c r="D14">
        <v>410</v>
      </c>
      <c r="E14">
        <v>424</v>
      </c>
    </row>
    <row r="15" spans="2:5" ht="13.8">
      <c r="B15" s="306">
        <v>2060</v>
      </c>
      <c r="C15" s="299" t="s">
        <v>285</v>
      </c>
      <c r="D15">
        <v>101</v>
      </c>
      <c r="E15">
        <v>101</v>
      </c>
    </row>
    <row r="16" spans="2:5" ht="13.8">
      <c r="B16" s="306">
        <v>2312</v>
      </c>
      <c r="C16" s="299" t="s">
        <v>287</v>
      </c>
      <c r="D16">
        <v>189</v>
      </c>
      <c r="E16">
        <v>199</v>
      </c>
    </row>
    <row r="17" spans="2:5" ht="13.8">
      <c r="B17" s="306">
        <v>3942</v>
      </c>
      <c r="C17" s="299" t="s">
        <v>289</v>
      </c>
      <c r="D17">
        <v>613</v>
      </c>
      <c r="E17">
        <v>607</v>
      </c>
    </row>
    <row r="18" spans="2:5" ht="13.8">
      <c r="B18" s="306">
        <v>3081</v>
      </c>
      <c r="C18" s="299" t="s">
        <v>291</v>
      </c>
      <c r="D18">
        <v>91</v>
      </c>
      <c r="E18">
        <v>94</v>
      </c>
    </row>
    <row r="19" spans="2:5" ht="13.8">
      <c r="B19" s="306">
        <v>1005</v>
      </c>
      <c r="C19" s="299" t="s">
        <v>293</v>
      </c>
    </row>
    <row r="20" spans="2:5" ht="13.8">
      <c r="B20" s="306">
        <v>2327</v>
      </c>
      <c r="C20" s="299" t="s">
        <v>296</v>
      </c>
      <c r="D20">
        <v>381</v>
      </c>
      <c r="E20">
        <v>375</v>
      </c>
    </row>
    <row r="21" spans="2:5" ht="13.8">
      <c r="B21" s="306">
        <v>2452</v>
      </c>
      <c r="C21" s="299" t="s">
        <v>298</v>
      </c>
      <c r="D21">
        <v>378</v>
      </c>
      <c r="E21">
        <v>376</v>
      </c>
    </row>
    <row r="22" spans="2:5" ht="13.8">
      <c r="B22" s="306">
        <v>2004</v>
      </c>
      <c r="C22" s="299" t="s">
        <v>300</v>
      </c>
      <c r="D22">
        <v>196</v>
      </c>
      <c r="E22">
        <v>190</v>
      </c>
    </row>
    <row r="23" spans="2:5" ht="13.8">
      <c r="B23" s="306">
        <v>3008</v>
      </c>
      <c r="C23" s="299" t="s">
        <v>302</v>
      </c>
      <c r="D23">
        <v>119</v>
      </c>
      <c r="E23">
        <v>115</v>
      </c>
    </row>
    <row r="24" spans="2:5" ht="13.8">
      <c r="B24" s="306">
        <v>7026</v>
      </c>
      <c r="C24" s="299" t="s">
        <v>304</v>
      </c>
    </row>
    <row r="25" spans="2:5" ht="13.8">
      <c r="B25" s="306">
        <v>3050</v>
      </c>
      <c r="C25" s="299" t="s">
        <v>307</v>
      </c>
      <c r="D25">
        <v>152</v>
      </c>
      <c r="E25">
        <v>164</v>
      </c>
    </row>
    <row r="26" spans="2:5" ht="13.8">
      <c r="B26" s="306">
        <v>3009</v>
      </c>
      <c r="C26" s="299" t="s">
        <v>309</v>
      </c>
      <c r="D26">
        <v>147</v>
      </c>
      <c r="E26">
        <v>146</v>
      </c>
    </row>
    <row r="27" spans="2:5" ht="13.8">
      <c r="B27" s="306">
        <v>2091</v>
      </c>
      <c r="C27" s="299" t="s">
        <v>311</v>
      </c>
      <c r="D27">
        <v>167</v>
      </c>
      <c r="E27">
        <v>170</v>
      </c>
    </row>
    <row r="28" spans="2:5" ht="13.8">
      <c r="B28" s="306">
        <v>2065</v>
      </c>
      <c r="C28" s="299" t="s">
        <v>313</v>
      </c>
      <c r="D28">
        <v>192</v>
      </c>
      <c r="E28">
        <v>187</v>
      </c>
    </row>
    <row r="29" spans="2:5" ht="13.8">
      <c r="B29" s="306">
        <v>1006</v>
      </c>
      <c r="C29" s="299" t="s">
        <v>315</v>
      </c>
    </row>
    <row r="30" spans="2:5" ht="13.8">
      <c r="B30" s="306">
        <v>2119</v>
      </c>
      <c r="C30" s="299" t="s">
        <v>317</v>
      </c>
      <c r="D30">
        <v>208</v>
      </c>
      <c r="E30">
        <v>209</v>
      </c>
    </row>
    <row r="31" spans="2:5" ht="13.8">
      <c r="B31" s="306">
        <v>3011</v>
      </c>
      <c r="C31" s="299" t="s">
        <v>319</v>
      </c>
      <c r="D31">
        <v>107</v>
      </c>
      <c r="E31">
        <v>97</v>
      </c>
    </row>
    <row r="32" spans="2:5" ht="13.8">
      <c r="B32" s="306">
        <v>2006</v>
      </c>
      <c r="C32" s="299" t="s">
        <v>321</v>
      </c>
      <c r="D32">
        <v>479</v>
      </c>
      <c r="E32">
        <v>482</v>
      </c>
    </row>
    <row r="33" spans="2:5" ht="13.8">
      <c r="B33" s="306">
        <v>3012</v>
      </c>
      <c r="C33" s="299" t="s">
        <v>323</v>
      </c>
      <c r="D33">
        <v>65</v>
      </c>
      <c r="E33">
        <v>65</v>
      </c>
    </row>
    <row r="34" spans="2:5" ht="13.8">
      <c r="B34" s="306">
        <v>3041</v>
      </c>
      <c r="C34" s="299" t="s">
        <v>325</v>
      </c>
      <c r="D34">
        <v>154</v>
      </c>
      <c r="E34">
        <v>143</v>
      </c>
    </row>
    <row r="35" spans="2:5" ht="13.8">
      <c r="B35" s="306">
        <v>2246</v>
      </c>
      <c r="C35" s="299" t="s">
        <v>327</v>
      </c>
      <c r="D35">
        <v>163</v>
      </c>
      <c r="E35">
        <v>162</v>
      </c>
    </row>
    <row r="36" spans="2:5" ht="13.8">
      <c r="B36" s="306">
        <v>3308</v>
      </c>
      <c r="C36" s="299" t="s">
        <v>329</v>
      </c>
      <c r="D36">
        <v>130</v>
      </c>
      <c r="E36">
        <v>129</v>
      </c>
    </row>
    <row r="37" spans="2:5" ht="13.8">
      <c r="B37" s="306">
        <v>3368</v>
      </c>
      <c r="C37" s="299" t="s">
        <v>331</v>
      </c>
      <c r="D37">
        <v>135</v>
      </c>
      <c r="E37">
        <v>133</v>
      </c>
    </row>
    <row r="38" spans="2:5" ht="13.8">
      <c r="B38" s="306">
        <v>2444</v>
      </c>
      <c r="C38" s="299" t="s">
        <v>333</v>
      </c>
      <c r="D38">
        <v>366</v>
      </c>
      <c r="E38">
        <v>369</v>
      </c>
    </row>
    <row r="39" spans="2:5" ht="13.8">
      <c r="B39" s="306">
        <v>3074</v>
      </c>
      <c r="C39" s="299" t="s">
        <v>335</v>
      </c>
      <c r="D39">
        <v>198</v>
      </c>
      <c r="E39">
        <v>187</v>
      </c>
    </row>
    <row r="40" spans="2:5" ht="13.8">
      <c r="B40" s="306">
        <v>2336</v>
      </c>
      <c r="C40" s="299" t="s">
        <v>337</v>
      </c>
      <c r="D40">
        <v>366</v>
      </c>
      <c r="E40">
        <v>338</v>
      </c>
    </row>
    <row r="41" spans="2:5" ht="13.8">
      <c r="B41" s="306">
        <v>2010</v>
      </c>
      <c r="C41" s="299" t="s">
        <v>339</v>
      </c>
      <c r="D41">
        <v>107</v>
      </c>
      <c r="E41">
        <v>92</v>
      </c>
    </row>
    <row r="42" spans="2:5" ht="13.8">
      <c r="B42" s="306">
        <v>2208</v>
      </c>
      <c r="C42" s="299" t="s">
        <v>341</v>
      </c>
      <c r="D42">
        <v>188</v>
      </c>
      <c r="E42">
        <v>190</v>
      </c>
    </row>
    <row r="43" spans="2:5" ht="13.8">
      <c r="B43" s="306">
        <v>3065</v>
      </c>
      <c r="C43" s="299" t="s">
        <v>343</v>
      </c>
      <c r="D43">
        <v>95</v>
      </c>
      <c r="E43">
        <v>84</v>
      </c>
    </row>
    <row r="44" spans="2:5" ht="13.8">
      <c r="B44" s="306">
        <v>3014</v>
      </c>
      <c r="C44" s="299" t="s">
        <v>345</v>
      </c>
      <c r="D44">
        <v>417</v>
      </c>
      <c r="E44">
        <v>414</v>
      </c>
    </row>
    <row r="45" spans="2:5" ht="13.8">
      <c r="B45" s="306">
        <v>2321</v>
      </c>
      <c r="C45" s="299" t="s">
        <v>347</v>
      </c>
      <c r="D45">
        <v>448</v>
      </c>
      <c r="E45">
        <v>444</v>
      </c>
    </row>
    <row r="46" spans="2:5" ht="13.8">
      <c r="B46" s="306">
        <v>2011</v>
      </c>
      <c r="C46" s="299" t="s">
        <v>349</v>
      </c>
      <c r="D46">
        <v>75</v>
      </c>
      <c r="E46">
        <v>75</v>
      </c>
    </row>
    <row r="47" spans="2:5" ht="13.8">
      <c r="B47" s="306">
        <v>2012</v>
      </c>
      <c r="C47" s="299" t="s">
        <v>351</v>
      </c>
      <c r="D47">
        <v>77</v>
      </c>
      <c r="E47">
        <v>79</v>
      </c>
    </row>
    <row r="48" spans="2:5" ht="13.8">
      <c r="B48" s="306">
        <v>2068</v>
      </c>
      <c r="C48" s="299" t="s">
        <v>353</v>
      </c>
      <c r="D48">
        <v>89</v>
      </c>
      <c r="E48">
        <v>94</v>
      </c>
    </row>
    <row r="49" spans="2:5" ht="13.8">
      <c r="B49" s="306">
        <v>2328</v>
      </c>
      <c r="C49" s="299" t="s">
        <v>355</v>
      </c>
      <c r="D49">
        <v>265</v>
      </c>
      <c r="E49">
        <v>253</v>
      </c>
    </row>
    <row r="50" spans="2:5" ht="13.8">
      <c r="B50" s="306">
        <v>7025</v>
      </c>
      <c r="C50" s="299" t="s">
        <v>357</v>
      </c>
    </row>
    <row r="51" spans="2:5" ht="13.8">
      <c r="B51" s="306">
        <v>2016</v>
      </c>
      <c r="C51" s="299" t="s">
        <v>359</v>
      </c>
      <c r="D51">
        <v>135</v>
      </c>
      <c r="E51">
        <v>135</v>
      </c>
    </row>
    <row r="52" spans="2:5" ht="13.8">
      <c r="B52" s="306">
        <v>3310</v>
      </c>
      <c r="C52" s="299" t="s">
        <v>361</v>
      </c>
      <c r="D52">
        <v>206</v>
      </c>
      <c r="E52">
        <v>200</v>
      </c>
    </row>
    <row r="53" spans="2:5" ht="13.8">
      <c r="B53" s="306">
        <v>3068</v>
      </c>
      <c r="C53" s="299" t="s">
        <v>363</v>
      </c>
      <c r="D53">
        <v>87</v>
      </c>
      <c r="E53">
        <v>74</v>
      </c>
    </row>
    <row r="54" spans="2:5" ht="13.8">
      <c r="B54" s="306">
        <v>2315</v>
      </c>
      <c r="C54" s="299" t="s">
        <v>365</v>
      </c>
      <c r="D54">
        <v>525</v>
      </c>
      <c r="E54">
        <v>544</v>
      </c>
    </row>
    <row r="55" spans="2:5" ht="13.8">
      <c r="B55" s="306">
        <v>2018</v>
      </c>
      <c r="C55" s="299" t="s">
        <v>367</v>
      </c>
      <c r="D55">
        <v>118</v>
      </c>
      <c r="E55">
        <v>117</v>
      </c>
    </row>
    <row r="56" spans="2:5" ht="13.8">
      <c r="B56" s="306">
        <v>3035</v>
      </c>
      <c r="C56" s="299" t="s">
        <v>369</v>
      </c>
      <c r="D56">
        <v>135</v>
      </c>
      <c r="E56">
        <v>132</v>
      </c>
    </row>
    <row r="57" spans="2:5" ht="13.8">
      <c r="B57" s="306">
        <v>2205</v>
      </c>
      <c r="C57" s="299" t="s">
        <v>371</v>
      </c>
      <c r="D57">
        <v>75</v>
      </c>
      <c r="E57">
        <v>53</v>
      </c>
    </row>
    <row r="58" spans="2:5" ht="13.8">
      <c r="B58" s="306">
        <v>2211</v>
      </c>
      <c r="C58" s="299" t="s">
        <v>373</v>
      </c>
      <c r="D58">
        <v>270</v>
      </c>
      <c r="E58">
        <v>246</v>
      </c>
    </row>
    <row r="59" spans="2:5" ht="13.8">
      <c r="B59" s="306">
        <v>1003</v>
      </c>
      <c r="C59" s="299" t="s">
        <v>375</v>
      </c>
    </row>
    <row r="60" spans="2:5" ht="13.8">
      <c r="B60" s="306">
        <v>3071</v>
      </c>
      <c r="C60" s="299" t="s">
        <v>377</v>
      </c>
      <c r="D60">
        <v>199</v>
      </c>
      <c r="E60">
        <v>191</v>
      </c>
    </row>
    <row r="61" spans="2:5" ht="13.8">
      <c r="B61" s="306">
        <v>1002</v>
      </c>
      <c r="C61" s="299" t="s">
        <v>379</v>
      </c>
    </row>
    <row r="62" spans="2:5" ht="13.8">
      <c r="B62" s="306">
        <v>2212</v>
      </c>
      <c r="C62" s="299" t="s">
        <v>381</v>
      </c>
      <c r="D62">
        <v>183</v>
      </c>
      <c r="E62">
        <v>176</v>
      </c>
    </row>
    <row r="63" spans="2:5" ht="13.8">
      <c r="B63" s="306">
        <v>1007</v>
      </c>
      <c r="C63" s="299" t="s">
        <v>383</v>
      </c>
    </row>
    <row r="64" spans="2:5" ht="13.8">
      <c r="B64" s="306">
        <v>3945</v>
      </c>
      <c r="C64" s="299" t="s">
        <v>385</v>
      </c>
      <c r="D64">
        <v>446</v>
      </c>
      <c r="E64">
        <v>443</v>
      </c>
    </row>
    <row r="65" spans="2:5" ht="13.8">
      <c r="B65" s="306">
        <v>3022</v>
      </c>
      <c r="C65" s="299" t="s">
        <v>387</v>
      </c>
      <c r="D65">
        <v>208</v>
      </c>
      <c r="E65">
        <v>201</v>
      </c>
    </row>
    <row r="66" spans="2:5" ht="13.8">
      <c r="B66" s="306">
        <v>2442</v>
      </c>
      <c r="C66" s="299" t="s">
        <v>389</v>
      </c>
      <c r="D66">
        <v>129</v>
      </c>
      <c r="E66">
        <v>142</v>
      </c>
    </row>
    <row r="67" spans="2:5" ht="13.8">
      <c r="B67" s="306">
        <v>2331</v>
      </c>
      <c r="C67" s="299" t="s">
        <v>391</v>
      </c>
      <c r="D67">
        <v>68</v>
      </c>
      <c r="E67">
        <v>61</v>
      </c>
    </row>
    <row r="68" spans="2:5" ht="13.8">
      <c r="B68" s="306">
        <v>1000</v>
      </c>
      <c r="C68" s="299" t="s">
        <v>393</v>
      </c>
    </row>
    <row r="69" spans="2:5" ht="13.8">
      <c r="B69" s="306">
        <v>2446</v>
      </c>
      <c r="C69" s="299" t="s">
        <v>395</v>
      </c>
      <c r="D69">
        <v>398</v>
      </c>
      <c r="E69">
        <v>394</v>
      </c>
    </row>
    <row r="70" spans="2:5" ht="13.8">
      <c r="B70" s="306">
        <v>3317</v>
      </c>
      <c r="C70" s="299" t="s">
        <v>397</v>
      </c>
      <c r="D70">
        <v>155</v>
      </c>
      <c r="E70">
        <v>151</v>
      </c>
    </row>
    <row r="71" spans="2:5" ht="13.8">
      <c r="B71" s="308">
        <v>2066</v>
      </c>
      <c r="C71" s="301" t="s">
        <v>399</v>
      </c>
      <c r="D71">
        <v>207</v>
      </c>
      <c r="E71">
        <v>207</v>
      </c>
    </row>
    <row r="72" spans="2:5" ht="13.8">
      <c r="B72" s="306">
        <v>2293</v>
      </c>
      <c r="C72" s="299" t="s">
        <v>401</v>
      </c>
      <c r="D72">
        <v>292</v>
      </c>
      <c r="E72">
        <v>289</v>
      </c>
    </row>
    <row r="73" spans="2:5" ht="13.8">
      <c r="B73" s="306">
        <v>2074</v>
      </c>
      <c r="C73" s="299" t="s">
        <v>403</v>
      </c>
      <c r="D73">
        <v>392</v>
      </c>
      <c r="E73">
        <v>403</v>
      </c>
    </row>
    <row r="74" spans="2:5" ht="13.8">
      <c r="B74" s="306">
        <v>2075</v>
      </c>
      <c r="C74" s="299" t="s">
        <v>405</v>
      </c>
      <c r="D74">
        <v>213</v>
      </c>
      <c r="E74">
        <v>191</v>
      </c>
    </row>
    <row r="75" spans="2:5" ht="13.8">
      <c r="B75" s="306">
        <v>2121</v>
      </c>
      <c r="C75" s="299" t="s">
        <v>407</v>
      </c>
      <c r="D75">
        <v>392</v>
      </c>
      <c r="E75">
        <v>397</v>
      </c>
    </row>
    <row r="76" spans="2:5" ht="13.8">
      <c r="B76" s="306">
        <v>2028</v>
      </c>
      <c r="C76" s="299" t="s">
        <v>409</v>
      </c>
      <c r="D76">
        <v>383</v>
      </c>
      <c r="E76">
        <v>363</v>
      </c>
    </row>
    <row r="77" spans="2:5" ht="13.8">
      <c r="B77" s="306">
        <v>2029</v>
      </c>
      <c r="C77" s="299" t="s">
        <v>411</v>
      </c>
      <c r="D77">
        <v>192</v>
      </c>
      <c r="E77">
        <v>194</v>
      </c>
    </row>
    <row r="78" spans="2:5" ht="13.8">
      <c r="B78" s="306">
        <v>2059</v>
      </c>
      <c r="C78" s="299" t="s">
        <v>413</v>
      </c>
      <c r="D78">
        <v>189</v>
      </c>
      <c r="E78">
        <v>182</v>
      </c>
    </row>
    <row r="79" spans="2:5" ht="13.8">
      <c r="B79" s="306">
        <v>3386</v>
      </c>
      <c r="C79" s="299" t="s">
        <v>415</v>
      </c>
      <c r="D79">
        <v>409</v>
      </c>
      <c r="E79">
        <v>420</v>
      </c>
    </row>
    <row r="80" spans="2:5" ht="13.8">
      <c r="B80" s="306">
        <v>2449</v>
      </c>
      <c r="C80" s="299" t="s">
        <v>417</v>
      </c>
      <c r="D80">
        <v>403</v>
      </c>
      <c r="E80">
        <v>391</v>
      </c>
    </row>
    <row r="81" spans="2:5" ht="13.8">
      <c r="B81" s="306">
        <v>2107</v>
      </c>
      <c r="C81" s="299" t="s">
        <v>419</v>
      </c>
      <c r="D81">
        <v>388</v>
      </c>
      <c r="E81">
        <v>371</v>
      </c>
    </row>
    <row r="82" spans="2:5" ht="13.8">
      <c r="B82" s="306">
        <v>2109</v>
      </c>
      <c r="C82" s="299" t="s">
        <v>421</v>
      </c>
      <c r="D82">
        <v>225</v>
      </c>
      <c r="E82">
        <v>218</v>
      </c>
    </row>
    <row r="83" spans="2:5" ht="13.8">
      <c r="B83" s="306">
        <v>3390</v>
      </c>
      <c r="C83" s="299" t="s">
        <v>423</v>
      </c>
      <c r="D83">
        <v>175</v>
      </c>
      <c r="E83">
        <v>162</v>
      </c>
    </row>
    <row r="84" spans="2:5" ht="13.8">
      <c r="B84" s="308">
        <v>2031</v>
      </c>
      <c r="C84" s="301" t="s">
        <v>425</v>
      </c>
      <c r="D84">
        <v>205</v>
      </c>
      <c r="E84">
        <v>202</v>
      </c>
    </row>
    <row r="85" spans="2:5" ht="13.8">
      <c r="B85" s="306">
        <v>3350</v>
      </c>
      <c r="C85" s="299" t="s">
        <v>427</v>
      </c>
      <c r="D85">
        <v>119</v>
      </c>
      <c r="E85">
        <v>115</v>
      </c>
    </row>
    <row r="86" spans="2:5" ht="13.8">
      <c r="B86" s="306">
        <v>2033</v>
      </c>
      <c r="C86" s="299" t="s">
        <v>429</v>
      </c>
      <c r="D86">
        <v>317</v>
      </c>
      <c r="E86">
        <v>291</v>
      </c>
    </row>
    <row r="87" spans="2:5" ht="13.8">
      <c r="B87" s="306">
        <v>3331</v>
      </c>
      <c r="C87" s="299" t="s">
        <v>431</v>
      </c>
      <c r="D87">
        <v>129</v>
      </c>
      <c r="E87">
        <v>125</v>
      </c>
    </row>
    <row r="88" spans="2:5" ht="13.8">
      <c r="B88" s="306">
        <v>2239</v>
      </c>
      <c r="C88" s="299" t="s">
        <v>433</v>
      </c>
      <c r="D88">
        <v>300</v>
      </c>
      <c r="E88">
        <v>280</v>
      </c>
    </row>
    <row r="89" spans="2:5" ht="13.8">
      <c r="B89" s="306">
        <v>2219</v>
      </c>
      <c r="C89" s="299" t="s">
        <v>435</v>
      </c>
      <c r="D89">
        <v>188</v>
      </c>
      <c r="E89">
        <v>171</v>
      </c>
    </row>
    <row r="90" spans="2:5" ht="13.8">
      <c r="B90" s="306">
        <v>2333</v>
      </c>
      <c r="C90" s="299" t="s">
        <v>437</v>
      </c>
      <c r="D90">
        <v>363</v>
      </c>
      <c r="E90">
        <v>372</v>
      </c>
    </row>
    <row r="91" spans="2:5" ht="13.8">
      <c r="B91" s="306">
        <v>3946</v>
      </c>
      <c r="C91" s="299" t="s">
        <v>439</v>
      </c>
      <c r="D91">
        <v>351</v>
      </c>
      <c r="E91">
        <v>331</v>
      </c>
    </row>
    <row r="92" spans="2:5" ht="13.8">
      <c r="B92" s="306">
        <v>2453</v>
      </c>
      <c r="C92" s="299" t="s">
        <v>441</v>
      </c>
      <c r="D92">
        <v>207</v>
      </c>
      <c r="E92">
        <v>206</v>
      </c>
    </row>
    <row r="93" spans="2:5" ht="13.8">
      <c r="B93" s="306">
        <v>2070</v>
      </c>
      <c r="C93" s="299" t="s">
        <v>443</v>
      </c>
      <c r="D93">
        <v>288</v>
      </c>
      <c r="E93">
        <v>272</v>
      </c>
    </row>
    <row r="94" spans="2:5" ht="13.8">
      <c r="B94" s="306">
        <v>7023</v>
      </c>
      <c r="C94" s="299" t="s">
        <v>445</v>
      </c>
    </row>
    <row r="95" spans="2:5" ht="13.8">
      <c r="B95" s="306">
        <v>2255</v>
      </c>
      <c r="C95" s="299" t="s">
        <v>447</v>
      </c>
      <c r="D95">
        <v>197</v>
      </c>
      <c r="E95">
        <v>213</v>
      </c>
    </row>
    <row r="96" spans="2:5" ht="13.8">
      <c r="B96" s="306">
        <v>2115</v>
      </c>
      <c r="C96" s="299" t="s">
        <v>449</v>
      </c>
      <c r="D96">
        <v>355</v>
      </c>
      <c r="E96">
        <v>312</v>
      </c>
    </row>
    <row r="97" spans="2:5" ht="13.8">
      <c r="B97" s="306">
        <v>2329</v>
      </c>
      <c r="C97" s="299" t="s">
        <v>451</v>
      </c>
      <c r="D97">
        <v>142</v>
      </c>
      <c r="E97">
        <v>145</v>
      </c>
    </row>
    <row r="98" spans="2:5" ht="13.8">
      <c r="B98" s="306">
        <v>3384</v>
      </c>
      <c r="C98" s="299" t="s">
        <v>453</v>
      </c>
      <c r="D98">
        <v>202</v>
      </c>
      <c r="E98">
        <v>208</v>
      </c>
    </row>
    <row r="99" spans="2:5" ht="13.8">
      <c r="B99" s="306">
        <v>5200</v>
      </c>
      <c r="C99" s="299" t="s">
        <v>547</v>
      </c>
      <c r="D99">
        <v>187</v>
      </c>
      <c r="E99">
        <v>188</v>
      </c>
    </row>
    <row r="100" spans="2:5" ht="13.8">
      <c r="B100" s="306">
        <v>2317</v>
      </c>
      <c r="C100" s="299" t="s">
        <v>457</v>
      </c>
      <c r="D100">
        <v>627</v>
      </c>
      <c r="E100">
        <v>605</v>
      </c>
    </row>
    <row r="101" spans="2:5" ht="13.8">
      <c r="B101" s="306">
        <v>3356</v>
      </c>
      <c r="C101" s="299" t="s">
        <v>459</v>
      </c>
      <c r="D101">
        <v>148</v>
      </c>
      <c r="E101">
        <v>144</v>
      </c>
    </row>
    <row r="102" spans="2:5" ht="13.8">
      <c r="B102" s="306">
        <v>3358</v>
      </c>
      <c r="C102" s="299" t="s">
        <v>461</v>
      </c>
      <c r="D102">
        <v>234</v>
      </c>
      <c r="E102">
        <v>199</v>
      </c>
    </row>
    <row r="103" spans="2:5" ht="13.8">
      <c r="B103" s="306">
        <v>3029</v>
      </c>
      <c r="C103" s="299" t="s">
        <v>463</v>
      </c>
      <c r="D103">
        <v>152</v>
      </c>
      <c r="E103">
        <v>141</v>
      </c>
    </row>
    <row r="104" spans="2:5" ht="13.8">
      <c r="B104" s="306">
        <v>2084</v>
      </c>
      <c r="C104" s="299" t="s">
        <v>465</v>
      </c>
      <c r="D104">
        <v>177</v>
      </c>
      <c r="E104">
        <v>187</v>
      </c>
    </row>
    <row r="105" spans="2:5" ht="13.8">
      <c r="B105" s="306">
        <v>2443</v>
      </c>
      <c r="C105" s="299" t="s">
        <v>467</v>
      </c>
      <c r="D105">
        <v>388</v>
      </c>
      <c r="E105">
        <v>378</v>
      </c>
    </row>
    <row r="106" spans="2:5" ht="13.8">
      <c r="B106" s="306">
        <v>3052</v>
      </c>
      <c r="C106" s="299" t="s">
        <v>469</v>
      </c>
      <c r="D106">
        <v>265</v>
      </c>
      <c r="E106">
        <v>273</v>
      </c>
    </row>
    <row r="107" spans="2:5" ht="13.8">
      <c r="B107" s="306">
        <v>2046</v>
      </c>
      <c r="C107" s="299" t="s">
        <v>471</v>
      </c>
      <c r="D107">
        <v>309</v>
      </c>
      <c r="E107">
        <v>313</v>
      </c>
    </row>
    <row r="108" spans="2:5" ht="13.8">
      <c r="B108" s="306">
        <v>3325</v>
      </c>
      <c r="C108" s="299" t="s">
        <v>473</v>
      </c>
      <c r="D108">
        <v>169</v>
      </c>
      <c r="E108">
        <v>163</v>
      </c>
    </row>
    <row r="109" spans="2:5" ht="13.8">
      <c r="B109" s="306">
        <v>1001</v>
      </c>
      <c r="C109" s="299" t="s">
        <v>475</v>
      </c>
    </row>
    <row r="110" spans="2:5" ht="13.8">
      <c r="B110" s="306">
        <v>2123</v>
      </c>
      <c r="C110" s="299" t="s">
        <v>477</v>
      </c>
      <c r="D110">
        <v>209</v>
      </c>
      <c r="E110">
        <v>196</v>
      </c>
    </row>
    <row r="111" spans="2:5" ht="13.8">
      <c r="B111" s="306">
        <v>2260</v>
      </c>
      <c r="C111" s="299" t="s">
        <v>479</v>
      </c>
      <c r="D111">
        <v>55</v>
      </c>
      <c r="E111">
        <v>50</v>
      </c>
    </row>
    <row r="112" spans="2:5" ht="13.8">
      <c r="B112" s="306">
        <v>3058</v>
      </c>
      <c r="C112" s="299" t="s">
        <v>481</v>
      </c>
      <c r="D112">
        <v>317</v>
      </c>
      <c r="E112">
        <v>308</v>
      </c>
    </row>
    <row r="113" spans="2:5" ht="13.8">
      <c r="B113" s="306">
        <v>2335</v>
      </c>
      <c r="C113" s="299" t="s">
        <v>483</v>
      </c>
      <c r="D113">
        <v>184</v>
      </c>
      <c r="E113">
        <v>181</v>
      </c>
    </row>
    <row r="114" spans="2:5" ht="13.8">
      <c r="B114" s="306">
        <v>3389</v>
      </c>
      <c r="C114" s="299" t="s">
        <v>485</v>
      </c>
      <c r="D114">
        <v>372</v>
      </c>
      <c r="E114">
        <v>368</v>
      </c>
    </row>
    <row r="115" spans="2:5" ht="13.8">
      <c r="B115" s="308">
        <v>2001</v>
      </c>
      <c r="C115" s="301" t="s">
        <v>487</v>
      </c>
      <c r="D115">
        <v>490</v>
      </c>
      <c r="E115">
        <v>484</v>
      </c>
    </row>
    <row r="116" spans="2:5" ht="13.8">
      <c r="B116" s="306">
        <v>2064</v>
      </c>
      <c r="C116" s="299" t="s">
        <v>489</v>
      </c>
      <c r="D116">
        <v>89</v>
      </c>
      <c r="E116">
        <v>86</v>
      </c>
    </row>
    <row r="117" spans="2:5" ht="13.8">
      <c r="B117" s="308">
        <v>2000</v>
      </c>
      <c r="C117" s="301" t="s">
        <v>491</v>
      </c>
      <c r="D117">
        <v>236</v>
      </c>
      <c r="E117">
        <v>220</v>
      </c>
    </row>
    <row r="118" spans="2:5" ht="13.8">
      <c r="B118" s="306">
        <v>2048</v>
      </c>
      <c r="C118" s="299" t="s">
        <v>493</v>
      </c>
      <c r="D118">
        <v>525</v>
      </c>
      <c r="E118">
        <v>517</v>
      </c>
    </row>
    <row r="119" spans="2:5" ht="13.8">
      <c r="B119" s="306">
        <v>2232</v>
      </c>
      <c r="C119" s="299" t="s">
        <v>495</v>
      </c>
      <c r="D119">
        <v>231</v>
      </c>
      <c r="E119">
        <v>235</v>
      </c>
    </row>
    <row r="120" spans="2:5" ht="13.8">
      <c r="B120" s="308">
        <v>3392</v>
      </c>
      <c r="C120" s="301" t="s">
        <v>497</v>
      </c>
      <c r="D120">
        <v>293</v>
      </c>
      <c r="E120">
        <v>285</v>
      </c>
    </row>
    <row r="121" spans="2:5" ht="13.8">
      <c r="B121" s="306">
        <v>3054</v>
      </c>
      <c r="C121" s="299" t="s">
        <v>499</v>
      </c>
      <c r="D121">
        <v>103</v>
      </c>
      <c r="E121">
        <v>110</v>
      </c>
    </row>
    <row r="122" spans="2:5" ht="13.8">
      <c r="B122" s="306">
        <v>3032</v>
      </c>
      <c r="C122" s="299" t="s">
        <v>501</v>
      </c>
      <c r="D122">
        <v>184</v>
      </c>
      <c r="E122">
        <v>183</v>
      </c>
    </row>
    <row r="123" spans="2:5" ht="13.8">
      <c r="B123" s="306">
        <v>2054</v>
      </c>
      <c r="C123" s="299" t="s">
        <v>503</v>
      </c>
      <c r="D123">
        <v>341</v>
      </c>
      <c r="E123">
        <v>361</v>
      </c>
    </row>
    <row r="124" spans="2:5" ht="13.8">
      <c r="B124" s="306">
        <v>2240</v>
      </c>
      <c r="C124" s="299" t="s">
        <v>505</v>
      </c>
      <c r="D124">
        <v>130</v>
      </c>
      <c r="E124">
        <v>131</v>
      </c>
    </row>
    <row r="125" spans="2:5" ht="13.8">
      <c r="B125" s="306">
        <v>2254</v>
      </c>
      <c r="C125" s="299" t="s">
        <v>507</v>
      </c>
      <c r="D125">
        <v>155</v>
      </c>
      <c r="E125">
        <v>139</v>
      </c>
    </row>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37"/>
    <pageSetUpPr fitToPage="1"/>
  </sheetPr>
  <dimension ref="A1:AI39"/>
  <sheetViews>
    <sheetView workbookViewId="0"/>
  </sheetViews>
  <sheetFormatPr defaultColWidth="9.109375" defaultRowHeight="13.2"/>
  <cols>
    <col min="1" max="3" width="9.109375" style="18"/>
    <col min="4" max="4" width="59.88671875" style="18" customWidth="1"/>
    <col min="5" max="5" width="12.5546875" style="18" customWidth="1"/>
    <col min="6" max="8" width="9.109375" style="18"/>
    <col min="9" max="9" width="29.44140625" style="18" customWidth="1"/>
    <col min="10" max="10" width="9.109375" style="18"/>
    <col min="11" max="35" width="9.109375" style="260"/>
    <col min="36" max="16384" width="9.109375" style="18"/>
  </cols>
  <sheetData>
    <row r="1" spans="1:10">
      <c r="A1" s="110" t="str">
        <f>'d) IUB reporting March 2025'!A1</f>
        <v>Please Click on Arrow to Choose School</v>
      </c>
      <c r="B1" s="110"/>
      <c r="C1" s="110"/>
      <c r="D1" s="110"/>
      <c r="E1" s="110"/>
      <c r="F1" s="110"/>
      <c r="G1" s="110"/>
      <c r="H1" s="110"/>
      <c r="I1" s="110"/>
      <c r="J1" s="110"/>
    </row>
    <row r="2" spans="1:10" ht="21">
      <c r="A2" s="461" t="s">
        <v>548</v>
      </c>
      <c r="B2" s="461"/>
      <c r="C2" s="461"/>
      <c r="D2" s="461"/>
      <c r="E2" s="461"/>
      <c r="F2" s="461"/>
      <c r="G2" s="461"/>
      <c r="H2" s="461"/>
      <c r="I2" s="461"/>
      <c r="J2" s="461"/>
    </row>
    <row r="3" spans="1:10" ht="9" customHeight="1">
      <c r="A3" s="462"/>
      <c r="B3" s="463"/>
      <c r="C3" s="463"/>
      <c r="D3" s="463"/>
      <c r="E3" s="463"/>
      <c r="F3" s="463"/>
      <c r="G3" s="463"/>
      <c r="H3" s="463"/>
      <c r="I3" s="463"/>
      <c r="J3" s="112"/>
    </row>
    <row r="4" spans="1:10" ht="13.8">
      <c r="A4" s="241" t="s">
        <v>549</v>
      </c>
      <c r="B4" s="111"/>
      <c r="C4" s="111"/>
      <c r="D4" s="111"/>
      <c r="E4" s="111"/>
      <c r="F4" s="111"/>
      <c r="G4" s="111"/>
      <c r="H4" s="111"/>
      <c r="I4" s="111"/>
      <c r="J4" s="112"/>
    </row>
    <row r="5" spans="1:10" ht="13.8">
      <c r="A5" s="241" t="s">
        <v>550</v>
      </c>
      <c r="B5" s="111"/>
      <c r="C5" s="111"/>
      <c r="D5" s="111"/>
      <c r="E5" s="111"/>
      <c r="F5" s="111"/>
      <c r="G5" s="111"/>
      <c r="H5" s="111"/>
      <c r="I5" s="111"/>
      <c r="J5" s="112"/>
    </row>
    <row r="6" spans="1:10" ht="13.8">
      <c r="A6" s="241" t="s">
        <v>551</v>
      </c>
      <c r="B6" s="111"/>
      <c r="C6" s="111"/>
      <c r="D6" s="111"/>
      <c r="E6" s="111"/>
      <c r="F6" s="111"/>
      <c r="G6" s="111"/>
      <c r="H6" s="111"/>
      <c r="I6" s="111"/>
      <c r="J6" s="112"/>
    </row>
    <row r="7" spans="1:10" ht="8.25" customHeight="1">
      <c r="A7" s="241"/>
      <c r="B7" s="111"/>
      <c r="C7" s="111"/>
      <c r="D7" s="111"/>
      <c r="E7" s="111"/>
      <c r="F7" s="111"/>
      <c r="G7" s="111"/>
      <c r="H7" s="111"/>
      <c r="I7" s="111"/>
      <c r="J7" s="112"/>
    </row>
    <row r="8" spans="1:10" ht="15">
      <c r="A8" s="241" t="s">
        <v>552</v>
      </c>
      <c r="B8" s="340"/>
      <c r="C8" s="113"/>
      <c r="D8" s="113"/>
      <c r="E8" s="113"/>
      <c r="F8" s="112"/>
      <c r="G8" s="113"/>
      <c r="H8" s="112"/>
      <c r="I8" s="113"/>
      <c r="J8" s="112"/>
    </row>
    <row r="9" spans="1:10" ht="15.6" thickBot="1">
      <c r="A9" s="241"/>
      <c r="B9" s="340"/>
      <c r="C9" s="113"/>
      <c r="D9" s="113"/>
      <c r="E9" s="113"/>
      <c r="F9" s="112"/>
      <c r="G9" s="113"/>
      <c r="H9" s="112"/>
      <c r="I9" s="113"/>
      <c r="J9" s="112"/>
    </row>
    <row r="10" spans="1:10" ht="40.200000000000003" thickBot="1">
      <c r="A10" s="464" t="s">
        <v>553</v>
      </c>
      <c r="B10" s="465"/>
      <c r="C10" s="465"/>
      <c r="D10" s="466"/>
      <c r="E10" s="167" t="s">
        <v>554</v>
      </c>
      <c r="F10" s="467" t="s">
        <v>555</v>
      </c>
      <c r="G10" s="468"/>
      <c r="H10" s="469"/>
      <c r="I10" s="470"/>
      <c r="J10" s="112"/>
    </row>
    <row r="11" spans="1:10" ht="13.8">
      <c r="A11" s="162" t="s">
        <v>556</v>
      </c>
      <c r="B11" s="163"/>
      <c r="C11" s="163"/>
      <c r="D11" s="164"/>
      <c r="E11" s="148"/>
      <c r="F11" s="474"/>
      <c r="G11" s="474"/>
      <c r="H11" s="474"/>
      <c r="I11" s="474"/>
      <c r="J11" s="112"/>
    </row>
    <row r="12" spans="1:10" ht="13.8">
      <c r="A12" s="158" t="s">
        <v>557</v>
      </c>
      <c r="B12" s="165"/>
      <c r="C12" s="165"/>
      <c r="D12" s="166"/>
      <c r="E12" s="149"/>
      <c r="F12" s="471"/>
      <c r="G12" s="471"/>
      <c r="H12" s="471"/>
      <c r="I12" s="471"/>
      <c r="J12" s="112"/>
    </row>
    <row r="13" spans="1:10" ht="13.8">
      <c r="A13" s="158" t="s">
        <v>558</v>
      </c>
      <c r="B13" s="165"/>
      <c r="C13" s="165"/>
      <c r="D13" s="166"/>
      <c r="E13" s="149"/>
      <c r="F13" s="471"/>
      <c r="G13" s="471"/>
      <c r="H13" s="471"/>
      <c r="I13" s="471"/>
      <c r="J13" s="112"/>
    </row>
    <row r="14" spans="1:10" ht="13.8">
      <c r="A14" s="158" t="s">
        <v>559</v>
      </c>
      <c r="B14" s="165"/>
      <c r="C14" s="165"/>
      <c r="D14" s="166"/>
      <c r="E14" s="149"/>
      <c r="F14" s="471"/>
      <c r="G14" s="471"/>
      <c r="H14" s="471"/>
      <c r="I14" s="471"/>
      <c r="J14" s="112"/>
    </row>
    <row r="15" spans="1:10" ht="13.8">
      <c r="A15" s="158" t="s">
        <v>560</v>
      </c>
      <c r="B15" s="165"/>
      <c r="C15" s="165"/>
      <c r="D15" s="166"/>
      <c r="E15" s="150"/>
      <c r="F15" s="471"/>
      <c r="G15" s="471"/>
      <c r="H15" s="471"/>
      <c r="I15" s="471"/>
      <c r="J15" s="112"/>
    </row>
    <row r="16" spans="1:10" ht="14.4" thickBot="1">
      <c r="A16" s="158" t="s">
        <v>561</v>
      </c>
      <c r="B16" s="165"/>
      <c r="C16" s="165"/>
      <c r="D16" s="166"/>
      <c r="E16" s="151"/>
      <c r="F16" s="471"/>
      <c r="G16" s="471"/>
      <c r="H16" s="471"/>
      <c r="I16" s="471"/>
      <c r="J16" s="112"/>
    </row>
    <row r="17" spans="1:10" ht="16.2" thickBot="1">
      <c r="A17" s="241"/>
      <c r="B17" s="114"/>
      <c r="C17" s="109"/>
      <c r="D17" s="113"/>
      <c r="E17" s="1">
        <f>SUM(E11:E16)</f>
        <v>0</v>
      </c>
      <c r="F17" s="112"/>
      <c r="G17" s="113"/>
      <c r="H17" s="112"/>
      <c r="I17" s="113"/>
      <c r="J17" s="112"/>
    </row>
    <row r="18" spans="1:10" ht="8.25" customHeight="1">
      <c r="A18" s="241"/>
      <c r="B18" s="114"/>
      <c r="C18" s="115"/>
      <c r="D18" s="113"/>
      <c r="E18" s="115"/>
      <c r="F18" s="112"/>
      <c r="G18" s="113"/>
      <c r="H18" s="112"/>
      <c r="I18" s="113"/>
      <c r="J18" s="112"/>
    </row>
    <row r="19" spans="1:10" ht="15">
      <c r="A19" s="242" t="s">
        <v>562</v>
      </c>
      <c r="B19" s="116"/>
      <c r="C19" s="74"/>
      <c r="D19" s="106"/>
      <c r="E19" s="74"/>
      <c r="F19" s="112"/>
      <c r="G19" s="113"/>
      <c r="H19" s="112"/>
      <c r="I19" s="113"/>
      <c r="J19" s="112"/>
    </row>
    <row r="20" spans="1:10" ht="7.5" customHeight="1">
      <c r="A20" s="241"/>
      <c r="B20" s="340"/>
      <c r="C20" s="113"/>
      <c r="D20" s="113"/>
      <c r="E20" s="113"/>
      <c r="F20" s="112"/>
      <c r="G20" s="113"/>
      <c r="H20" s="112"/>
      <c r="I20" s="113"/>
      <c r="J20" s="112"/>
    </row>
    <row r="21" spans="1:10" ht="15">
      <c r="A21" s="117" t="s">
        <v>53</v>
      </c>
      <c r="B21" s="472" t="s">
        <v>563</v>
      </c>
      <c r="C21" s="472"/>
      <c r="D21" s="472"/>
      <c r="E21" s="41" t="s">
        <v>564</v>
      </c>
      <c r="F21" s="112"/>
      <c r="G21" s="113"/>
      <c r="H21" s="112"/>
      <c r="I21" s="113"/>
      <c r="J21" s="112"/>
    </row>
    <row r="22" spans="1:10" ht="15">
      <c r="A22" s="152"/>
      <c r="B22" s="473"/>
      <c r="C22" s="473"/>
      <c r="D22" s="473"/>
      <c r="E22" s="153"/>
      <c r="F22" s="112"/>
      <c r="G22" s="113"/>
      <c r="H22" s="112"/>
      <c r="I22" s="113"/>
      <c r="J22" s="112"/>
    </row>
    <row r="23" spans="1:10" ht="15">
      <c r="A23" s="152"/>
      <c r="B23" s="473"/>
      <c r="C23" s="473"/>
      <c r="D23" s="473"/>
      <c r="E23" s="153"/>
      <c r="F23" s="112"/>
      <c r="G23" s="113"/>
      <c r="H23" s="112"/>
      <c r="I23" s="113"/>
      <c r="J23" s="112"/>
    </row>
    <row r="24" spans="1:10" ht="15">
      <c r="A24" s="152"/>
      <c r="B24" s="473"/>
      <c r="C24" s="473"/>
      <c r="D24" s="473"/>
      <c r="E24" s="153"/>
      <c r="F24" s="112"/>
      <c r="G24" s="113"/>
      <c r="H24" s="112"/>
      <c r="I24" s="113"/>
      <c r="J24" s="112"/>
    </row>
    <row r="25" spans="1:10" ht="15">
      <c r="A25" s="152"/>
      <c r="B25" s="473"/>
      <c r="C25" s="473"/>
      <c r="D25" s="473"/>
      <c r="E25" s="153"/>
      <c r="F25" s="112"/>
      <c r="G25" s="113"/>
      <c r="H25" s="112"/>
      <c r="I25" s="113"/>
      <c r="J25" s="112"/>
    </row>
    <row r="26" spans="1:10" ht="15">
      <c r="A26" s="152"/>
      <c r="B26" s="473"/>
      <c r="C26" s="473"/>
      <c r="D26" s="473"/>
      <c r="E26" s="153"/>
      <c r="F26" s="112"/>
      <c r="G26" s="113"/>
      <c r="H26" s="112"/>
      <c r="I26" s="113"/>
      <c r="J26" s="112"/>
    </row>
    <row r="27" spans="1:10" ht="15">
      <c r="A27" s="152"/>
      <c r="B27" s="473"/>
      <c r="C27" s="473"/>
      <c r="D27" s="473"/>
      <c r="E27" s="153"/>
      <c r="F27" s="112"/>
      <c r="G27" s="113"/>
      <c r="H27" s="112"/>
      <c r="I27" s="113"/>
      <c r="J27" s="112"/>
    </row>
    <row r="28" spans="1:10" ht="15">
      <c r="A28" s="152"/>
      <c r="B28" s="473"/>
      <c r="C28" s="473"/>
      <c r="D28" s="473"/>
      <c r="E28" s="153"/>
      <c r="F28" s="112"/>
      <c r="G28" s="113"/>
      <c r="H28" s="112"/>
      <c r="I28" s="113"/>
      <c r="J28" s="112"/>
    </row>
    <row r="29" spans="1:10" ht="15">
      <c r="A29" s="152"/>
      <c r="B29" s="473"/>
      <c r="C29" s="473"/>
      <c r="D29" s="473"/>
      <c r="E29" s="153"/>
      <c r="F29" s="112"/>
      <c r="G29" s="113"/>
      <c r="H29" s="112"/>
      <c r="I29" s="113"/>
      <c r="J29" s="112"/>
    </row>
    <row r="30" spans="1:10" ht="15">
      <c r="A30" s="152"/>
      <c r="B30" s="473"/>
      <c r="C30" s="473"/>
      <c r="D30" s="473"/>
      <c r="E30" s="153"/>
      <c r="F30" s="112"/>
      <c r="G30" s="113"/>
      <c r="H30" s="112"/>
      <c r="I30" s="113"/>
      <c r="J30" s="112"/>
    </row>
    <row r="31" spans="1:10" ht="15">
      <c r="A31" s="152"/>
      <c r="B31" s="473"/>
      <c r="C31" s="473"/>
      <c r="D31" s="473"/>
      <c r="E31" s="153"/>
      <c r="F31" s="112"/>
      <c r="G31" s="113"/>
      <c r="H31" s="112"/>
      <c r="I31" s="113"/>
      <c r="J31" s="112"/>
    </row>
    <row r="32" spans="1:10" ht="15">
      <c r="A32" s="152"/>
      <c r="B32" s="473"/>
      <c r="C32" s="473"/>
      <c r="D32" s="473"/>
      <c r="E32" s="153"/>
      <c r="F32" s="112"/>
      <c r="G32" s="113"/>
      <c r="H32" s="112"/>
      <c r="I32" s="113"/>
      <c r="J32" s="112"/>
    </row>
    <row r="33" spans="1:10" ht="15">
      <c r="A33" s="152"/>
      <c r="B33" s="473"/>
      <c r="C33" s="473"/>
      <c r="D33" s="473"/>
      <c r="E33" s="153"/>
      <c r="F33" s="112"/>
      <c r="G33" s="113"/>
      <c r="H33" s="112"/>
      <c r="I33" s="113"/>
      <c r="J33" s="112"/>
    </row>
    <row r="34" spans="1:10" ht="15">
      <c r="A34" s="152"/>
      <c r="B34" s="473"/>
      <c r="C34" s="473"/>
      <c r="D34" s="473"/>
      <c r="E34" s="153"/>
      <c r="F34" s="112"/>
      <c r="G34" s="113"/>
      <c r="H34" s="112"/>
      <c r="I34" s="113"/>
      <c r="J34" s="112"/>
    </row>
    <row r="35" spans="1:10" ht="15">
      <c r="A35" s="152"/>
      <c r="B35" s="473"/>
      <c r="C35" s="473"/>
      <c r="D35" s="473"/>
      <c r="E35" s="153"/>
      <c r="F35" s="112"/>
      <c r="G35" s="113"/>
      <c r="H35" s="112"/>
      <c r="I35" s="113"/>
      <c r="J35" s="112"/>
    </row>
    <row r="36" spans="1:10" ht="15.6" thickBot="1">
      <c r="A36" s="152"/>
      <c r="B36" s="473"/>
      <c r="C36" s="473"/>
      <c r="D36" s="473"/>
      <c r="E36" s="153"/>
      <c r="F36" s="112"/>
      <c r="G36" s="113"/>
      <c r="H36" s="112"/>
      <c r="I36" s="113"/>
      <c r="J36" s="112"/>
    </row>
    <row r="37" spans="1:10" ht="16.2" thickBot="1">
      <c r="A37" s="118"/>
      <c r="B37" s="121" t="s">
        <v>565</v>
      </c>
      <c r="C37" s="123"/>
      <c r="D37" s="122"/>
      <c r="E37" s="1">
        <f>SUM(E22:E36)</f>
        <v>0</v>
      </c>
      <c r="F37" s="119"/>
      <c r="G37" s="113"/>
      <c r="H37" s="112"/>
      <c r="I37" s="113"/>
      <c r="J37" s="112"/>
    </row>
    <row r="38" spans="1:10" ht="15">
      <c r="A38" s="120"/>
      <c r="B38" s="113"/>
      <c r="C38" s="113"/>
      <c r="D38" s="113"/>
      <c r="E38" s="113"/>
      <c r="F38" s="112"/>
      <c r="G38" s="113"/>
      <c r="H38" s="112"/>
      <c r="I38" s="113"/>
      <c r="J38" s="112"/>
    </row>
    <row r="39" spans="1:10" ht="15">
      <c r="A39" s="241" t="s">
        <v>566</v>
      </c>
      <c r="B39" s="113"/>
      <c r="C39" s="113"/>
      <c r="D39" s="113"/>
      <c r="E39" s="113"/>
      <c r="F39" s="112"/>
      <c r="G39" s="113"/>
      <c r="H39" s="112"/>
      <c r="I39" s="113"/>
      <c r="J39" s="112"/>
    </row>
  </sheetData>
  <mergeCells count="26">
    <mergeCell ref="B34:D34"/>
    <mergeCell ref="B35:D35"/>
    <mergeCell ref="B36:D36"/>
    <mergeCell ref="B31:D31"/>
    <mergeCell ref="B32:D32"/>
    <mergeCell ref="B33:D33"/>
    <mergeCell ref="B27:D27"/>
    <mergeCell ref="B28:D28"/>
    <mergeCell ref="B29:D29"/>
    <mergeCell ref="B30:D30"/>
    <mergeCell ref="B23:D23"/>
    <mergeCell ref="B24:D24"/>
    <mergeCell ref="B25:D25"/>
    <mergeCell ref="B26:D26"/>
    <mergeCell ref="F16:I16"/>
    <mergeCell ref="B21:D21"/>
    <mergeCell ref="B22:D22"/>
    <mergeCell ref="F11:I11"/>
    <mergeCell ref="F12:I12"/>
    <mergeCell ref="F13:I13"/>
    <mergeCell ref="F14:I14"/>
    <mergeCell ref="A2:J2"/>
    <mergeCell ref="A3:I3"/>
    <mergeCell ref="A10:D10"/>
    <mergeCell ref="F10:I10"/>
    <mergeCell ref="F15:I15"/>
  </mergeCells>
  <phoneticPr fontId="12" type="noConversion"/>
  <conditionalFormatting sqref="E11:E16">
    <cfRule type="expression" dxfId="1" priority="1" stopIfTrue="1">
      <formula>LEFT(OFFSET(E11,0,16))="W"</formula>
    </cfRule>
    <cfRule type="expression" dxfId="0" priority="2" stopIfTrue="1">
      <formula>LEFT(OFFSET(E11,0,16))="E"</formula>
    </cfRule>
  </conditionalFormatting>
  <pageMargins left="0.15748031496062992" right="0.15748031496062992" top="0.39370078740157483" bottom="0.39370078740157483" header="0.51181102362204722" footer="0.51181102362204722"/>
  <pageSetup paperSize="9" scale="8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7"/>
    <pageSetUpPr fitToPage="1"/>
  </sheetPr>
  <dimension ref="A1:T93"/>
  <sheetViews>
    <sheetView workbookViewId="0"/>
  </sheetViews>
  <sheetFormatPr defaultColWidth="9.109375" defaultRowHeight="12.6"/>
  <cols>
    <col min="1" max="1" width="5.6640625" style="169" customWidth="1"/>
    <col min="2" max="3" width="9.109375" style="169"/>
    <col min="4" max="4" width="69.33203125" style="169" customWidth="1"/>
    <col min="5" max="5" width="17" style="169" customWidth="1"/>
    <col min="6" max="6" width="17.33203125" style="169" customWidth="1"/>
    <col min="7" max="8" width="9.109375" style="169"/>
    <col min="9" max="9" width="29.44140625" style="169" customWidth="1"/>
    <col min="10" max="10" width="9.109375" style="169"/>
    <col min="11" max="20" width="9.109375" style="267"/>
    <col min="21" max="16384" width="9.109375" style="169"/>
  </cols>
  <sheetData>
    <row r="1" spans="1:10">
      <c r="A1" s="168" t="str">
        <f>'b) Budget Template'!B3</f>
        <v>Please Click on Arrow to Choose School</v>
      </c>
      <c r="B1" s="168"/>
      <c r="C1" s="168"/>
      <c r="D1" s="168"/>
      <c r="E1" s="168"/>
      <c r="F1" s="168"/>
      <c r="G1" s="168"/>
      <c r="H1" s="168"/>
      <c r="I1" s="168"/>
      <c r="J1" s="193">
        <f>'b) Budget Template'!I3</f>
        <v>0</v>
      </c>
    </row>
    <row r="2" spans="1:10" ht="21">
      <c r="A2" s="461" t="s">
        <v>567</v>
      </c>
      <c r="B2" s="461"/>
      <c r="C2" s="461"/>
      <c r="D2" s="461"/>
      <c r="E2" s="461"/>
      <c r="F2" s="461"/>
      <c r="G2" s="461"/>
      <c r="H2" s="461"/>
      <c r="I2" s="461"/>
      <c r="J2" s="461"/>
    </row>
    <row r="3" spans="1:10" ht="9" customHeight="1">
      <c r="A3" s="462"/>
      <c r="B3" s="475"/>
      <c r="C3" s="475"/>
      <c r="D3" s="475"/>
      <c r="E3" s="475"/>
      <c r="F3" s="475"/>
      <c r="G3" s="475"/>
      <c r="H3" s="475"/>
      <c r="I3" s="475"/>
      <c r="J3" s="112"/>
    </row>
    <row r="4" spans="1:10" ht="13.8">
      <c r="A4" s="241" t="s">
        <v>568</v>
      </c>
      <c r="B4" s="241"/>
      <c r="C4" s="241"/>
      <c r="D4" s="241"/>
      <c r="E4" s="241"/>
      <c r="F4" s="241"/>
      <c r="G4" s="241"/>
      <c r="H4" s="241"/>
      <c r="I4" s="241"/>
      <c r="J4" s="241"/>
    </row>
    <row r="5" spans="1:10" ht="13.8">
      <c r="A5" s="241" t="s">
        <v>569</v>
      </c>
      <c r="B5" s="170"/>
      <c r="C5" s="170"/>
      <c r="D5" s="170"/>
      <c r="E5" s="170"/>
      <c r="F5" s="170"/>
      <c r="G5" s="170"/>
      <c r="H5" s="170"/>
      <c r="I5" s="170"/>
      <c r="J5" s="112"/>
    </row>
    <row r="6" spans="1:10" ht="13.8">
      <c r="A6" s="241" t="s">
        <v>570</v>
      </c>
      <c r="B6" s="170"/>
      <c r="C6" s="170"/>
      <c r="D6" s="170"/>
      <c r="E6" s="170"/>
      <c r="F6" s="170"/>
      <c r="G6" s="170"/>
      <c r="H6" s="170"/>
      <c r="I6" s="170"/>
      <c r="J6" s="112"/>
    </row>
    <row r="7" spans="1:10" ht="13.8" hidden="1">
      <c r="A7" s="241" t="s">
        <v>571</v>
      </c>
      <c r="B7" s="170"/>
      <c r="C7" s="170"/>
      <c r="D7" s="170"/>
      <c r="E7" s="170"/>
      <c r="F7" s="170"/>
      <c r="G7" s="170"/>
      <c r="H7" s="170"/>
      <c r="I7" s="170"/>
      <c r="J7" s="112"/>
    </row>
    <row r="8" spans="1:10" ht="6.75" hidden="1" customHeight="1">
      <c r="A8" s="241"/>
      <c r="B8" s="170"/>
      <c r="C8" s="170"/>
      <c r="D8" s="170"/>
      <c r="E8" s="170"/>
      <c r="F8" s="170"/>
      <c r="G8" s="170"/>
      <c r="H8" s="170"/>
      <c r="I8" s="170"/>
      <c r="J8" s="112"/>
    </row>
    <row r="9" spans="1:10" ht="13.8" hidden="1">
      <c r="A9" s="241" t="s">
        <v>572</v>
      </c>
      <c r="B9" s="170"/>
      <c r="C9" s="170"/>
      <c r="D9" s="170"/>
      <c r="E9" s="170"/>
      <c r="F9" s="170"/>
      <c r="G9" s="170"/>
      <c r="H9" s="170"/>
      <c r="I9" s="170"/>
      <c r="J9" s="112"/>
    </row>
    <row r="10" spans="1:10" ht="4.5" hidden="1" customHeight="1">
      <c r="A10" s="241"/>
      <c r="B10" s="170"/>
      <c r="C10" s="170"/>
      <c r="D10" s="170"/>
      <c r="E10" s="170"/>
      <c r="F10" s="170"/>
      <c r="G10" s="170"/>
      <c r="H10" s="170"/>
      <c r="I10" s="170"/>
      <c r="J10" s="112"/>
    </row>
    <row r="11" spans="1:10" ht="13.8" hidden="1">
      <c r="A11" s="241" t="s">
        <v>573</v>
      </c>
      <c r="B11" s="170"/>
      <c r="C11" s="170"/>
      <c r="D11" s="170"/>
      <c r="E11" s="170"/>
      <c r="F11" s="170"/>
      <c r="G11" s="170"/>
      <c r="H11" s="170"/>
      <c r="I11" s="170"/>
      <c r="J11" s="112"/>
    </row>
    <row r="12" spans="1:10" ht="5.25" customHeight="1">
      <c r="A12" s="241"/>
      <c r="B12" s="170"/>
      <c r="C12" s="170"/>
      <c r="D12" s="170"/>
      <c r="E12" s="170"/>
      <c r="F12" s="170"/>
      <c r="G12" s="170"/>
      <c r="H12" s="170"/>
      <c r="I12" s="170"/>
      <c r="J12" s="112"/>
    </row>
    <row r="13" spans="1:10" ht="13.8">
      <c r="A13" s="241" t="s">
        <v>574</v>
      </c>
      <c r="B13" s="170"/>
      <c r="C13" s="170"/>
      <c r="D13" s="170"/>
      <c r="E13" s="170"/>
      <c r="F13" s="170"/>
      <c r="G13" s="170"/>
      <c r="H13" s="170"/>
      <c r="I13" s="170"/>
      <c r="J13" s="112"/>
    </row>
    <row r="14" spans="1:10" ht="14.4" thickBot="1">
      <c r="A14" s="241"/>
      <c r="B14" s="170"/>
      <c r="C14" s="170"/>
      <c r="D14" s="170"/>
      <c r="E14" s="170"/>
      <c r="F14" s="170"/>
      <c r="G14" s="170"/>
      <c r="H14" s="170"/>
      <c r="I14" s="170"/>
      <c r="J14" s="112"/>
    </row>
    <row r="15" spans="1:10" ht="14.4" thickBot="1">
      <c r="A15" s="241" t="s">
        <v>575</v>
      </c>
      <c r="B15" s="130"/>
      <c r="C15" s="170"/>
      <c r="D15" s="170"/>
      <c r="E15" s="170"/>
      <c r="F15" s="194" t="e">
        <f>'b) Budget Template'!E98</f>
        <v>#N/A</v>
      </c>
      <c r="G15" s="170"/>
      <c r="H15" s="170"/>
      <c r="I15" s="170"/>
      <c r="J15" s="112"/>
    </row>
    <row r="16" spans="1:10" ht="7.5" customHeight="1" thickBot="1">
      <c r="A16" s="241"/>
      <c r="B16" s="130"/>
      <c r="C16" s="170"/>
      <c r="D16" s="170"/>
      <c r="E16" s="170"/>
      <c r="F16" s="171"/>
      <c r="G16" s="170"/>
      <c r="H16" s="170"/>
      <c r="I16" s="170"/>
      <c r="J16" s="112"/>
    </row>
    <row r="17" spans="1:20" ht="14.4" thickBot="1">
      <c r="A17" s="130" t="s">
        <v>576</v>
      </c>
      <c r="B17" s="130"/>
      <c r="C17" s="170"/>
      <c r="D17" s="170"/>
      <c r="E17" s="170"/>
      <c r="F17" s="194" t="e">
        <f>VLOOKUP(J1,'Data - IUB Limits March 2025'!$A$4:$D$71,4,FALSE)</f>
        <v>#N/A</v>
      </c>
      <c r="G17" s="170"/>
      <c r="H17" s="170"/>
      <c r="I17" s="170"/>
      <c r="J17" s="112"/>
    </row>
    <row r="18" spans="1:20" ht="13.8">
      <c r="A18" s="252" t="s">
        <v>577</v>
      </c>
      <c r="B18" s="130"/>
      <c r="C18" s="170"/>
      <c r="D18" s="170"/>
      <c r="E18" s="170"/>
      <c r="F18" s="171"/>
      <c r="G18" s="170"/>
      <c r="H18" s="170"/>
      <c r="I18" s="170"/>
      <c r="J18" s="112"/>
    </row>
    <row r="19" spans="1:20" ht="7.5" customHeight="1" thickBot="1">
      <c r="A19" s="241"/>
      <c r="B19" s="130"/>
      <c r="C19" s="170"/>
      <c r="D19" s="170"/>
      <c r="E19" s="170"/>
      <c r="F19" s="172"/>
      <c r="G19" s="170"/>
      <c r="H19" s="170"/>
      <c r="I19" s="170"/>
      <c r="J19" s="112"/>
    </row>
    <row r="20" spans="1:20" ht="14.4" thickBot="1">
      <c r="A20" s="147" t="s">
        <v>578</v>
      </c>
      <c r="B20" s="341"/>
      <c r="C20" s="173"/>
      <c r="D20" s="173"/>
      <c r="E20" s="173"/>
      <c r="F20" s="174" t="e">
        <f>F15-F17</f>
        <v>#N/A</v>
      </c>
      <c r="G20" s="170"/>
      <c r="H20" s="170"/>
      <c r="I20" s="170"/>
      <c r="J20" s="112"/>
    </row>
    <row r="21" spans="1:20" ht="13.8">
      <c r="A21" s="146" t="s">
        <v>579</v>
      </c>
      <c r="B21" s="130"/>
      <c r="C21" s="170"/>
      <c r="D21" s="170"/>
      <c r="E21" s="170"/>
      <c r="F21" s="145"/>
      <c r="G21" s="170"/>
      <c r="H21" s="170"/>
      <c r="I21" s="170"/>
      <c r="J21" s="112"/>
    </row>
    <row r="22" spans="1:20" ht="6" customHeight="1">
      <c r="A22" s="146"/>
      <c r="B22" s="130"/>
      <c r="C22" s="170"/>
      <c r="D22" s="170"/>
      <c r="E22" s="170"/>
      <c r="F22" s="145"/>
      <c r="G22" s="170"/>
      <c r="H22" s="170"/>
      <c r="I22" s="170"/>
      <c r="J22" s="112"/>
    </row>
    <row r="23" spans="1:20" ht="13.8">
      <c r="A23" s="241" t="s">
        <v>580</v>
      </c>
      <c r="B23" s="130"/>
      <c r="C23" s="170"/>
      <c r="D23" s="170"/>
      <c r="E23" s="170"/>
      <c r="F23" s="145"/>
      <c r="G23" s="170"/>
      <c r="H23" s="170"/>
      <c r="I23" s="170"/>
      <c r="J23" s="112"/>
    </row>
    <row r="24" spans="1:20" ht="13.8">
      <c r="A24" s="241" t="s">
        <v>581</v>
      </c>
      <c r="B24" s="130"/>
      <c r="C24" s="170"/>
      <c r="D24" s="170"/>
      <c r="E24" s="170"/>
      <c r="F24" s="145"/>
      <c r="G24" s="170"/>
      <c r="H24" s="170"/>
      <c r="I24" s="170"/>
      <c r="J24" s="112"/>
    </row>
    <row r="25" spans="1:20" ht="13.8">
      <c r="A25" s="241" t="s">
        <v>582</v>
      </c>
      <c r="B25" s="170"/>
      <c r="C25" s="170"/>
      <c r="D25" s="170"/>
      <c r="E25" s="170"/>
      <c r="F25" s="170"/>
      <c r="G25" s="170"/>
      <c r="H25" s="170"/>
      <c r="I25" s="170"/>
      <c r="J25" s="112"/>
    </row>
    <row r="26" spans="1:20" ht="7.5" customHeight="1" thickBot="1">
      <c r="A26" s="241"/>
      <c r="B26" s="340"/>
      <c r="C26" s="113"/>
      <c r="D26" s="113"/>
      <c r="E26" s="113"/>
      <c r="F26" s="112"/>
      <c r="G26" s="113"/>
      <c r="H26" s="112"/>
      <c r="I26" s="113"/>
      <c r="J26" s="112"/>
    </row>
    <row r="27" spans="1:20" s="175" customFormat="1" ht="39" customHeight="1" thickBot="1">
      <c r="A27" s="140"/>
      <c r="B27" s="476" t="s">
        <v>583</v>
      </c>
      <c r="C27" s="477"/>
      <c r="D27" s="478"/>
      <c r="E27" s="142" t="s">
        <v>584</v>
      </c>
      <c r="F27" s="190" t="s">
        <v>585</v>
      </c>
      <c r="G27" s="479" t="s">
        <v>555</v>
      </c>
      <c r="H27" s="468"/>
      <c r="I27" s="469"/>
      <c r="J27" s="470"/>
      <c r="K27" s="268"/>
      <c r="L27" s="268"/>
      <c r="M27" s="268"/>
      <c r="N27" s="268"/>
      <c r="O27" s="268"/>
      <c r="P27" s="268"/>
      <c r="Q27" s="268"/>
      <c r="R27" s="268"/>
      <c r="S27" s="268"/>
      <c r="T27" s="268"/>
    </row>
    <row r="28" spans="1:20" ht="15" customHeight="1">
      <c r="A28" s="143"/>
      <c r="B28" s="183" t="s">
        <v>586</v>
      </c>
      <c r="C28" s="183"/>
      <c r="D28" s="186"/>
      <c r="E28" s="141"/>
      <c r="F28" s="191"/>
      <c r="G28" s="485"/>
      <c r="H28" s="474"/>
      <c r="I28" s="474"/>
      <c r="J28" s="486"/>
    </row>
    <row r="29" spans="1:20" ht="15">
      <c r="A29" s="144"/>
      <c r="B29" s="183" t="s">
        <v>556</v>
      </c>
      <c r="C29" s="185"/>
      <c r="D29" s="186"/>
      <c r="E29" s="141"/>
      <c r="F29" s="191"/>
      <c r="G29" s="480"/>
      <c r="H29" s="471"/>
      <c r="I29" s="471"/>
      <c r="J29" s="481"/>
    </row>
    <row r="30" spans="1:20" ht="15">
      <c r="A30" s="144"/>
      <c r="B30" s="183" t="s">
        <v>557</v>
      </c>
      <c r="C30" s="187"/>
      <c r="D30" s="187"/>
      <c r="E30" s="141"/>
      <c r="F30" s="191"/>
      <c r="G30" s="480"/>
      <c r="H30" s="471"/>
      <c r="I30" s="471"/>
      <c r="J30" s="481"/>
    </row>
    <row r="31" spans="1:20" ht="15">
      <c r="A31" s="144"/>
      <c r="B31" s="183" t="s">
        <v>558</v>
      </c>
      <c r="C31" s="187"/>
      <c r="D31" s="187"/>
      <c r="E31" s="141"/>
      <c r="F31" s="191"/>
      <c r="G31" s="480"/>
      <c r="H31" s="471"/>
      <c r="I31" s="471"/>
      <c r="J31" s="481"/>
    </row>
    <row r="32" spans="1:20" ht="15">
      <c r="A32" s="144"/>
      <c r="B32" s="183" t="s">
        <v>559</v>
      </c>
      <c r="C32" s="185"/>
      <c r="D32" s="186"/>
      <c r="E32" s="141"/>
      <c r="F32" s="191"/>
      <c r="G32" s="480"/>
      <c r="H32" s="471"/>
      <c r="I32" s="471"/>
      <c r="J32" s="481"/>
    </row>
    <row r="33" spans="1:20" ht="15">
      <c r="A33" s="144"/>
      <c r="B33" s="183" t="s">
        <v>560</v>
      </c>
      <c r="C33" s="185"/>
      <c r="D33" s="186"/>
      <c r="E33" s="141"/>
      <c r="F33" s="191"/>
      <c r="G33" s="480"/>
      <c r="H33" s="471"/>
      <c r="I33" s="471"/>
      <c r="J33" s="481"/>
    </row>
    <row r="34" spans="1:20" ht="15.6" thickBot="1">
      <c r="A34" s="144"/>
      <c r="B34" s="184" t="s">
        <v>561</v>
      </c>
      <c r="C34" s="188"/>
      <c r="D34" s="189"/>
      <c r="E34" s="176"/>
      <c r="F34" s="192"/>
      <c r="G34" s="482"/>
      <c r="H34" s="483"/>
      <c r="I34" s="483"/>
      <c r="J34" s="484"/>
    </row>
    <row r="35" spans="1:20" ht="16.2" thickBot="1">
      <c r="A35" s="118"/>
      <c r="B35" s="177" t="s">
        <v>565</v>
      </c>
      <c r="C35" s="178"/>
      <c r="D35" s="179"/>
      <c r="E35" s="180">
        <f>SUM(E28:E34)</f>
        <v>0</v>
      </c>
      <c r="F35" s="119"/>
      <c r="G35" s="113"/>
      <c r="H35" s="112"/>
      <c r="I35" s="113"/>
      <c r="J35" s="112"/>
    </row>
    <row r="36" spans="1:20" ht="15">
      <c r="A36" s="120"/>
      <c r="B36" s="113"/>
      <c r="C36" s="113"/>
      <c r="D36" s="113"/>
      <c r="E36" s="113"/>
      <c r="F36" s="112"/>
      <c r="G36" s="113"/>
      <c r="H36" s="112"/>
      <c r="I36" s="113"/>
      <c r="J36" s="112"/>
    </row>
    <row r="37" spans="1:20" ht="15">
      <c r="A37" s="241" t="s">
        <v>587</v>
      </c>
      <c r="B37" s="113"/>
      <c r="C37" s="113"/>
      <c r="D37" s="113"/>
      <c r="E37" s="113"/>
      <c r="F37" s="112"/>
      <c r="G37" s="113"/>
      <c r="H37" s="112"/>
      <c r="I37" s="113"/>
      <c r="J37" s="112"/>
    </row>
    <row r="38" spans="1:20" s="168" customFormat="1" hidden="1">
      <c r="K38" s="267"/>
      <c r="L38" s="267"/>
      <c r="M38" s="267"/>
      <c r="N38" s="267"/>
      <c r="O38" s="267"/>
      <c r="P38" s="267"/>
      <c r="Q38" s="267"/>
      <c r="R38" s="267"/>
      <c r="S38" s="267"/>
      <c r="T38" s="267"/>
    </row>
    <row r="39" spans="1:20" s="168" customFormat="1" ht="13.2" hidden="1" thickBot="1">
      <c r="E39" s="168" t="s">
        <v>588</v>
      </c>
      <c r="F39" s="181" t="e">
        <v>#N/A</v>
      </c>
      <c r="K39" s="267"/>
      <c r="L39" s="267"/>
      <c r="M39" s="267"/>
      <c r="N39" s="267"/>
      <c r="O39" s="267"/>
      <c r="P39" s="267"/>
      <c r="Q39" s="267"/>
      <c r="R39" s="267"/>
      <c r="S39" s="267"/>
      <c r="T39" s="267"/>
    </row>
    <row r="40" spans="1:20" s="168" customFormat="1" ht="13.2" hidden="1" thickBot="1">
      <c r="E40" s="168" t="s">
        <v>589</v>
      </c>
      <c r="F40" s="182">
        <v>0</v>
      </c>
      <c r="K40" s="267"/>
      <c r="L40" s="267"/>
      <c r="M40" s="267"/>
      <c r="N40" s="267"/>
      <c r="O40" s="267"/>
      <c r="P40" s="267"/>
      <c r="Q40" s="267"/>
      <c r="R40" s="267"/>
      <c r="S40" s="267"/>
      <c r="T40" s="267"/>
    </row>
    <row r="41" spans="1:20" s="168" customFormat="1" ht="13.2" hidden="1" thickBot="1">
      <c r="E41" s="168" t="s">
        <v>590</v>
      </c>
      <c r="F41" s="181" t="e">
        <v>#N/A</v>
      </c>
      <c r="K41" s="267"/>
      <c r="L41" s="267"/>
      <c r="M41" s="267"/>
      <c r="N41" s="267"/>
      <c r="O41" s="267"/>
      <c r="P41" s="267"/>
      <c r="Q41" s="267"/>
      <c r="R41" s="267"/>
      <c r="S41" s="267"/>
      <c r="T41" s="267"/>
    </row>
    <row r="42" spans="1:20" s="168" customFormat="1" ht="13.2" hidden="1" thickBot="1">
      <c r="E42" s="168" t="s">
        <v>591</v>
      </c>
      <c r="F42" s="181" t="e">
        <v>#N/A</v>
      </c>
      <c r="K42" s="267"/>
      <c r="L42" s="267"/>
      <c r="M42" s="267"/>
      <c r="N42" s="267"/>
      <c r="O42" s="267"/>
      <c r="P42" s="267"/>
      <c r="Q42" s="267"/>
      <c r="R42" s="267"/>
      <c r="S42" s="267"/>
      <c r="T42" s="267"/>
    </row>
    <row r="43" spans="1:20" s="168" customFormat="1" hidden="1">
      <c r="K43" s="267"/>
      <c r="L43" s="267"/>
      <c r="M43" s="267"/>
      <c r="N43" s="267"/>
      <c r="O43" s="267"/>
      <c r="P43" s="267"/>
      <c r="Q43" s="267"/>
      <c r="R43" s="267"/>
      <c r="S43" s="267"/>
      <c r="T43" s="267"/>
    </row>
    <row r="44" spans="1:20" s="168" customFormat="1" ht="13.8">
      <c r="A44" s="241"/>
      <c r="K44" s="267"/>
      <c r="L44" s="267"/>
      <c r="M44" s="267"/>
      <c r="N44" s="267"/>
      <c r="O44" s="267"/>
      <c r="P44" s="267"/>
      <c r="Q44" s="267"/>
      <c r="R44" s="267"/>
      <c r="S44" s="267"/>
      <c r="T44" s="267"/>
    </row>
    <row r="45" spans="1:20" s="168" customFormat="1">
      <c r="K45" s="267"/>
      <c r="L45" s="267"/>
      <c r="M45" s="267"/>
      <c r="N45" s="267"/>
      <c r="O45" s="267"/>
      <c r="P45" s="267"/>
      <c r="Q45" s="267"/>
      <c r="R45" s="267"/>
      <c r="S45" s="267"/>
      <c r="T45" s="267"/>
    </row>
    <row r="46" spans="1:20" s="168" customFormat="1">
      <c r="K46" s="267"/>
      <c r="L46" s="267"/>
      <c r="M46" s="267"/>
      <c r="N46" s="267"/>
      <c r="O46" s="267"/>
      <c r="P46" s="267"/>
      <c r="Q46" s="267"/>
      <c r="R46" s="267"/>
      <c r="S46" s="267"/>
      <c r="T46" s="267"/>
    </row>
    <row r="47" spans="1:20" s="168" customFormat="1">
      <c r="K47" s="267"/>
      <c r="L47" s="267"/>
      <c r="M47" s="267"/>
      <c r="N47" s="267"/>
      <c r="O47" s="267"/>
      <c r="P47" s="267"/>
      <c r="Q47" s="267"/>
      <c r="R47" s="267"/>
      <c r="S47" s="267"/>
      <c r="T47" s="267"/>
    </row>
    <row r="48" spans="1:20" s="168" customFormat="1">
      <c r="K48" s="267"/>
      <c r="L48" s="267"/>
      <c r="M48" s="267"/>
      <c r="N48" s="267"/>
      <c r="O48" s="267"/>
      <c r="P48" s="267"/>
      <c r="Q48" s="267"/>
      <c r="R48" s="267"/>
      <c r="S48" s="267"/>
      <c r="T48" s="267"/>
    </row>
    <row r="49" spans="11:20" s="168" customFormat="1">
      <c r="K49" s="267"/>
      <c r="L49" s="267"/>
      <c r="M49" s="267"/>
      <c r="N49" s="267"/>
      <c r="O49" s="267"/>
      <c r="P49" s="267"/>
      <c r="Q49" s="267"/>
      <c r="R49" s="267"/>
      <c r="S49" s="267"/>
      <c r="T49" s="267"/>
    </row>
    <row r="50" spans="11:20" s="168" customFormat="1">
      <c r="K50" s="267"/>
      <c r="L50" s="267"/>
      <c r="M50" s="267"/>
      <c r="N50" s="267"/>
      <c r="O50" s="267"/>
      <c r="P50" s="267"/>
      <c r="Q50" s="267"/>
      <c r="R50" s="267"/>
      <c r="S50" s="267"/>
      <c r="T50" s="267"/>
    </row>
    <row r="51" spans="11:20" s="168" customFormat="1">
      <c r="K51" s="267"/>
      <c r="L51" s="267"/>
      <c r="M51" s="267"/>
      <c r="N51" s="267"/>
      <c r="O51" s="267"/>
      <c r="P51" s="267"/>
      <c r="Q51" s="267"/>
      <c r="R51" s="267"/>
      <c r="S51" s="267"/>
      <c r="T51" s="267"/>
    </row>
    <row r="52" spans="11:20" s="168" customFormat="1">
      <c r="K52" s="267"/>
      <c r="L52" s="267"/>
      <c r="M52" s="267"/>
      <c r="N52" s="267"/>
      <c r="O52" s="267"/>
      <c r="P52" s="267"/>
      <c r="Q52" s="267"/>
      <c r="R52" s="267"/>
      <c r="S52" s="267"/>
      <c r="T52" s="267"/>
    </row>
    <row r="53" spans="11:20" s="168" customFormat="1">
      <c r="K53" s="267"/>
      <c r="L53" s="267"/>
      <c r="M53" s="267"/>
      <c r="N53" s="267"/>
      <c r="O53" s="267"/>
      <c r="P53" s="267"/>
      <c r="Q53" s="267"/>
      <c r="R53" s="267"/>
      <c r="S53" s="267"/>
      <c r="T53" s="267"/>
    </row>
    <row r="54" spans="11:20" s="168" customFormat="1">
      <c r="K54" s="267"/>
      <c r="L54" s="267"/>
      <c r="M54" s="267"/>
      <c r="N54" s="267"/>
      <c r="O54" s="267"/>
      <c r="P54" s="267"/>
      <c r="Q54" s="267"/>
      <c r="R54" s="267"/>
      <c r="S54" s="267"/>
      <c r="T54" s="267"/>
    </row>
    <row r="55" spans="11:20" s="168" customFormat="1">
      <c r="K55" s="267"/>
      <c r="L55" s="267"/>
      <c r="M55" s="267"/>
      <c r="N55" s="267"/>
      <c r="O55" s="267"/>
      <c r="P55" s="267"/>
      <c r="Q55" s="267"/>
      <c r="R55" s="267"/>
      <c r="S55" s="267"/>
      <c r="T55" s="267"/>
    </row>
    <row r="56" spans="11:20" s="168" customFormat="1">
      <c r="K56" s="267"/>
      <c r="L56" s="267"/>
      <c r="M56" s="267"/>
      <c r="N56" s="267"/>
      <c r="O56" s="267"/>
      <c r="P56" s="267"/>
      <c r="Q56" s="267"/>
      <c r="R56" s="267"/>
      <c r="S56" s="267"/>
      <c r="T56" s="267"/>
    </row>
    <row r="57" spans="11:20" s="168" customFormat="1">
      <c r="K57" s="267"/>
      <c r="L57" s="267"/>
      <c r="M57" s="267"/>
      <c r="N57" s="267"/>
      <c r="O57" s="267"/>
      <c r="P57" s="267"/>
      <c r="Q57" s="267"/>
      <c r="R57" s="267"/>
      <c r="S57" s="267"/>
      <c r="T57" s="267"/>
    </row>
    <row r="58" spans="11:20" s="168" customFormat="1">
      <c r="K58" s="267"/>
      <c r="L58" s="267"/>
      <c r="M58" s="267"/>
      <c r="N58" s="267"/>
      <c r="O58" s="267"/>
      <c r="P58" s="267"/>
      <c r="Q58" s="267"/>
      <c r="R58" s="267"/>
      <c r="S58" s="267"/>
      <c r="T58" s="267"/>
    </row>
    <row r="59" spans="11:20" s="168" customFormat="1">
      <c r="K59" s="267"/>
      <c r="L59" s="267"/>
      <c r="M59" s="267"/>
      <c r="N59" s="267"/>
      <c r="O59" s="267"/>
      <c r="P59" s="267"/>
      <c r="Q59" s="267"/>
      <c r="R59" s="267"/>
      <c r="S59" s="267"/>
      <c r="T59" s="267"/>
    </row>
    <row r="60" spans="11:20" s="168" customFormat="1">
      <c r="K60" s="267"/>
      <c r="L60" s="267"/>
      <c r="M60" s="267"/>
      <c r="N60" s="267"/>
      <c r="O60" s="267"/>
      <c r="P60" s="267"/>
      <c r="Q60" s="267"/>
      <c r="R60" s="267"/>
      <c r="S60" s="267"/>
      <c r="T60" s="267"/>
    </row>
    <row r="61" spans="11:20" s="168" customFormat="1">
      <c r="K61" s="267"/>
      <c r="L61" s="267"/>
      <c r="M61" s="267"/>
      <c r="N61" s="267"/>
      <c r="O61" s="267"/>
      <c r="P61" s="267"/>
      <c r="Q61" s="267"/>
      <c r="R61" s="267"/>
      <c r="S61" s="267"/>
      <c r="T61" s="267"/>
    </row>
    <row r="62" spans="11:20" s="168" customFormat="1">
      <c r="K62" s="267"/>
      <c r="L62" s="267"/>
      <c r="M62" s="267"/>
      <c r="N62" s="267"/>
      <c r="O62" s="267"/>
      <c r="P62" s="267"/>
      <c r="Q62" s="267"/>
      <c r="R62" s="267"/>
      <c r="S62" s="267"/>
      <c r="T62" s="267"/>
    </row>
    <row r="63" spans="11:20" s="168" customFormat="1">
      <c r="K63" s="267"/>
      <c r="L63" s="267"/>
      <c r="M63" s="267"/>
      <c r="N63" s="267"/>
      <c r="O63" s="267"/>
      <c r="P63" s="267"/>
      <c r="Q63" s="267"/>
      <c r="R63" s="267"/>
      <c r="S63" s="267"/>
      <c r="T63" s="267"/>
    </row>
    <row r="64" spans="11:20" s="168" customFormat="1">
      <c r="K64" s="267"/>
      <c r="L64" s="267"/>
      <c r="M64" s="267"/>
      <c r="N64" s="267"/>
      <c r="O64" s="267"/>
      <c r="P64" s="267"/>
      <c r="Q64" s="267"/>
      <c r="R64" s="267"/>
      <c r="S64" s="267"/>
      <c r="T64" s="267"/>
    </row>
    <row r="65" spans="11:20" s="168" customFormat="1">
      <c r="K65" s="267"/>
      <c r="L65" s="267"/>
      <c r="M65" s="267"/>
      <c r="N65" s="267"/>
      <c r="O65" s="267"/>
      <c r="P65" s="267"/>
      <c r="Q65" s="267"/>
      <c r="R65" s="267"/>
      <c r="S65" s="267"/>
      <c r="T65" s="267"/>
    </row>
    <row r="66" spans="11:20" s="168" customFormat="1">
      <c r="K66" s="267"/>
      <c r="L66" s="267"/>
      <c r="M66" s="267"/>
      <c r="N66" s="267"/>
      <c r="O66" s="267"/>
      <c r="P66" s="267"/>
      <c r="Q66" s="267"/>
      <c r="R66" s="267"/>
      <c r="S66" s="267"/>
      <c r="T66" s="267"/>
    </row>
    <row r="67" spans="11:20" s="168" customFormat="1">
      <c r="K67" s="267"/>
      <c r="L67" s="267"/>
      <c r="M67" s="267"/>
      <c r="N67" s="267"/>
      <c r="O67" s="267"/>
      <c r="P67" s="267"/>
      <c r="Q67" s="267"/>
      <c r="R67" s="267"/>
      <c r="S67" s="267"/>
      <c r="T67" s="267"/>
    </row>
    <row r="68" spans="11:20" s="168" customFormat="1">
      <c r="K68" s="267"/>
      <c r="L68" s="267"/>
      <c r="M68" s="267"/>
      <c r="N68" s="267"/>
      <c r="O68" s="267"/>
      <c r="P68" s="267"/>
      <c r="Q68" s="267"/>
      <c r="R68" s="267"/>
      <c r="S68" s="267"/>
      <c r="T68" s="267"/>
    </row>
    <row r="69" spans="11:20" s="168" customFormat="1">
      <c r="K69" s="267"/>
      <c r="L69" s="267"/>
      <c r="M69" s="267"/>
      <c r="N69" s="267"/>
      <c r="O69" s="267"/>
      <c r="P69" s="267"/>
      <c r="Q69" s="267"/>
      <c r="R69" s="267"/>
      <c r="S69" s="267"/>
      <c r="T69" s="267"/>
    </row>
    <row r="70" spans="11:20" s="168" customFormat="1">
      <c r="K70" s="267"/>
      <c r="L70" s="267"/>
      <c r="M70" s="267"/>
      <c r="N70" s="267"/>
      <c r="O70" s="267"/>
      <c r="P70" s="267"/>
      <c r="Q70" s="267"/>
      <c r="R70" s="267"/>
      <c r="S70" s="267"/>
      <c r="T70" s="267"/>
    </row>
    <row r="71" spans="11:20" s="168" customFormat="1">
      <c r="K71" s="267"/>
      <c r="L71" s="267"/>
      <c r="M71" s="267"/>
      <c r="N71" s="267"/>
      <c r="O71" s="267"/>
      <c r="P71" s="267"/>
      <c r="Q71" s="267"/>
      <c r="R71" s="267"/>
      <c r="S71" s="267"/>
      <c r="T71" s="267"/>
    </row>
    <row r="72" spans="11:20" s="168" customFormat="1">
      <c r="K72" s="267"/>
      <c r="L72" s="267"/>
      <c r="M72" s="267"/>
      <c r="N72" s="267"/>
      <c r="O72" s="267"/>
      <c r="P72" s="267"/>
      <c r="Q72" s="267"/>
      <c r="R72" s="267"/>
      <c r="S72" s="267"/>
      <c r="T72" s="267"/>
    </row>
    <row r="73" spans="11:20" s="168" customFormat="1">
      <c r="K73" s="267"/>
      <c r="L73" s="267"/>
      <c r="M73" s="267"/>
      <c r="N73" s="267"/>
      <c r="O73" s="267"/>
      <c r="P73" s="267"/>
      <c r="Q73" s="267"/>
      <c r="R73" s="267"/>
      <c r="S73" s="267"/>
      <c r="T73" s="267"/>
    </row>
    <row r="74" spans="11:20" s="168" customFormat="1">
      <c r="K74" s="267"/>
      <c r="L74" s="267"/>
      <c r="M74" s="267"/>
      <c r="N74" s="267"/>
      <c r="O74" s="267"/>
      <c r="P74" s="267"/>
      <c r="Q74" s="267"/>
      <c r="R74" s="267"/>
      <c r="S74" s="267"/>
      <c r="T74" s="267"/>
    </row>
    <row r="75" spans="11:20" s="168" customFormat="1">
      <c r="K75" s="267"/>
      <c r="L75" s="267"/>
      <c r="M75" s="267"/>
      <c r="N75" s="267"/>
      <c r="O75" s="267"/>
      <c r="P75" s="267"/>
      <c r="Q75" s="267"/>
      <c r="R75" s="267"/>
      <c r="S75" s="267"/>
      <c r="T75" s="267"/>
    </row>
    <row r="76" spans="11:20" s="168" customFormat="1">
      <c r="K76" s="267"/>
      <c r="L76" s="267"/>
      <c r="M76" s="267"/>
      <c r="N76" s="267"/>
      <c r="O76" s="267"/>
      <c r="P76" s="267"/>
      <c r="Q76" s="267"/>
      <c r="R76" s="267"/>
      <c r="S76" s="267"/>
      <c r="T76" s="267"/>
    </row>
    <row r="77" spans="11:20" s="168" customFormat="1">
      <c r="K77" s="267"/>
      <c r="L77" s="267"/>
      <c r="M77" s="267"/>
      <c r="N77" s="267"/>
      <c r="O77" s="267"/>
      <c r="P77" s="267"/>
      <c r="Q77" s="267"/>
      <c r="R77" s="267"/>
      <c r="S77" s="267"/>
      <c r="T77" s="267"/>
    </row>
    <row r="78" spans="11:20" s="168" customFormat="1">
      <c r="K78" s="267"/>
      <c r="L78" s="267"/>
      <c r="M78" s="267"/>
      <c r="N78" s="267"/>
      <c r="O78" s="267"/>
      <c r="P78" s="267"/>
      <c r="Q78" s="267"/>
      <c r="R78" s="267"/>
      <c r="S78" s="267"/>
      <c r="T78" s="267"/>
    </row>
    <row r="79" spans="11:20" s="168" customFormat="1">
      <c r="K79" s="267"/>
      <c r="L79" s="267"/>
      <c r="M79" s="267"/>
      <c r="N79" s="267"/>
      <c r="O79" s="267"/>
      <c r="P79" s="267"/>
      <c r="Q79" s="267"/>
      <c r="R79" s="267"/>
      <c r="S79" s="267"/>
      <c r="T79" s="267"/>
    </row>
    <row r="80" spans="11:20" s="168" customFormat="1">
      <c r="K80" s="267"/>
      <c r="L80" s="267"/>
      <c r="M80" s="267"/>
      <c r="N80" s="267"/>
      <c r="O80" s="267"/>
      <c r="P80" s="267"/>
      <c r="Q80" s="267"/>
      <c r="R80" s="267"/>
      <c r="S80" s="267"/>
      <c r="T80" s="267"/>
    </row>
    <row r="81" spans="11:20" s="168" customFormat="1">
      <c r="K81" s="267"/>
      <c r="L81" s="267"/>
      <c r="M81" s="267"/>
      <c r="N81" s="267"/>
      <c r="O81" s="267"/>
      <c r="P81" s="267"/>
      <c r="Q81" s="267"/>
      <c r="R81" s="267"/>
      <c r="S81" s="267"/>
      <c r="T81" s="267"/>
    </row>
    <row r="82" spans="11:20" s="168" customFormat="1">
      <c r="K82" s="267"/>
      <c r="L82" s="267"/>
      <c r="M82" s="267"/>
      <c r="N82" s="267"/>
      <c r="O82" s="267"/>
      <c r="P82" s="267"/>
      <c r="Q82" s="267"/>
      <c r="R82" s="267"/>
      <c r="S82" s="267"/>
      <c r="T82" s="267"/>
    </row>
    <row r="83" spans="11:20" s="168" customFormat="1">
      <c r="K83" s="267"/>
      <c r="L83" s="267"/>
      <c r="M83" s="267"/>
      <c r="N83" s="267"/>
      <c r="O83" s="267"/>
      <c r="P83" s="267"/>
      <c r="Q83" s="267"/>
      <c r="R83" s="267"/>
      <c r="S83" s="267"/>
      <c r="T83" s="267"/>
    </row>
    <row r="84" spans="11:20" s="168" customFormat="1">
      <c r="K84" s="267"/>
      <c r="L84" s="267"/>
      <c r="M84" s="267"/>
      <c r="N84" s="267"/>
      <c r="O84" s="267"/>
      <c r="P84" s="267"/>
      <c r="Q84" s="267"/>
      <c r="R84" s="267"/>
      <c r="S84" s="267"/>
      <c r="T84" s="267"/>
    </row>
    <row r="85" spans="11:20" s="168" customFormat="1">
      <c r="K85" s="267"/>
      <c r="L85" s="267"/>
      <c r="M85" s="267"/>
      <c r="N85" s="267"/>
      <c r="O85" s="267"/>
      <c r="P85" s="267"/>
      <c r="Q85" s="267"/>
      <c r="R85" s="267"/>
      <c r="S85" s="267"/>
      <c r="T85" s="267"/>
    </row>
    <row r="86" spans="11:20" s="168" customFormat="1">
      <c r="K86" s="267"/>
      <c r="L86" s="267"/>
      <c r="M86" s="267"/>
      <c r="N86" s="267"/>
      <c r="O86" s="267"/>
      <c r="P86" s="267"/>
      <c r="Q86" s="267"/>
      <c r="R86" s="267"/>
      <c r="S86" s="267"/>
      <c r="T86" s="267"/>
    </row>
    <row r="87" spans="11:20" s="168" customFormat="1">
      <c r="K87" s="267"/>
      <c r="L87" s="267"/>
      <c r="M87" s="267"/>
      <c r="N87" s="267"/>
      <c r="O87" s="267"/>
      <c r="P87" s="267"/>
      <c r="Q87" s="267"/>
      <c r="R87" s="267"/>
      <c r="S87" s="267"/>
      <c r="T87" s="267"/>
    </row>
    <row r="88" spans="11:20" s="168" customFormat="1">
      <c r="K88" s="267"/>
      <c r="L88" s="267"/>
      <c r="M88" s="267"/>
      <c r="N88" s="267"/>
      <c r="O88" s="267"/>
      <c r="P88" s="267"/>
      <c r="Q88" s="267"/>
      <c r="R88" s="267"/>
      <c r="S88" s="267"/>
      <c r="T88" s="267"/>
    </row>
    <row r="89" spans="11:20" s="168" customFormat="1">
      <c r="K89" s="267"/>
      <c r="L89" s="267"/>
      <c r="M89" s="267"/>
      <c r="N89" s="267"/>
      <c r="O89" s="267"/>
      <c r="P89" s="267"/>
      <c r="Q89" s="267"/>
      <c r="R89" s="267"/>
      <c r="S89" s="267"/>
      <c r="T89" s="267"/>
    </row>
    <row r="90" spans="11:20" s="168" customFormat="1">
      <c r="K90" s="267"/>
      <c r="L90" s="267"/>
      <c r="M90" s="267"/>
      <c r="N90" s="267"/>
      <c r="O90" s="267"/>
      <c r="P90" s="267"/>
      <c r="Q90" s="267"/>
      <c r="R90" s="267"/>
      <c r="S90" s="267"/>
      <c r="T90" s="267"/>
    </row>
    <row r="91" spans="11:20" s="168" customFormat="1">
      <c r="K91" s="267"/>
      <c r="L91" s="267"/>
      <c r="M91" s="267"/>
      <c r="N91" s="267"/>
      <c r="O91" s="267"/>
      <c r="P91" s="267"/>
      <c r="Q91" s="267"/>
      <c r="R91" s="267"/>
      <c r="S91" s="267"/>
      <c r="T91" s="267"/>
    </row>
    <row r="92" spans="11:20" s="168" customFormat="1">
      <c r="K92" s="267"/>
      <c r="L92" s="267"/>
      <c r="M92" s="267"/>
      <c r="N92" s="267"/>
      <c r="O92" s="267"/>
      <c r="P92" s="267"/>
      <c r="Q92" s="267"/>
      <c r="R92" s="267"/>
      <c r="S92" s="267"/>
      <c r="T92" s="267"/>
    </row>
    <row r="93" spans="11:20" s="168" customFormat="1">
      <c r="K93" s="267"/>
      <c r="L93" s="267"/>
      <c r="M93" s="267"/>
      <c r="N93" s="267"/>
      <c r="O93" s="267"/>
      <c r="P93" s="267"/>
      <c r="Q93" s="267"/>
      <c r="R93" s="267"/>
      <c r="S93" s="267"/>
      <c r="T93" s="267"/>
    </row>
  </sheetData>
  <mergeCells count="11">
    <mergeCell ref="G33:J33"/>
    <mergeCell ref="G34:J34"/>
    <mergeCell ref="G28:J28"/>
    <mergeCell ref="G29:J29"/>
    <mergeCell ref="G30:J30"/>
    <mergeCell ref="G31:J31"/>
    <mergeCell ref="A2:J2"/>
    <mergeCell ref="A3:I3"/>
    <mergeCell ref="B27:D27"/>
    <mergeCell ref="G27:J27"/>
    <mergeCell ref="G32:J32"/>
  </mergeCells>
  <phoneticPr fontId="12" type="noConversion"/>
  <pageMargins left="0.15748031496062992" right="0.15748031496062992" top="0.39370078740157483" bottom="0.39370078740157483" header="0.51181102362204722" footer="0.51181102362204722"/>
  <pageSetup paperSize="9" scale="8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3" tint="0.39997558519241921"/>
    <pageSetUpPr fitToPage="1"/>
  </sheetPr>
  <dimension ref="A1:N56"/>
  <sheetViews>
    <sheetView workbookViewId="0">
      <selection sqref="A1:J1"/>
    </sheetView>
  </sheetViews>
  <sheetFormatPr defaultRowHeight="13.2"/>
  <cols>
    <col min="9" max="11" width="15.88671875" style="160" customWidth="1"/>
    <col min="12" max="12" width="2.5546875" customWidth="1"/>
  </cols>
  <sheetData>
    <row r="1" spans="1:12" ht="15.6">
      <c r="A1" s="487" t="s">
        <v>592</v>
      </c>
      <c r="B1" s="487"/>
      <c r="C1" s="487"/>
      <c r="D1" s="487"/>
      <c r="E1" s="487"/>
      <c r="F1" s="487"/>
      <c r="G1" s="487"/>
      <c r="H1" s="487"/>
      <c r="I1" s="487"/>
      <c r="J1" s="487"/>
      <c r="K1"/>
    </row>
    <row r="2" spans="1:12" ht="13.8" thickBot="1"/>
    <row r="3" spans="1:12">
      <c r="A3" s="282" t="s">
        <v>593</v>
      </c>
      <c r="B3" s="274"/>
      <c r="C3" s="274"/>
      <c r="D3" s="274"/>
      <c r="E3" s="274"/>
      <c r="F3" s="274"/>
      <c r="G3" s="274"/>
      <c r="H3" s="274"/>
      <c r="I3" s="284"/>
      <c r="J3" s="284"/>
      <c r="K3" s="284"/>
      <c r="L3" s="275"/>
    </row>
    <row r="4" spans="1:12">
      <c r="A4" s="283" t="s">
        <v>594</v>
      </c>
      <c r="B4" s="277"/>
      <c r="C4" s="277"/>
      <c r="D4" s="277"/>
      <c r="E4" s="277"/>
      <c r="F4" s="277"/>
      <c r="G4" s="277"/>
      <c r="H4" s="277"/>
      <c r="I4" s="285"/>
      <c r="J4" s="285"/>
      <c r="K4" s="285"/>
      <c r="L4" s="278"/>
    </row>
    <row r="5" spans="1:12">
      <c r="A5" s="283" t="s">
        <v>595</v>
      </c>
      <c r="B5" s="277"/>
      <c r="C5" s="277"/>
      <c r="D5" s="277"/>
      <c r="E5" s="277"/>
      <c r="F5" s="277"/>
      <c r="G5" s="277"/>
      <c r="H5" s="277"/>
      <c r="I5" s="285"/>
      <c r="J5" s="285"/>
      <c r="K5" s="285"/>
      <c r="L5" s="278"/>
    </row>
    <row r="6" spans="1:12">
      <c r="A6" s="283" t="s">
        <v>596</v>
      </c>
      <c r="B6" s="277"/>
      <c r="C6" s="277"/>
      <c r="D6" s="277"/>
      <c r="E6" s="277"/>
      <c r="F6" s="277"/>
      <c r="G6" s="277"/>
      <c r="H6" s="277"/>
      <c r="I6" s="285"/>
      <c r="J6" s="285"/>
      <c r="K6" s="285"/>
      <c r="L6" s="278"/>
    </row>
    <row r="7" spans="1:12">
      <c r="A7" s="276"/>
      <c r="B7" s="277"/>
      <c r="C7" s="277"/>
      <c r="D7" s="277"/>
      <c r="E7" s="277"/>
      <c r="F7" s="277"/>
      <c r="G7" s="277"/>
      <c r="H7" s="277"/>
      <c r="I7" s="285"/>
      <c r="J7" s="285"/>
      <c r="K7" s="285"/>
      <c r="L7" s="278"/>
    </row>
    <row r="8" spans="1:12">
      <c r="A8" s="276"/>
      <c r="B8" s="277"/>
      <c r="C8" s="277"/>
      <c r="D8" s="277"/>
      <c r="E8" s="277"/>
      <c r="F8" s="277"/>
      <c r="G8" s="277"/>
      <c r="H8" s="277"/>
      <c r="I8" s="285"/>
      <c r="J8" s="285"/>
      <c r="K8" s="285"/>
      <c r="L8" s="278"/>
    </row>
    <row r="9" spans="1:12">
      <c r="A9" s="276"/>
      <c r="B9" s="277"/>
      <c r="C9" s="277"/>
      <c r="D9" s="277"/>
      <c r="E9" s="277"/>
      <c r="F9" s="277"/>
      <c r="G9" s="277"/>
      <c r="H9" s="277"/>
      <c r="I9" s="285"/>
      <c r="J9" s="285"/>
      <c r="K9" s="285"/>
      <c r="L9" s="278"/>
    </row>
    <row r="10" spans="1:12">
      <c r="A10" s="276"/>
      <c r="B10" s="277"/>
      <c r="C10" s="277"/>
      <c r="D10" s="277"/>
      <c r="E10" s="277"/>
      <c r="F10" s="277"/>
      <c r="G10" s="277"/>
      <c r="H10" s="277"/>
      <c r="I10" s="285"/>
      <c r="J10" s="285"/>
      <c r="K10" s="285"/>
      <c r="L10" s="278"/>
    </row>
    <row r="11" spans="1:12">
      <c r="A11" s="276"/>
      <c r="B11" s="277"/>
      <c r="C11" s="277"/>
      <c r="D11" s="277"/>
      <c r="E11" s="277"/>
      <c r="F11" s="277"/>
      <c r="G11" s="277"/>
      <c r="H11" s="277"/>
      <c r="I11" s="285"/>
      <c r="J11" s="285"/>
      <c r="K11" s="285"/>
      <c r="L11" s="278"/>
    </row>
    <row r="12" spans="1:12">
      <c r="A12" s="276"/>
      <c r="B12" s="277"/>
      <c r="C12" s="277"/>
      <c r="D12" s="277"/>
      <c r="E12" s="277"/>
      <c r="F12" s="277"/>
      <c r="G12" s="277"/>
      <c r="H12" s="277"/>
      <c r="I12" s="285"/>
      <c r="J12" s="285"/>
      <c r="K12" s="285"/>
      <c r="L12" s="278"/>
    </row>
    <row r="13" spans="1:12" ht="13.8" thickBot="1">
      <c r="A13" s="279"/>
      <c r="B13" s="280"/>
      <c r="C13" s="280"/>
      <c r="D13" s="280"/>
      <c r="E13" s="280"/>
      <c r="F13" s="280"/>
      <c r="G13" s="280"/>
      <c r="H13" s="280"/>
      <c r="I13" s="286"/>
      <c r="J13" s="286"/>
      <c r="K13" s="286"/>
      <c r="L13" s="281"/>
    </row>
    <row r="14" spans="1:12" ht="13.8" thickBot="1"/>
    <row r="15" spans="1:12" ht="13.8" thickBot="1">
      <c r="I15" s="292" t="s">
        <v>597</v>
      </c>
      <c r="J15" s="292" t="s">
        <v>598</v>
      </c>
      <c r="K15" s="292" t="s">
        <v>599</v>
      </c>
    </row>
    <row r="16" spans="1:12" ht="5.0999999999999996" customHeight="1"/>
    <row r="17" spans="1:14" ht="5.0999999999999996" customHeight="1"/>
    <row r="18" spans="1:14">
      <c r="A18" s="216" t="s">
        <v>600</v>
      </c>
    </row>
    <row r="19" spans="1:14" ht="5.4" customHeight="1"/>
    <row r="20" spans="1:14">
      <c r="A20" s="255" t="s">
        <v>601</v>
      </c>
      <c r="I20" s="288"/>
      <c r="J20" s="288"/>
      <c r="K20" s="288"/>
      <c r="N20" s="287"/>
    </row>
    <row r="21" spans="1:14" ht="13.8" thickBot="1">
      <c r="A21" s="255" t="s">
        <v>602</v>
      </c>
      <c r="I21" s="289"/>
      <c r="J21" s="289"/>
      <c r="K21" s="289"/>
    </row>
    <row r="22" spans="1:14" ht="13.8" thickBot="1">
      <c r="A22" s="154" t="s">
        <v>603</v>
      </c>
      <c r="I22" s="290" t="e">
        <f>I20/I21</f>
        <v>#DIV/0!</v>
      </c>
      <c r="J22" s="290" t="e">
        <f>J20/J21</f>
        <v>#DIV/0!</v>
      </c>
      <c r="K22" s="290" t="e">
        <f>K20/K21</f>
        <v>#DIV/0!</v>
      </c>
    </row>
    <row r="25" spans="1:14">
      <c r="A25" s="216" t="s">
        <v>604</v>
      </c>
    </row>
    <row r="26" spans="1:14" ht="5.0999999999999996" customHeight="1"/>
    <row r="27" spans="1:14">
      <c r="A27" s="255" t="s">
        <v>601</v>
      </c>
      <c r="I27" s="291">
        <f>I20</f>
        <v>0</v>
      </c>
      <c r="J27" s="291">
        <f>J20</f>
        <v>0</v>
      </c>
      <c r="K27" s="291">
        <f>K20</f>
        <v>0</v>
      </c>
      <c r="N27" s="287"/>
    </row>
    <row r="28" spans="1:14" ht="13.8" thickBot="1">
      <c r="A28" s="255" t="s">
        <v>605</v>
      </c>
      <c r="I28" s="289"/>
      <c r="J28" s="289"/>
      <c r="K28" s="289"/>
    </row>
    <row r="29" spans="1:14" ht="13.8" thickBot="1">
      <c r="A29" s="154" t="s">
        <v>606</v>
      </c>
      <c r="I29" s="290" t="e">
        <f>I27/I28</f>
        <v>#DIV/0!</v>
      </c>
      <c r="J29" s="290" t="e">
        <f>J27/J28</f>
        <v>#DIV/0!</v>
      </c>
      <c r="K29" s="290" t="e">
        <f>K27/K28</f>
        <v>#DIV/0!</v>
      </c>
    </row>
    <row r="32" spans="1:14">
      <c r="A32" s="216" t="s">
        <v>607</v>
      </c>
    </row>
    <row r="33" spans="1:1" ht="5.0999999999999996" customHeight="1"/>
    <row r="38" spans="1:1">
      <c r="A38" s="287" t="s">
        <v>608</v>
      </c>
    </row>
    <row r="44" spans="1:1">
      <c r="A44" t="s">
        <v>609</v>
      </c>
    </row>
    <row r="45" spans="1:1">
      <c r="A45" t="s">
        <v>610</v>
      </c>
    </row>
    <row r="46" spans="1:1">
      <c r="A46" t="s">
        <v>611</v>
      </c>
    </row>
    <row r="47" spans="1:1">
      <c r="A47" t="s">
        <v>612</v>
      </c>
    </row>
    <row r="48" spans="1:1">
      <c r="A48" t="s">
        <v>613</v>
      </c>
    </row>
    <row r="49" spans="1:1">
      <c r="A49" t="s">
        <v>614</v>
      </c>
    </row>
    <row r="50" spans="1:1">
      <c r="A50" t="s">
        <v>615</v>
      </c>
    </row>
    <row r="51" spans="1:1">
      <c r="A51" t="s">
        <v>616</v>
      </c>
    </row>
    <row r="52" spans="1:1">
      <c r="A52" t="s">
        <v>617</v>
      </c>
    </row>
    <row r="53" spans="1:1">
      <c r="A53" t="s">
        <v>618</v>
      </c>
    </row>
    <row r="54" spans="1:1">
      <c r="A54" t="s">
        <v>619</v>
      </c>
    </row>
    <row r="55" spans="1:1">
      <c r="A55" t="s">
        <v>620</v>
      </c>
    </row>
    <row r="56" spans="1:1">
      <c r="A56" t="s">
        <v>621</v>
      </c>
    </row>
  </sheetData>
  <mergeCells count="1">
    <mergeCell ref="A1:J1"/>
  </mergeCells>
  <pageMargins left="0.25" right="0.25" top="0.75" bottom="0.75" header="0.3" footer="0.3"/>
  <pageSetup paperSize="9" scale="8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FZ124"/>
  <sheetViews>
    <sheetView workbookViewId="0">
      <selection activeCell="BO23" sqref="BO23:BZ23"/>
    </sheetView>
  </sheetViews>
  <sheetFormatPr defaultColWidth="9.109375" defaultRowHeight="13.2"/>
  <cols>
    <col min="1" max="1" width="11.109375" style="18" customWidth="1"/>
    <col min="2" max="2" width="7" style="18" bestFit="1" customWidth="1"/>
    <col min="3" max="3" width="44.88671875" style="18" bestFit="1" customWidth="1"/>
    <col min="4" max="4" width="12.6640625" style="195" bestFit="1" customWidth="1"/>
    <col min="5" max="5" width="13.6640625" style="196" bestFit="1" customWidth="1"/>
    <col min="6" max="6" width="12" style="18" customWidth="1"/>
    <col min="7" max="7" width="12" style="18" bestFit="1" customWidth="1"/>
    <col min="8" max="179" width="12.6640625" style="18" customWidth="1"/>
    <col min="180" max="180" width="9.109375" style="18" customWidth="1"/>
    <col min="181" max="181" width="10.5546875" style="18" customWidth="1"/>
    <col min="182" max="182" width="11.6640625" style="18" customWidth="1"/>
    <col min="183" max="183" width="9.109375" style="18" customWidth="1"/>
    <col min="184" max="16384" width="9.109375" style="18"/>
  </cols>
  <sheetData>
    <row r="1" spans="1:182" ht="12.75" customHeight="1">
      <c r="S1" s="27" t="s">
        <v>622</v>
      </c>
      <c r="BI1" s="488" t="s">
        <v>623</v>
      </c>
      <c r="BJ1" s="488"/>
      <c r="BK1" s="488"/>
      <c r="BL1" s="488"/>
      <c r="BM1" s="488"/>
      <c r="BN1" s="488"/>
      <c r="BO1" s="488"/>
      <c r="BP1" s="488"/>
      <c r="BQ1" s="488"/>
      <c r="BR1" s="489" t="s">
        <v>624</v>
      </c>
      <c r="BS1" s="489"/>
      <c r="BT1" s="489"/>
      <c r="BU1" s="489"/>
      <c r="BV1" s="490" t="s">
        <v>625</v>
      </c>
      <c r="BW1" s="491"/>
      <c r="BX1" s="491"/>
      <c r="BY1" s="491"/>
      <c r="BZ1" s="491"/>
      <c r="CA1" s="491"/>
      <c r="CB1" s="491"/>
      <c r="CC1" s="491"/>
      <c r="CD1" s="491"/>
      <c r="CE1" s="491"/>
      <c r="CF1" s="491"/>
      <c r="CG1" s="491"/>
      <c r="CH1" s="491"/>
      <c r="CI1" s="491"/>
      <c r="CJ1" s="491"/>
      <c r="CK1" s="491"/>
      <c r="CL1" s="491"/>
      <c r="CM1" s="491"/>
      <c r="CN1" s="491"/>
    </row>
    <row r="2" spans="1:182" s="197" customFormat="1" ht="26.4">
      <c r="A2" s="197" t="s">
        <v>626</v>
      </c>
      <c r="B2" s="197" t="s">
        <v>627</v>
      </c>
      <c r="C2" s="198" t="s">
        <v>546</v>
      </c>
      <c r="D2" s="198" t="s">
        <v>589</v>
      </c>
      <c r="E2" s="197" t="s">
        <v>628</v>
      </c>
      <c r="F2" s="197" t="s">
        <v>56</v>
      </c>
      <c r="G2" s="197" t="s">
        <v>59</v>
      </c>
      <c r="H2" s="197" t="s">
        <v>62</v>
      </c>
      <c r="I2" s="197" t="s">
        <v>65</v>
      </c>
      <c r="J2" s="197" t="s">
        <v>68</v>
      </c>
      <c r="K2" s="197" t="s">
        <v>71</v>
      </c>
      <c r="L2" s="197" t="s">
        <v>74</v>
      </c>
      <c r="M2" s="197" t="s">
        <v>77</v>
      </c>
      <c r="N2" s="197" t="s">
        <v>80</v>
      </c>
      <c r="O2" s="197" t="s">
        <v>83</v>
      </c>
      <c r="P2" s="197" t="s">
        <v>86</v>
      </c>
      <c r="Q2" s="197" t="s">
        <v>89</v>
      </c>
      <c r="R2" s="197" t="s">
        <v>92</v>
      </c>
      <c r="S2" s="197" t="s">
        <v>95</v>
      </c>
      <c r="T2" s="197" t="s">
        <v>97</v>
      </c>
      <c r="U2" s="197" t="s">
        <v>99</v>
      </c>
      <c r="V2" s="197" t="s">
        <v>101</v>
      </c>
      <c r="W2" s="197" t="s">
        <v>103</v>
      </c>
      <c r="X2" s="197" t="s">
        <v>105</v>
      </c>
      <c r="Y2" s="197" t="s">
        <v>29</v>
      </c>
      <c r="Z2" s="197" t="s">
        <v>108</v>
      </c>
      <c r="AA2" s="197" t="s">
        <v>111</v>
      </c>
      <c r="AB2" s="197" t="s">
        <v>114</v>
      </c>
      <c r="AC2" s="197" t="s">
        <v>117</v>
      </c>
      <c r="AD2" s="197" t="s">
        <v>120</v>
      </c>
      <c r="AE2" s="197" t="s">
        <v>123</v>
      </c>
      <c r="AF2" s="197" t="s">
        <v>126</v>
      </c>
      <c r="AG2" s="197" t="s">
        <v>129</v>
      </c>
      <c r="AH2" s="197" t="s">
        <v>132</v>
      </c>
      <c r="AI2" s="197" t="s">
        <v>135</v>
      </c>
      <c r="AJ2" s="197" t="s">
        <v>138</v>
      </c>
      <c r="AK2" s="197" t="s">
        <v>141</v>
      </c>
      <c r="AL2" s="197" t="s">
        <v>144</v>
      </c>
      <c r="AM2" s="197" t="s">
        <v>147</v>
      </c>
      <c r="AN2" s="197" t="s">
        <v>150</v>
      </c>
      <c r="AO2" s="197" t="s">
        <v>153</v>
      </c>
      <c r="AP2" s="197" t="s">
        <v>156</v>
      </c>
      <c r="AQ2" s="197" t="s">
        <v>159</v>
      </c>
      <c r="AR2" s="197" t="s">
        <v>162</v>
      </c>
      <c r="AS2" s="197" t="s">
        <v>165</v>
      </c>
      <c r="AT2" s="197" t="s">
        <v>167</v>
      </c>
      <c r="AU2" s="197" t="s">
        <v>170</v>
      </c>
      <c r="AV2" s="197" t="s">
        <v>173</v>
      </c>
      <c r="AW2" s="197" t="s">
        <v>176</v>
      </c>
      <c r="AX2" s="197" t="s">
        <v>179</v>
      </c>
      <c r="AY2" s="197" t="s">
        <v>182</v>
      </c>
      <c r="AZ2" s="197" t="s">
        <v>185</v>
      </c>
      <c r="BA2" s="197" t="s">
        <v>188</v>
      </c>
      <c r="BB2" s="197" t="s">
        <v>191</v>
      </c>
      <c r="BC2" s="197" t="s">
        <v>194</v>
      </c>
      <c r="BD2" s="197" t="s">
        <v>197</v>
      </c>
      <c r="BE2" s="197" t="s">
        <v>629</v>
      </c>
      <c r="BF2" s="197" t="s">
        <v>630</v>
      </c>
      <c r="BG2" s="197" t="s">
        <v>631</v>
      </c>
      <c r="BH2" s="197" t="s">
        <v>632</v>
      </c>
      <c r="BI2" s="197" t="s">
        <v>204</v>
      </c>
      <c r="BJ2" s="197" t="s">
        <v>207</v>
      </c>
      <c r="BK2" s="197" t="s">
        <v>54</v>
      </c>
      <c r="BL2" s="197" t="s">
        <v>212</v>
      </c>
      <c r="BM2" s="197" t="s">
        <v>215</v>
      </c>
      <c r="BN2" s="197" t="s">
        <v>633</v>
      </c>
      <c r="BO2" s="197" t="s">
        <v>634</v>
      </c>
      <c r="BP2" s="197" t="s">
        <v>635</v>
      </c>
      <c r="BQ2" s="197" t="s">
        <v>636</v>
      </c>
      <c r="BR2" s="197" t="s">
        <v>637</v>
      </c>
      <c r="BS2" s="197" t="s">
        <v>638</v>
      </c>
      <c r="BT2" s="197" t="s">
        <v>639</v>
      </c>
      <c r="BU2" s="197" t="s">
        <v>640</v>
      </c>
      <c r="BV2" s="197" t="s">
        <v>641</v>
      </c>
      <c r="BW2" s="197" t="s">
        <v>641</v>
      </c>
      <c r="BX2" s="197" t="s">
        <v>641</v>
      </c>
      <c r="BY2" s="197" t="s">
        <v>234</v>
      </c>
      <c r="BZ2" s="197" t="s">
        <v>236</v>
      </c>
      <c r="CA2" s="197" t="s">
        <v>239</v>
      </c>
      <c r="CB2" s="197" t="s">
        <v>642</v>
      </c>
      <c r="CC2" s="197" t="s">
        <v>243</v>
      </c>
      <c r="CD2" s="197" t="s">
        <v>246</v>
      </c>
      <c r="CE2" s="197" t="s">
        <v>249</v>
      </c>
      <c r="CF2" s="197" t="s">
        <v>252</v>
      </c>
      <c r="CG2" s="197" t="s">
        <v>643</v>
      </c>
      <c r="CH2" s="197" t="s">
        <v>644</v>
      </c>
      <c r="CI2" s="197" t="s">
        <v>645</v>
      </c>
      <c r="CJ2" s="197" t="s">
        <v>646</v>
      </c>
      <c r="CK2" s="197" t="s">
        <v>256</v>
      </c>
      <c r="CL2" s="197" t="s">
        <v>258</v>
      </c>
      <c r="CM2" s="197" t="s">
        <v>636</v>
      </c>
      <c r="CN2" s="197" t="s">
        <v>641</v>
      </c>
      <c r="CO2" s="197" t="s">
        <v>647</v>
      </c>
      <c r="CP2" s="197" t="s">
        <v>648</v>
      </c>
      <c r="CQ2" s="197" t="s">
        <v>647</v>
      </c>
      <c r="CR2" s="197" t="s">
        <v>648</v>
      </c>
      <c r="CS2" s="197" t="s">
        <v>647</v>
      </c>
      <c r="CT2" s="197" t="s">
        <v>648</v>
      </c>
      <c r="CU2" s="197" t="s">
        <v>647</v>
      </c>
      <c r="CV2" s="197" t="s">
        <v>648</v>
      </c>
      <c r="CW2" s="197" t="s">
        <v>647</v>
      </c>
      <c r="CX2" s="197" t="s">
        <v>648</v>
      </c>
      <c r="CY2" s="197" t="s">
        <v>647</v>
      </c>
      <c r="CZ2" s="197" t="s">
        <v>648</v>
      </c>
      <c r="DA2" s="197" t="s">
        <v>649</v>
      </c>
      <c r="DB2" s="197" t="s">
        <v>650</v>
      </c>
      <c r="DC2" s="197" t="s">
        <v>648</v>
      </c>
      <c r="DD2" s="197" t="s">
        <v>647</v>
      </c>
      <c r="DE2" s="197" t="s">
        <v>650</v>
      </c>
      <c r="DF2" s="197" t="s">
        <v>648</v>
      </c>
      <c r="DG2" s="197" t="s">
        <v>647</v>
      </c>
      <c r="DH2" s="197" t="s">
        <v>650</v>
      </c>
      <c r="DI2" s="197" t="s">
        <v>648</v>
      </c>
      <c r="DJ2" s="197" t="s">
        <v>647</v>
      </c>
      <c r="DK2" s="197" t="s">
        <v>650</v>
      </c>
      <c r="DL2" s="197" t="s">
        <v>648</v>
      </c>
      <c r="DM2" s="197" t="s">
        <v>647</v>
      </c>
      <c r="DN2" s="197" t="s">
        <v>650</v>
      </c>
      <c r="DO2" s="197" t="s">
        <v>648</v>
      </c>
      <c r="DP2" s="197" t="s">
        <v>647</v>
      </c>
      <c r="DQ2" s="197" t="s">
        <v>650</v>
      </c>
      <c r="DR2" s="197" t="s">
        <v>648</v>
      </c>
      <c r="DS2" s="197" t="s">
        <v>647</v>
      </c>
      <c r="DT2" s="197" t="s">
        <v>650</v>
      </c>
      <c r="DU2" s="197" t="s">
        <v>648</v>
      </c>
      <c r="DV2" s="197" t="s">
        <v>647</v>
      </c>
      <c r="DW2" s="197" t="s">
        <v>650</v>
      </c>
      <c r="DX2" s="197" t="s">
        <v>648</v>
      </c>
      <c r="DY2" s="197" t="s">
        <v>647</v>
      </c>
      <c r="DZ2" s="197" t="s">
        <v>650</v>
      </c>
      <c r="EA2" s="197" t="s">
        <v>648</v>
      </c>
      <c r="EB2" s="197" t="s">
        <v>647</v>
      </c>
      <c r="EC2" s="197" t="s">
        <v>650</v>
      </c>
      <c r="ED2" s="197" t="s">
        <v>648</v>
      </c>
      <c r="EE2" s="197" t="s">
        <v>647</v>
      </c>
      <c r="EF2" s="197" t="s">
        <v>650</v>
      </c>
      <c r="EG2" s="197" t="s">
        <v>648</v>
      </c>
      <c r="EH2" s="197" t="s">
        <v>647</v>
      </c>
      <c r="EI2" s="197" t="s">
        <v>650</v>
      </c>
      <c r="EJ2" s="197" t="s">
        <v>648</v>
      </c>
      <c r="EK2" s="197" t="s">
        <v>647</v>
      </c>
      <c r="EL2" s="197" t="s">
        <v>650</v>
      </c>
      <c r="EM2" s="197" t="s">
        <v>648</v>
      </c>
      <c r="EN2" s="197" t="s">
        <v>647</v>
      </c>
      <c r="EO2" s="197" t="s">
        <v>650</v>
      </c>
      <c r="EP2" s="197" t="s">
        <v>648</v>
      </c>
      <c r="EQ2" s="197" t="s">
        <v>647</v>
      </c>
      <c r="ER2" s="197" t="s">
        <v>650</v>
      </c>
      <c r="ES2" s="197" t="s">
        <v>648</v>
      </c>
      <c r="ET2" s="197" t="s">
        <v>647</v>
      </c>
      <c r="EU2" s="197" t="s">
        <v>649</v>
      </c>
      <c r="EV2" s="199" t="s">
        <v>651</v>
      </c>
      <c r="EW2" s="199" t="s">
        <v>652</v>
      </c>
      <c r="EX2" s="199" t="s">
        <v>653</v>
      </c>
      <c r="EY2" s="199" t="s">
        <v>654</v>
      </c>
      <c r="EZ2" s="199" t="s">
        <v>655</v>
      </c>
      <c r="FA2" s="199"/>
      <c r="FB2" s="200" t="s">
        <v>647</v>
      </c>
      <c r="FC2" s="200" t="s">
        <v>648</v>
      </c>
      <c r="FD2" s="200" t="s">
        <v>655</v>
      </c>
      <c r="FE2" s="200" t="s">
        <v>647</v>
      </c>
      <c r="FF2" s="200" t="s">
        <v>648</v>
      </c>
      <c r="FG2" s="200" t="s">
        <v>656</v>
      </c>
      <c r="FH2" s="200" t="s">
        <v>647</v>
      </c>
      <c r="FI2" s="200" t="s">
        <v>648</v>
      </c>
      <c r="FJ2" s="200" t="s">
        <v>656</v>
      </c>
      <c r="FK2" s="200" t="s">
        <v>647</v>
      </c>
      <c r="FL2" s="200" t="s">
        <v>648</v>
      </c>
      <c r="FM2" s="200" t="s">
        <v>656</v>
      </c>
      <c r="FN2" s="200" t="s">
        <v>647</v>
      </c>
      <c r="FO2" s="200" t="s">
        <v>648</v>
      </c>
      <c r="FP2" s="200" t="s">
        <v>656</v>
      </c>
      <c r="FQ2" s="200" t="s">
        <v>647</v>
      </c>
      <c r="FR2" s="200" t="s">
        <v>648</v>
      </c>
      <c r="FS2" s="200" t="s">
        <v>656</v>
      </c>
      <c r="FT2" s="200" t="s">
        <v>647</v>
      </c>
      <c r="FU2" s="200" t="s">
        <v>648</v>
      </c>
      <c r="FV2" s="200" t="s">
        <v>656</v>
      </c>
      <c r="FW2" s="200" t="s">
        <v>657</v>
      </c>
      <c r="FX2" s="201" t="s">
        <v>658</v>
      </c>
      <c r="FY2" s="201" t="s">
        <v>659</v>
      </c>
      <c r="FZ2" s="201" t="s">
        <v>660</v>
      </c>
    </row>
    <row r="3" spans="1:182" s="197" customFormat="1" ht="6.75" customHeight="1" thickBot="1">
      <c r="A3" s="213"/>
      <c r="D3" s="198"/>
    </row>
    <row r="4" spans="1:182">
      <c r="A4" s="203" t="s">
        <v>27</v>
      </c>
      <c r="B4" s="204">
        <f>'b) Budget Template'!$I$3</f>
        <v>0</v>
      </c>
      <c r="C4" s="204" t="str">
        <f>'b) Budget Template'!$B$3</f>
        <v>Please Click on Arrow to Choose School</v>
      </c>
      <c r="D4" s="220">
        <f>'b) Budget Template'!C3</f>
        <v>0</v>
      </c>
      <c r="E4" s="221" t="str">
        <f>(CONCATENATE('b) Budget Template'!$I$3,A4))</f>
        <v>02026/27</v>
      </c>
      <c r="F4" s="271">
        <f>'b) Budget Template'!$E$12</f>
        <v>0</v>
      </c>
      <c r="G4" s="271">
        <f>'b) Budget Template'!$E$13</f>
        <v>0</v>
      </c>
      <c r="H4" s="271">
        <f>'b) Budget Template'!$E$14</f>
        <v>0</v>
      </c>
      <c r="I4" s="271">
        <f>'b) Budget Template'!$E$15</f>
        <v>0</v>
      </c>
      <c r="J4" s="271">
        <f>'b) Budget Template'!$E$16</f>
        <v>0</v>
      </c>
      <c r="K4" s="271">
        <f>'b) Budget Template'!$E$17</f>
        <v>0</v>
      </c>
      <c r="L4" s="271">
        <f>'b) Budget Template'!$E$18</f>
        <v>0</v>
      </c>
      <c r="M4" s="271">
        <f>'b) Budget Template'!$E$19</f>
        <v>0</v>
      </c>
      <c r="N4" s="271">
        <f>'b) Budget Template'!$E$20</f>
        <v>0</v>
      </c>
      <c r="O4" s="271">
        <f>'b) Budget Template'!$E$21</f>
        <v>0</v>
      </c>
      <c r="P4" s="271">
        <f>'b) Budget Template'!$E$22</f>
        <v>0</v>
      </c>
      <c r="Q4" s="271">
        <f>'b) Budget Template'!$E$23</f>
        <v>0</v>
      </c>
      <c r="R4" s="271">
        <f>'b) Budget Template'!$E$24</f>
        <v>0</v>
      </c>
      <c r="S4" s="271">
        <f>'b) Budget Template'!$E$25</f>
        <v>0</v>
      </c>
      <c r="T4" s="271">
        <f>'b) Budget Template'!$E$26</f>
        <v>0</v>
      </c>
      <c r="U4" s="271">
        <f>'b) Budget Template'!$E$27</f>
        <v>0</v>
      </c>
      <c r="V4" s="271">
        <f>'b) Budget Template'!$E$28</f>
        <v>0</v>
      </c>
      <c r="W4" s="271">
        <f>'b) Budget Template'!$E$29</f>
        <v>0</v>
      </c>
      <c r="X4" s="271">
        <f>'b) Budget Template'!$E$30</f>
        <v>0</v>
      </c>
      <c r="Y4" s="271">
        <f>'b) Budget Template'!$E$31</f>
        <v>0</v>
      </c>
      <c r="Z4" s="271">
        <f>'b) Budget Template'!$E$35</f>
        <v>0</v>
      </c>
      <c r="AA4" s="271">
        <f>'b) Budget Template'!$E$36</f>
        <v>0</v>
      </c>
      <c r="AB4" s="271">
        <f>'b) Budget Template'!$E$37</f>
        <v>0</v>
      </c>
      <c r="AC4" s="271">
        <f>'b) Budget Template'!$E$38</f>
        <v>0</v>
      </c>
      <c r="AD4" s="271">
        <f>'b) Budget Template'!$E$39</f>
        <v>0</v>
      </c>
      <c r="AE4" s="271">
        <f>'b) Budget Template'!$E$40</f>
        <v>0</v>
      </c>
      <c r="AF4" s="271">
        <f>'b) Budget Template'!$E$41</f>
        <v>0</v>
      </c>
      <c r="AG4" s="271">
        <f>'b) Budget Template'!$E$42</f>
        <v>0</v>
      </c>
      <c r="AH4" s="271">
        <f>'b) Budget Template'!$E$43</f>
        <v>0</v>
      </c>
      <c r="AI4" s="271">
        <f>'b) Budget Template'!$E$44</f>
        <v>0</v>
      </c>
      <c r="AJ4" s="271">
        <f>'b) Budget Template'!$E$45</f>
        <v>0</v>
      </c>
      <c r="AK4" s="271">
        <f>'b) Budget Template'!$E$46</f>
        <v>0</v>
      </c>
      <c r="AL4" s="271">
        <f>'b) Budget Template'!$E$47</f>
        <v>0</v>
      </c>
      <c r="AM4" s="271">
        <f>'b) Budget Template'!$E$48</f>
        <v>0</v>
      </c>
      <c r="AN4" s="271">
        <f>'b) Budget Template'!$E$49</f>
        <v>0</v>
      </c>
      <c r="AO4" s="271">
        <f>'b) Budget Template'!$E$50</f>
        <v>0</v>
      </c>
      <c r="AP4" s="271">
        <f>'b) Budget Template'!$E$51</f>
        <v>0</v>
      </c>
      <c r="AQ4" s="271">
        <f>'b) Budget Template'!$E$52</f>
        <v>0</v>
      </c>
      <c r="AR4" s="271">
        <f>'b) Budget Template'!$E$53</f>
        <v>0</v>
      </c>
      <c r="AS4" s="271">
        <f>'b) Budget Template'!$E$54</f>
        <v>0</v>
      </c>
      <c r="AT4" s="271">
        <f>'b) Budget Template'!$E$55</f>
        <v>0</v>
      </c>
      <c r="AU4" s="271">
        <f>'b) Budget Template'!$E$56</f>
        <v>0</v>
      </c>
      <c r="AV4" s="271">
        <f>'b) Budget Template'!$E$57</f>
        <v>0</v>
      </c>
      <c r="AW4" s="271">
        <f>'b) Budget Template'!$E$58</f>
        <v>0</v>
      </c>
      <c r="AX4" s="271">
        <f>'b) Budget Template'!$E$59</f>
        <v>0</v>
      </c>
      <c r="AY4" s="271">
        <f>'b) Budget Template'!$E$60</f>
        <v>0</v>
      </c>
      <c r="AZ4" s="271">
        <f>'b) Budget Template'!$E$61</f>
        <v>0</v>
      </c>
      <c r="BA4" s="271">
        <f>'b) Budget Template'!$E$62</f>
        <v>0</v>
      </c>
      <c r="BB4" s="271">
        <f>'b) Budget Template'!$E$63</f>
        <v>0</v>
      </c>
      <c r="BC4" s="271">
        <f>'b) Budget Template'!$E$64</f>
        <v>0</v>
      </c>
      <c r="BD4" s="271">
        <f>'b) Budget Template'!$E$65</f>
        <v>0</v>
      </c>
      <c r="BE4" s="271">
        <f>'b) Budget Template'!$E$66</f>
        <v>0</v>
      </c>
      <c r="BF4" s="271">
        <f>'b) Budget Template'!$E$70</f>
        <v>0</v>
      </c>
      <c r="BG4" s="271" t="e">
        <f>'b) Budget Template'!$E$71</f>
        <v>#N/A</v>
      </c>
      <c r="BH4" s="271" t="e">
        <f>'b) Budget Template'!$E$72</f>
        <v>#N/A</v>
      </c>
      <c r="BI4" s="271">
        <f>'b) Budget Template'!$E$77</f>
        <v>0</v>
      </c>
      <c r="BJ4" s="271">
        <f>'b) Budget Template'!$E$78</f>
        <v>0</v>
      </c>
      <c r="BK4" s="271">
        <f>'b) Budget Template'!$E$79</f>
        <v>0</v>
      </c>
      <c r="BL4" s="271">
        <f>'b) Budget Template'!$E$83</f>
        <v>0</v>
      </c>
      <c r="BM4" s="271">
        <f>'b) Budget Template'!$E$84</f>
        <v>0</v>
      </c>
      <c r="BN4" s="271">
        <f>'b) Budget Template'!$E$85</f>
        <v>0</v>
      </c>
      <c r="BO4" s="271">
        <f>'b) Budget Template'!$E$89</f>
        <v>0</v>
      </c>
      <c r="BP4" s="271" t="e">
        <f>'b) Budget Template'!$E$90</f>
        <v>#N/A</v>
      </c>
      <c r="BQ4" s="271" t="e">
        <f>'b) Budget Template'!$E$91</f>
        <v>#N/A</v>
      </c>
      <c r="BR4" s="271">
        <f>'b) Budget Template'!$E$94</f>
        <v>0</v>
      </c>
      <c r="BS4" s="271" t="e">
        <f>'b) Budget Template'!$E$95</f>
        <v>#N/A</v>
      </c>
      <c r="BT4" s="271" t="e">
        <f>'b) Budget Template'!$E$96</f>
        <v>#N/A</v>
      </c>
      <c r="BU4" s="271" t="e">
        <f>'b) Budget Template'!$E$98</f>
        <v>#N/A</v>
      </c>
      <c r="BV4" s="271">
        <f>'b) Budget Template'!$E$107</f>
        <v>0</v>
      </c>
      <c r="BW4" s="271">
        <f>'b) Budget Template'!$E$108</f>
        <v>0</v>
      </c>
      <c r="BX4" s="271">
        <f>'b) Budget Template'!$E$110</f>
        <v>0</v>
      </c>
      <c r="BY4" s="271">
        <f>'b) Budget Template'!$E$114</f>
        <v>0</v>
      </c>
      <c r="BZ4" s="271">
        <f>'b) Budget Template'!$E$115</f>
        <v>0</v>
      </c>
      <c r="CA4" s="271">
        <f>'b) Budget Template'!$E$116</f>
        <v>0</v>
      </c>
      <c r="CB4" s="271">
        <f>'b) Budget Template'!$E$117</f>
        <v>0</v>
      </c>
      <c r="CC4" s="271">
        <f>'b) Budget Template'!$E$121</f>
        <v>0</v>
      </c>
      <c r="CD4" s="271">
        <f>'b) Budget Template'!$E$122</f>
        <v>0</v>
      </c>
      <c r="CE4" s="271">
        <f>'b) Budget Template'!$E$123</f>
        <v>0</v>
      </c>
      <c r="CF4" s="271">
        <f>'b) Budget Template'!$E$124</f>
        <v>0</v>
      </c>
      <c r="CG4" s="271">
        <f>'b) Budget Template'!$E$125</f>
        <v>0</v>
      </c>
      <c r="CH4" s="271">
        <f>'b) Budget Template'!$E$127</f>
        <v>0</v>
      </c>
      <c r="CI4" s="271" t="e">
        <f>'b) Budget Template'!$E$128</f>
        <v>#N/A</v>
      </c>
      <c r="CJ4" s="271" t="e">
        <f>'b) Budget Template'!$E$130</f>
        <v>#N/A</v>
      </c>
      <c r="CK4" s="271" t="e">
        <f>'b) Budget Template'!$E$132</f>
        <v>#N/A</v>
      </c>
      <c r="CL4" s="271">
        <f>'b) Budget Template'!$E$133</f>
        <v>0</v>
      </c>
      <c r="CM4" s="222" t="e">
        <f>'b) Budget Template'!$E$134</f>
        <v>#N/A</v>
      </c>
      <c r="CN4" s="222"/>
      <c r="CO4" s="222">
        <f>'c) IUB reporting March 2024'!$E$11</f>
        <v>0</v>
      </c>
      <c r="CP4" s="222">
        <f>'c) IUB reporting March 2024'!$F$11</f>
        <v>0</v>
      </c>
      <c r="CQ4" s="222">
        <f>'c) IUB reporting March 2024'!$E$12</f>
        <v>0</v>
      </c>
      <c r="CR4" s="222">
        <f>'c) IUB reporting March 2024'!$F$12</f>
        <v>0</v>
      </c>
      <c r="CS4" s="222">
        <f>'c) IUB reporting March 2024'!$E$13</f>
        <v>0</v>
      </c>
      <c r="CT4" s="222">
        <f>'c) IUB reporting March 2024'!$F$13</f>
        <v>0</v>
      </c>
      <c r="CU4" s="222">
        <f>'c) IUB reporting March 2024'!$E$14</f>
        <v>0</v>
      </c>
      <c r="CV4" s="222">
        <f>'c) IUB reporting March 2024'!$F$14</f>
        <v>0</v>
      </c>
      <c r="CW4" s="222">
        <f>'c) IUB reporting March 2024'!$E$15</f>
        <v>0</v>
      </c>
      <c r="CX4" s="222">
        <f>'c) IUB reporting March 2024'!$F$15</f>
        <v>0</v>
      </c>
      <c r="CY4" s="222">
        <f>'c) IUB reporting March 2024'!$E$16</f>
        <v>0</v>
      </c>
      <c r="CZ4" s="222">
        <f>'c) IUB reporting March 2024'!$F$16</f>
        <v>0</v>
      </c>
      <c r="DA4" s="222">
        <f>'c) IUB reporting March 2024'!$E$17</f>
        <v>0</v>
      </c>
      <c r="DB4" s="222">
        <f>'c) IUB reporting March 2024'!$A$22</f>
        <v>0</v>
      </c>
      <c r="DC4" s="222">
        <f>'c) IUB reporting March 2024'!$B$22</f>
        <v>0</v>
      </c>
      <c r="DD4" s="222">
        <f>'c) IUB reporting March 2024'!$E$22</f>
        <v>0</v>
      </c>
      <c r="DE4" s="222">
        <f>'c) IUB reporting March 2024'!$A$23</f>
        <v>0</v>
      </c>
      <c r="DF4" s="222">
        <f>'c) IUB reporting March 2024'!$B$23</f>
        <v>0</v>
      </c>
      <c r="DG4" s="222">
        <f>'c) IUB reporting March 2024'!$E$23</f>
        <v>0</v>
      </c>
      <c r="DH4" s="222">
        <f>'c) IUB reporting March 2024'!$A$24</f>
        <v>0</v>
      </c>
      <c r="DI4" s="222">
        <f>'c) IUB reporting March 2024'!$B$24</f>
        <v>0</v>
      </c>
      <c r="DJ4" s="222">
        <f>'c) IUB reporting March 2024'!$E$24</f>
        <v>0</v>
      </c>
      <c r="DK4" s="222">
        <f>'c) IUB reporting March 2024'!$A$25</f>
        <v>0</v>
      </c>
      <c r="DL4" s="222">
        <f>'c) IUB reporting March 2024'!$B$25</f>
        <v>0</v>
      </c>
      <c r="DM4" s="222">
        <f>'c) IUB reporting March 2024'!$E$25</f>
        <v>0</v>
      </c>
      <c r="DN4" s="222">
        <f>'c) IUB reporting March 2024'!$A$26</f>
        <v>0</v>
      </c>
      <c r="DO4" s="222">
        <f>'c) IUB reporting March 2024'!$B$26</f>
        <v>0</v>
      </c>
      <c r="DP4" s="222">
        <f>'c) IUB reporting March 2024'!$E$26</f>
        <v>0</v>
      </c>
      <c r="DQ4" s="222">
        <f>'c) IUB reporting March 2024'!$A$27</f>
        <v>0</v>
      </c>
      <c r="DR4" s="222">
        <f>'c) IUB reporting March 2024'!$B$27</f>
        <v>0</v>
      </c>
      <c r="DS4" s="222">
        <f>'c) IUB reporting March 2024'!$E$27</f>
        <v>0</v>
      </c>
      <c r="DT4" s="222">
        <f>'c) IUB reporting March 2024'!$A$28</f>
        <v>0</v>
      </c>
      <c r="DU4" s="222">
        <f>'c) IUB reporting March 2024'!$B$28</f>
        <v>0</v>
      </c>
      <c r="DV4" s="222">
        <f>'c) IUB reporting March 2024'!$E$28</f>
        <v>0</v>
      </c>
      <c r="DW4" s="222">
        <f>'c) IUB reporting March 2024'!$A$29</f>
        <v>0</v>
      </c>
      <c r="DX4" s="222">
        <f>'c) IUB reporting March 2024'!$B$29</f>
        <v>0</v>
      </c>
      <c r="DY4" s="222">
        <f>'c) IUB reporting March 2024'!$E$29</f>
        <v>0</v>
      </c>
      <c r="DZ4" s="222">
        <f>'c) IUB reporting March 2024'!$A$30</f>
        <v>0</v>
      </c>
      <c r="EA4" s="222">
        <f>'c) IUB reporting March 2024'!$B$30</f>
        <v>0</v>
      </c>
      <c r="EB4" s="222">
        <f>'c) IUB reporting March 2024'!$E$30</f>
        <v>0</v>
      </c>
      <c r="EC4" s="222">
        <f>'c) IUB reporting March 2024'!$A$31</f>
        <v>0</v>
      </c>
      <c r="ED4" s="222">
        <f>'c) IUB reporting March 2024'!$B$31</f>
        <v>0</v>
      </c>
      <c r="EE4" s="222">
        <f>'c) IUB reporting March 2024'!$E$31</f>
        <v>0</v>
      </c>
      <c r="EF4" s="222">
        <f>'c) IUB reporting March 2024'!$A$32</f>
        <v>0</v>
      </c>
      <c r="EG4" s="222">
        <f>'c) IUB reporting March 2024'!$B$32</f>
        <v>0</v>
      </c>
      <c r="EH4" s="222">
        <f>'c) IUB reporting March 2024'!$E$32</f>
        <v>0</v>
      </c>
      <c r="EI4" s="222">
        <f>'c) IUB reporting March 2024'!$A$33</f>
        <v>0</v>
      </c>
      <c r="EJ4" s="222">
        <f>'c) IUB reporting March 2024'!$B$33</f>
        <v>0</v>
      </c>
      <c r="EK4" s="222">
        <f>'c) IUB reporting March 2024'!$E$33</f>
        <v>0</v>
      </c>
      <c r="EL4" s="222">
        <f>'c) IUB reporting March 2024'!$A$34</f>
        <v>0</v>
      </c>
      <c r="EM4" s="222">
        <f>'c) IUB reporting March 2024'!$B$34</f>
        <v>0</v>
      </c>
      <c r="EN4" s="222">
        <f>'c) IUB reporting March 2024'!$E$34</f>
        <v>0</v>
      </c>
      <c r="EO4" s="222">
        <f>'c) IUB reporting March 2024'!$A$35</f>
        <v>0</v>
      </c>
      <c r="EP4" s="222">
        <f>'c) IUB reporting March 2024'!$B$35</f>
        <v>0</v>
      </c>
      <c r="EQ4" s="222">
        <f>'c) IUB reporting March 2024'!$E$35</f>
        <v>0</v>
      </c>
      <c r="ER4" s="222">
        <f>'c) IUB reporting March 2024'!$A$36</f>
        <v>0</v>
      </c>
      <c r="ES4" s="222">
        <f>'c) IUB reporting March 2024'!$B$36</f>
        <v>0</v>
      </c>
      <c r="ET4" s="222">
        <f>'c) IUB reporting March 2024'!$E$36</f>
        <v>0</v>
      </c>
      <c r="EU4" s="222">
        <f>'c) IUB reporting March 2024'!$E$37</f>
        <v>0</v>
      </c>
      <c r="EV4" s="223" t="str">
        <f>+'a) Governor Authorisation'!$E$10</f>
        <v>3 YEAR</v>
      </c>
      <c r="EW4" s="223" t="str">
        <f>+'a) Governor Authorisation'!$E$16</f>
        <v>CHOOSE</v>
      </c>
      <c r="EX4" s="223">
        <f>+'a) Governor Authorisation'!$C$21</f>
        <v>0</v>
      </c>
      <c r="EY4" s="223">
        <f>+'a) Governor Authorisation'!$C$23</f>
        <v>0</v>
      </c>
      <c r="EZ4" s="224">
        <f>+'a) Governor Authorisation'!$C$25</f>
        <v>0</v>
      </c>
      <c r="FA4" s="223"/>
      <c r="FB4" s="225">
        <f>'d) IUB reporting March 2025'!$E$28</f>
        <v>0</v>
      </c>
      <c r="FC4" s="225">
        <f>'d) IUB reporting March 2025'!$G$28</f>
        <v>0</v>
      </c>
      <c r="FD4" s="225">
        <f>+'d) IUB reporting March 2025'!$F$28</f>
        <v>0</v>
      </c>
      <c r="FE4" s="225">
        <f>'d) IUB reporting March 2025'!$E$29</f>
        <v>0</v>
      </c>
      <c r="FF4" s="225">
        <f>'d) IUB reporting March 2025'!$G$29</f>
        <v>0</v>
      </c>
      <c r="FG4" s="225">
        <f>+'d) IUB reporting March 2025'!$F$29</f>
        <v>0</v>
      </c>
      <c r="FH4" s="225">
        <f>'d) IUB reporting March 2025'!$E$30</f>
        <v>0</v>
      </c>
      <c r="FI4" s="225">
        <f>'d) IUB reporting March 2025'!$G$30</f>
        <v>0</v>
      </c>
      <c r="FJ4" s="225">
        <f>+'d) IUB reporting March 2025'!$F$30</f>
        <v>0</v>
      </c>
      <c r="FK4" s="225">
        <f>'d) IUB reporting March 2025'!$E$31</f>
        <v>0</v>
      </c>
      <c r="FL4" s="225">
        <f>'d) IUB reporting March 2025'!$G$31</f>
        <v>0</v>
      </c>
      <c r="FM4" s="225">
        <f>+'d) IUB reporting March 2025'!$F$31</f>
        <v>0</v>
      </c>
      <c r="FN4" s="225">
        <f>'d) IUB reporting March 2025'!$E$32</f>
        <v>0</v>
      </c>
      <c r="FO4" s="225">
        <f>'d) IUB reporting March 2025'!$G$32</f>
        <v>0</v>
      </c>
      <c r="FP4" s="225">
        <f>+'d) IUB reporting March 2025'!$F$32</f>
        <v>0</v>
      </c>
      <c r="FQ4" s="225">
        <f>'d) IUB reporting March 2025'!$E$33</f>
        <v>0</v>
      </c>
      <c r="FR4" s="225">
        <f>'d) IUB reporting March 2025'!$G$33</f>
        <v>0</v>
      </c>
      <c r="FS4" s="225">
        <f>+'d) IUB reporting March 2025'!$F$33</f>
        <v>0</v>
      </c>
      <c r="FT4" s="225">
        <f>'d) IUB reporting March 2025'!$E$34</f>
        <v>0</v>
      </c>
      <c r="FU4" s="225">
        <f>'d) IUB reporting March 2025'!$G$34</f>
        <v>0</v>
      </c>
      <c r="FV4" s="225">
        <f>+'d) IUB reporting March 2025'!$F$34</f>
        <v>0</v>
      </c>
      <c r="FW4" s="225">
        <f>'d) IUB reporting March 2025'!$E$35</f>
        <v>0</v>
      </c>
      <c r="FX4" s="261" t="e">
        <f>'d) IUB reporting March 2025'!F15</f>
        <v>#N/A</v>
      </c>
      <c r="FY4" s="261" t="e">
        <f>'d) IUB reporting March 2025'!F17</f>
        <v>#N/A</v>
      </c>
      <c r="FZ4" s="262" t="e">
        <f>'d) IUB reporting March 2025'!F20</f>
        <v>#N/A</v>
      </c>
    </row>
    <row r="5" spans="1:182">
      <c r="A5" s="203" t="s">
        <v>28</v>
      </c>
      <c r="B5" s="204">
        <f>'b) Budget Template'!$I$3</f>
        <v>0</v>
      </c>
      <c r="C5" s="204" t="str">
        <f>'b) Budget Template'!$B$3</f>
        <v>Please Click on Arrow to Choose School</v>
      </c>
      <c r="D5" s="226">
        <f>D4</f>
        <v>0</v>
      </c>
      <c r="E5" s="227" t="str">
        <f>(CONCATENATE('b) Budget Template'!$I$3,A5))</f>
        <v>02027/28</v>
      </c>
      <c r="F5" s="272">
        <f>'b) Budget Template'!$G$12</f>
        <v>0</v>
      </c>
      <c r="G5" s="272">
        <f>'b) Budget Template'!$G$13</f>
        <v>0</v>
      </c>
      <c r="H5" s="272">
        <f>'b) Budget Template'!$G$14</f>
        <v>0</v>
      </c>
      <c r="I5" s="272">
        <f>'b) Budget Template'!$G$15</f>
        <v>0</v>
      </c>
      <c r="J5" s="272">
        <f>'b) Budget Template'!$G$16</f>
        <v>0</v>
      </c>
      <c r="K5" s="272">
        <f>'b) Budget Template'!$G$17</f>
        <v>0</v>
      </c>
      <c r="L5" s="272">
        <f>'b) Budget Template'!$G$18</f>
        <v>0</v>
      </c>
      <c r="M5" s="272">
        <f>'b) Budget Template'!$G$19</f>
        <v>0</v>
      </c>
      <c r="N5" s="272">
        <f>'b) Budget Template'!$G$20</f>
        <v>0</v>
      </c>
      <c r="O5" s="272">
        <f>'b) Budget Template'!$G$21</f>
        <v>0</v>
      </c>
      <c r="P5" s="272">
        <f>'b) Budget Template'!$G$22</f>
        <v>0</v>
      </c>
      <c r="Q5" s="272">
        <f>'b) Budget Template'!$G$23</f>
        <v>0</v>
      </c>
      <c r="R5" s="272">
        <f>'b) Budget Template'!$G$24</f>
        <v>0</v>
      </c>
      <c r="S5" s="272">
        <f>'b) Budget Template'!$G$25</f>
        <v>0</v>
      </c>
      <c r="T5" s="272">
        <f>'b) Budget Template'!$G$26</f>
        <v>0</v>
      </c>
      <c r="U5" s="272">
        <f>'b) Budget Template'!$G$27</f>
        <v>0</v>
      </c>
      <c r="V5" s="272">
        <f>'b) Budget Template'!$G$28</f>
        <v>0</v>
      </c>
      <c r="W5" s="272">
        <f>'b) Budget Template'!$G$29</f>
        <v>0</v>
      </c>
      <c r="X5" s="272">
        <f>'b) Budget Template'!$G$30</f>
        <v>0</v>
      </c>
      <c r="Y5" s="272">
        <f>'b) Budget Template'!$G$31</f>
        <v>0</v>
      </c>
      <c r="Z5" s="272">
        <f>'b) Budget Template'!$G$35</f>
        <v>0</v>
      </c>
      <c r="AA5" s="272">
        <f>'b) Budget Template'!$G$36</f>
        <v>0</v>
      </c>
      <c r="AB5" s="272">
        <f>'b) Budget Template'!$G$37</f>
        <v>0</v>
      </c>
      <c r="AC5" s="272">
        <f>'b) Budget Template'!$G$38</f>
        <v>0</v>
      </c>
      <c r="AD5" s="272">
        <f>'b) Budget Template'!$G$39</f>
        <v>0</v>
      </c>
      <c r="AE5" s="272">
        <f>'b) Budget Template'!$G$40</f>
        <v>0</v>
      </c>
      <c r="AF5" s="272">
        <f>'b) Budget Template'!$G$41</f>
        <v>0</v>
      </c>
      <c r="AG5" s="272">
        <f>'b) Budget Template'!$G$42</f>
        <v>0</v>
      </c>
      <c r="AH5" s="272">
        <f>'b) Budget Template'!$G$43</f>
        <v>0</v>
      </c>
      <c r="AI5" s="272">
        <f>'b) Budget Template'!$G$44</f>
        <v>0</v>
      </c>
      <c r="AJ5" s="272">
        <f>'b) Budget Template'!$G$45</f>
        <v>0</v>
      </c>
      <c r="AK5" s="272">
        <f>'b) Budget Template'!$G$46</f>
        <v>0</v>
      </c>
      <c r="AL5" s="272">
        <f>'b) Budget Template'!$G$47</f>
        <v>0</v>
      </c>
      <c r="AM5" s="272">
        <f>'b) Budget Template'!$G$48</f>
        <v>0</v>
      </c>
      <c r="AN5" s="272">
        <f>'b) Budget Template'!$G$49</f>
        <v>0</v>
      </c>
      <c r="AO5" s="272">
        <f>'b) Budget Template'!$G$50</f>
        <v>0</v>
      </c>
      <c r="AP5" s="272">
        <f>'b) Budget Template'!$G$51</f>
        <v>0</v>
      </c>
      <c r="AQ5" s="272">
        <f>'b) Budget Template'!$G$52</f>
        <v>0</v>
      </c>
      <c r="AR5" s="272">
        <f>'b) Budget Template'!$G$53</f>
        <v>0</v>
      </c>
      <c r="AS5" s="272">
        <f>'b) Budget Template'!$G$54</f>
        <v>0</v>
      </c>
      <c r="AT5" s="272">
        <f>'b) Budget Template'!$G$55</f>
        <v>0</v>
      </c>
      <c r="AU5" s="272">
        <f>'b) Budget Template'!$G$56</f>
        <v>0</v>
      </c>
      <c r="AV5" s="272">
        <f>'b) Budget Template'!$G$57</f>
        <v>0</v>
      </c>
      <c r="AW5" s="272">
        <f>'b) Budget Template'!$G$58</f>
        <v>0</v>
      </c>
      <c r="AX5" s="272">
        <f>'b) Budget Template'!$G$59</f>
        <v>0</v>
      </c>
      <c r="AY5" s="272">
        <f>'b) Budget Template'!$G$60</f>
        <v>0</v>
      </c>
      <c r="AZ5" s="272">
        <f>'b) Budget Template'!$G$61</f>
        <v>0</v>
      </c>
      <c r="BA5" s="272">
        <f>'b) Budget Template'!$G$62</f>
        <v>0</v>
      </c>
      <c r="BB5" s="272">
        <f>'b) Budget Template'!$G$63</f>
        <v>0</v>
      </c>
      <c r="BC5" s="272">
        <f>'b) Budget Template'!$G$64</f>
        <v>0</v>
      </c>
      <c r="BD5" s="272">
        <f>'b) Budget Template'!$G$65</f>
        <v>0</v>
      </c>
      <c r="BE5" s="272">
        <f>'b) Budget Template'!$G$66</f>
        <v>0</v>
      </c>
      <c r="BF5" s="272">
        <f>'b) Budget Template'!$G$70</f>
        <v>0</v>
      </c>
      <c r="BG5" s="272" t="e">
        <f>'b) Budget Template'!$G$71</f>
        <v>#N/A</v>
      </c>
      <c r="BH5" s="272" t="e">
        <f>'b) Budget Template'!$G$72</f>
        <v>#N/A</v>
      </c>
      <c r="BI5" s="272">
        <f>'b) Budget Template'!$G$77</f>
        <v>0</v>
      </c>
      <c r="BJ5" s="272">
        <f>'b) Budget Template'!$G$78</f>
        <v>0</v>
      </c>
      <c r="BK5" s="272">
        <f>'b) Budget Template'!$G$79</f>
        <v>0</v>
      </c>
      <c r="BL5" s="272">
        <f>'b) Budget Template'!$G$83</f>
        <v>0</v>
      </c>
      <c r="BM5" s="272">
        <f>'b) Budget Template'!$G$84</f>
        <v>0</v>
      </c>
      <c r="BN5" s="272">
        <f>'b) Budget Template'!$G$85</f>
        <v>0</v>
      </c>
      <c r="BO5" s="272">
        <f>'b) Budget Template'!$G$89</f>
        <v>0</v>
      </c>
      <c r="BP5" s="272" t="e">
        <f>'b) Budget Template'!$G$90</f>
        <v>#N/A</v>
      </c>
      <c r="BQ5" s="272" t="e">
        <f>'b) Budget Template'!$G$91</f>
        <v>#N/A</v>
      </c>
      <c r="BR5" s="272">
        <f>'b) Budget Template'!$G$94</f>
        <v>0</v>
      </c>
      <c r="BS5" s="272" t="e">
        <f>'b) Budget Template'!$G$95</f>
        <v>#N/A</v>
      </c>
      <c r="BT5" s="272" t="e">
        <f>'b) Budget Template'!$G$96</f>
        <v>#N/A</v>
      </c>
      <c r="BU5" s="272" t="e">
        <f>'b) Budget Template'!$G$98</f>
        <v>#N/A</v>
      </c>
      <c r="BV5" s="272"/>
      <c r="BW5" s="272"/>
      <c r="BX5" s="272"/>
      <c r="BY5" s="272">
        <f>'b) Budget Template'!$G$114</f>
        <v>0</v>
      </c>
      <c r="BZ5" s="272">
        <f>'b) Budget Template'!$G$115</f>
        <v>0</v>
      </c>
      <c r="CA5" s="272">
        <f>'b) Budget Template'!$G$116</f>
        <v>0</v>
      </c>
      <c r="CB5" s="272">
        <f>'b) Budget Template'!$G$117</f>
        <v>0</v>
      </c>
      <c r="CC5" s="272">
        <f>'b) Budget Template'!$G$121</f>
        <v>0</v>
      </c>
      <c r="CD5" s="272">
        <f>'b) Budget Template'!$G$123</f>
        <v>0</v>
      </c>
      <c r="CE5" s="272">
        <f>'b) Budget Template'!$G$123</f>
        <v>0</v>
      </c>
      <c r="CF5" s="272">
        <f>'b) Budget Template'!$G$124</f>
        <v>0</v>
      </c>
      <c r="CG5" s="272">
        <f>'b) Budget Template'!$G$125</f>
        <v>0</v>
      </c>
      <c r="CH5" s="272">
        <f>'b) Budget Template'!$G$127</f>
        <v>0</v>
      </c>
      <c r="CI5" s="272" t="e">
        <f>'b) Budget Template'!$G$128</f>
        <v>#N/A</v>
      </c>
      <c r="CJ5" s="272" t="e">
        <f>'b) Budget Template'!$G$130</f>
        <v>#N/A</v>
      </c>
      <c r="CK5" s="272" t="e">
        <f>'b) Budget Template'!$G$132</f>
        <v>#N/A</v>
      </c>
      <c r="CL5" s="272">
        <f>'b) Budget Template'!$G$133</f>
        <v>0</v>
      </c>
      <c r="CM5" s="206" t="e">
        <f>'b) Budget Template'!$G$134</f>
        <v>#N/A</v>
      </c>
      <c r="CN5" s="209"/>
      <c r="CO5" s="209"/>
      <c r="CP5" s="209"/>
      <c r="CQ5" s="209"/>
      <c r="CR5" s="209"/>
      <c r="CS5" s="209"/>
      <c r="CT5" s="209"/>
      <c r="CU5" s="209"/>
      <c r="CV5" s="209"/>
      <c r="CW5" s="209"/>
      <c r="CX5" s="209"/>
      <c r="CY5" s="209"/>
      <c r="CZ5" s="209"/>
      <c r="DA5" s="209"/>
      <c r="DB5" s="209"/>
      <c r="DC5" s="209"/>
      <c r="DD5" s="209"/>
      <c r="DE5" s="209"/>
      <c r="DF5" s="209"/>
      <c r="DG5" s="209"/>
      <c r="DH5" s="209"/>
      <c r="DI5" s="209"/>
      <c r="DJ5" s="209"/>
      <c r="DK5" s="209"/>
      <c r="DL5" s="209"/>
      <c r="DM5" s="209"/>
      <c r="DN5" s="209"/>
      <c r="DO5" s="209"/>
      <c r="DP5" s="209"/>
      <c r="DQ5" s="209"/>
      <c r="DR5" s="209"/>
      <c r="DS5" s="209"/>
      <c r="DT5" s="209"/>
      <c r="DU5" s="209"/>
      <c r="DV5" s="209"/>
      <c r="DW5" s="209"/>
      <c r="DX5" s="209"/>
      <c r="DY5" s="209"/>
      <c r="DZ5" s="209"/>
      <c r="EA5" s="209"/>
      <c r="EB5" s="209"/>
      <c r="EC5" s="209"/>
      <c r="ED5" s="209"/>
      <c r="EE5" s="209"/>
      <c r="EF5" s="209"/>
      <c r="EG5" s="209"/>
      <c r="EH5" s="209"/>
      <c r="EI5" s="209"/>
      <c r="EJ5" s="209"/>
      <c r="EK5" s="209"/>
      <c r="EL5" s="209"/>
      <c r="EM5" s="209"/>
      <c r="EN5" s="209"/>
      <c r="EO5" s="209"/>
      <c r="EP5" s="209"/>
      <c r="EQ5" s="209"/>
      <c r="ER5" s="209"/>
      <c r="ES5" s="209"/>
      <c r="ET5" s="209"/>
      <c r="EU5" s="209"/>
      <c r="EV5" s="207"/>
      <c r="EW5" s="207"/>
      <c r="EX5" s="207"/>
      <c r="EY5" s="207"/>
      <c r="EZ5" s="207"/>
      <c r="FA5" s="207"/>
      <c r="FB5" s="210"/>
      <c r="FC5" s="210"/>
      <c r="FD5" s="210"/>
      <c r="FE5" s="210"/>
      <c r="FF5" s="210"/>
      <c r="FG5" s="210"/>
      <c r="FH5" s="210"/>
      <c r="FI5" s="210"/>
      <c r="FJ5" s="210"/>
      <c r="FK5" s="210"/>
      <c r="FL5" s="210"/>
      <c r="FM5" s="210"/>
      <c r="FN5" s="210"/>
      <c r="FO5" s="210"/>
      <c r="FP5" s="210"/>
      <c r="FQ5" s="210"/>
      <c r="FR5" s="210"/>
      <c r="FS5" s="210"/>
      <c r="FT5" s="210"/>
      <c r="FU5" s="210"/>
      <c r="FV5" s="210"/>
      <c r="FW5" s="210"/>
      <c r="FX5" s="263"/>
      <c r="FY5" s="263"/>
      <c r="FZ5" s="264"/>
    </row>
    <row r="6" spans="1:182" ht="13.8" thickBot="1">
      <c r="A6" s="203" t="s">
        <v>803</v>
      </c>
      <c r="B6" s="204">
        <f>'b) Budget Template'!$I$3</f>
        <v>0</v>
      </c>
      <c r="C6" s="204" t="str">
        <f>'b) Budget Template'!$B$3</f>
        <v>Please Click on Arrow to Choose School</v>
      </c>
      <c r="D6" s="228">
        <f>D5</f>
        <v>0</v>
      </c>
      <c r="E6" s="229" t="str">
        <f>(CONCATENATE('b) Budget Template'!$I$3,A6))</f>
        <v>02028/29</v>
      </c>
      <c r="F6" s="273">
        <f>'b) Budget Template'!$I$12</f>
        <v>0</v>
      </c>
      <c r="G6" s="273">
        <f>'b) Budget Template'!$I$13</f>
        <v>0</v>
      </c>
      <c r="H6" s="273">
        <f>'b) Budget Template'!$I$14</f>
        <v>0</v>
      </c>
      <c r="I6" s="273">
        <f>'b) Budget Template'!$I$15</f>
        <v>0</v>
      </c>
      <c r="J6" s="273">
        <f>'b) Budget Template'!$I$16</f>
        <v>0</v>
      </c>
      <c r="K6" s="273">
        <f>'b) Budget Template'!$I$17</f>
        <v>0</v>
      </c>
      <c r="L6" s="273">
        <f>'b) Budget Template'!$I$18</f>
        <v>0</v>
      </c>
      <c r="M6" s="273">
        <f>'b) Budget Template'!$I$19</f>
        <v>0</v>
      </c>
      <c r="N6" s="273">
        <f>'b) Budget Template'!$I$20</f>
        <v>0</v>
      </c>
      <c r="O6" s="273">
        <f>'b) Budget Template'!$I$21</f>
        <v>0</v>
      </c>
      <c r="P6" s="273">
        <f>'b) Budget Template'!$I$22</f>
        <v>0</v>
      </c>
      <c r="Q6" s="273">
        <f>'b) Budget Template'!$I$23</f>
        <v>0</v>
      </c>
      <c r="R6" s="273">
        <f>'b) Budget Template'!$I$24</f>
        <v>0</v>
      </c>
      <c r="S6" s="273">
        <f>'b) Budget Template'!$I$25</f>
        <v>0</v>
      </c>
      <c r="T6" s="273">
        <f>'b) Budget Template'!$I$26</f>
        <v>0</v>
      </c>
      <c r="U6" s="273">
        <f>'b) Budget Template'!$I$27</f>
        <v>0</v>
      </c>
      <c r="V6" s="273">
        <f>'b) Budget Template'!$I$28</f>
        <v>0</v>
      </c>
      <c r="W6" s="273">
        <f>'b) Budget Template'!$I$29</f>
        <v>0</v>
      </c>
      <c r="X6" s="273">
        <f>'b) Budget Template'!$I$30</f>
        <v>0</v>
      </c>
      <c r="Y6" s="273">
        <f>'b) Budget Template'!$I$31</f>
        <v>0</v>
      </c>
      <c r="Z6" s="273">
        <f>'b) Budget Template'!$I$35</f>
        <v>0</v>
      </c>
      <c r="AA6" s="273">
        <f>'b) Budget Template'!$I$36</f>
        <v>0</v>
      </c>
      <c r="AB6" s="273">
        <f>'b) Budget Template'!$I$37</f>
        <v>0</v>
      </c>
      <c r="AC6" s="273">
        <f>'b) Budget Template'!$I$38</f>
        <v>0</v>
      </c>
      <c r="AD6" s="273">
        <f>'b) Budget Template'!$I$39</f>
        <v>0</v>
      </c>
      <c r="AE6" s="273">
        <f>'b) Budget Template'!$I$40</f>
        <v>0</v>
      </c>
      <c r="AF6" s="273">
        <f>'b) Budget Template'!$I$41</f>
        <v>0</v>
      </c>
      <c r="AG6" s="273">
        <f>'b) Budget Template'!$I$42</f>
        <v>0</v>
      </c>
      <c r="AH6" s="273">
        <f>'b) Budget Template'!$I$43</f>
        <v>0</v>
      </c>
      <c r="AI6" s="273">
        <f>'b) Budget Template'!$I$44</f>
        <v>0</v>
      </c>
      <c r="AJ6" s="273">
        <f>'b) Budget Template'!$I$45</f>
        <v>0</v>
      </c>
      <c r="AK6" s="273">
        <f>'b) Budget Template'!$I$46</f>
        <v>0</v>
      </c>
      <c r="AL6" s="273">
        <f>'b) Budget Template'!$I$47</f>
        <v>0</v>
      </c>
      <c r="AM6" s="273">
        <f>'b) Budget Template'!$I$48</f>
        <v>0</v>
      </c>
      <c r="AN6" s="273">
        <f>'b) Budget Template'!$I$49</f>
        <v>0</v>
      </c>
      <c r="AO6" s="273">
        <f>'b) Budget Template'!$I$50</f>
        <v>0</v>
      </c>
      <c r="AP6" s="273">
        <f>'b) Budget Template'!$I$51</f>
        <v>0</v>
      </c>
      <c r="AQ6" s="273">
        <f>'b) Budget Template'!$I$52</f>
        <v>0</v>
      </c>
      <c r="AR6" s="273">
        <f>'b) Budget Template'!$I$53</f>
        <v>0</v>
      </c>
      <c r="AS6" s="273">
        <f>'b) Budget Template'!$I$54</f>
        <v>0</v>
      </c>
      <c r="AT6" s="273">
        <f>'b) Budget Template'!$I$55</f>
        <v>0</v>
      </c>
      <c r="AU6" s="273">
        <f>'b) Budget Template'!$I$56</f>
        <v>0</v>
      </c>
      <c r="AV6" s="273">
        <f>'b) Budget Template'!$I$57</f>
        <v>0</v>
      </c>
      <c r="AW6" s="273">
        <f>'b) Budget Template'!$I$58</f>
        <v>0</v>
      </c>
      <c r="AX6" s="273">
        <f>'b) Budget Template'!$I$59</f>
        <v>0</v>
      </c>
      <c r="AY6" s="273">
        <f>'b) Budget Template'!$I$60</f>
        <v>0</v>
      </c>
      <c r="AZ6" s="273">
        <f>'b) Budget Template'!$I$61</f>
        <v>0</v>
      </c>
      <c r="BA6" s="273">
        <f>'b) Budget Template'!$I$62</f>
        <v>0</v>
      </c>
      <c r="BB6" s="273">
        <f>'b) Budget Template'!$I$63</f>
        <v>0</v>
      </c>
      <c r="BC6" s="273">
        <f>'b) Budget Template'!$I$64</f>
        <v>0</v>
      </c>
      <c r="BD6" s="273">
        <f>'b) Budget Template'!$I$65</f>
        <v>0</v>
      </c>
      <c r="BE6" s="273">
        <f>'b) Budget Template'!$I$66</f>
        <v>0</v>
      </c>
      <c r="BF6" s="273">
        <f>'b) Budget Template'!$I$70</f>
        <v>0</v>
      </c>
      <c r="BG6" s="273" t="e">
        <f>'b) Budget Template'!$I$71</f>
        <v>#N/A</v>
      </c>
      <c r="BH6" s="273" t="e">
        <f>'b) Budget Template'!$I$72</f>
        <v>#N/A</v>
      </c>
      <c r="BI6" s="273">
        <f>'b) Budget Template'!$I$77</f>
        <v>0</v>
      </c>
      <c r="BJ6" s="273">
        <f>'b) Budget Template'!$I$78</f>
        <v>0</v>
      </c>
      <c r="BK6" s="273">
        <f>'b) Budget Template'!$I$79</f>
        <v>0</v>
      </c>
      <c r="BL6" s="273">
        <f>'b) Budget Template'!$I$83</f>
        <v>0</v>
      </c>
      <c r="BM6" s="273">
        <f>'b) Budget Template'!$I$84</f>
        <v>0</v>
      </c>
      <c r="BN6" s="273">
        <f>'b) Budget Template'!$I$85</f>
        <v>0</v>
      </c>
      <c r="BO6" s="273">
        <f>'b) Budget Template'!$I$89</f>
        <v>0</v>
      </c>
      <c r="BP6" s="273" t="e">
        <f>'b) Budget Template'!$I$90</f>
        <v>#N/A</v>
      </c>
      <c r="BQ6" s="273" t="e">
        <f>'b) Budget Template'!$I$91</f>
        <v>#N/A</v>
      </c>
      <c r="BR6" s="273">
        <f>'b) Budget Template'!$I$94</f>
        <v>0</v>
      </c>
      <c r="BS6" s="273" t="e">
        <f>'b) Budget Template'!$I$95</f>
        <v>#N/A</v>
      </c>
      <c r="BT6" s="273" t="e">
        <f>'b) Budget Template'!$I$96</f>
        <v>#N/A</v>
      </c>
      <c r="BU6" s="273" t="e">
        <f>'b) Budget Template'!$I$98</f>
        <v>#N/A</v>
      </c>
      <c r="BV6" s="273"/>
      <c r="BW6" s="273"/>
      <c r="BX6" s="273"/>
      <c r="BY6" s="273">
        <f>'b) Budget Template'!$I$114</f>
        <v>0</v>
      </c>
      <c r="BZ6" s="273">
        <f>'b) Budget Template'!$I$115</f>
        <v>0</v>
      </c>
      <c r="CA6" s="273">
        <f>'b) Budget Template'!$I$116</f>
        <v>0</v>
      </c>
      <c r="CB6" s="273">
        <f>'b) Budget Template'!$I$117</f>
        <v>0</v>
      </c>
      <c r="CC6" s="273">
        <f>'b) Budget Template'!$I$121</f>
        <v>0</v>
      </c>
      <c r="CD6" s="273">
        <f>'b) Budget Template'!$I$122</f>
        <v>0</v>
      </c>
      <c r="CE6" s="273">
        <f>'b) Budget Template'!$I$123</f>
        <v>0</v>
      </c>
      <c r="CF6" s="273">
        <f>'b) Budget Template'!$I$124</f>
        <v>0</v>
      </c>
      <c r="CG6" s="273">
        <f>'b) Budget Template'!$I$125</f>
        <v>0</v>
      </c>
      <c r="CH6" s="273">
        <f>'b) Budget Template'!$I$127</f>
        <v>0</v>
      </c>
      <c r="CI6" s="273" t="e">
        <f>'b) Budget Template'!$I$128</f>
        <v>#N/A</v>
      </c>
      <c r="CJ6" s="273" t="e">
        <f>'b) Budget Template'!$I$130</f>
        <v>#N/A</v>
      </c>
      <c r="CK6" s="273" t="e">
        <f>'b) Budget Template'!$I$132</f>
        <v>#N/A</v>
      </c>
      <c r="CL6" s="273">
        <f>'b) Budget Template'!$I$133</f>
        <v>0</v>
      </c>
      <c r="CM6" s="230" t="e">
        <f>'b) Budget Template'!$I$134</f>
        <v>#N/A</v>
      </c>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2"/>
      <c r="EW6" s="232"/>
      <c r="EX6" s="232"/>
      <c r="EY6" s="232"/>
      <c r="EZ6" s="232"/>
      <c r="FA6" s="232"/>
      <c r="FB6" s="233"/>
      <c r="FC6" s="233"/>
      <c r="FD6" s="233"/>
      <c r="FE6" s="233"/>
      <c r="FF6" s="233"/>
      <c r="FG6" s="233"/>
      <c r="FH6" s="233"/>
      <c r="FI6" s="233"/>
      <c r="FJ6" s="233"/>
      <c r="FK6" s="233"/>
      <c r="FL6" s="233"/>
      <c r="FM6" s="233"/>
      <c r="FN6" s="233"/>
      <c r="FO6" s="233"/>
      <c r="FP6" s="233"/>
      <c r="FQ6" s="233"/>
      <c r="FR6" s="233"/>
      <c r="FS6" s="233"/>
      <c r="FT6" s="233"/>
      <c r="FU6" s="233"/>
      <c r="FV6" s="233"/>
      <c r="FW6" s="233"/>
      <c r="FX6" s="265"/>
      <c r="FY6" s="265"/>
      <c r="FZ6" s="266"/>
    </row>
    <row r="7" spans="1:182" hidden="1">
      <c r="A7" s="204"/>
      <c r="B7" s="204"/>
      <c r="C7" s="204"/>
      <c r="D7" s="211"/>
      <c r="E7" s="212"/>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5"/>
      <c r="AY7" s="205"/>
      <c r="AZ7" s="205"/>
      <c r="BA7" s="205"/>
      <c r="BB7" s="205"/>
      <c r="BC7" s="205"/>
      <c r="BD7" s="205"/>
      <c r="BE7" s="205"/>
      <c r="BF7" s="205"/>
      <c r="BG7" s="205"/>
      <c r="BH7" s="205"/>
      <c r="BI7" s="205"/>
      <c r="BJ7" s="205"/>
      <c r="BK7" s="205"/>
      <c r="BL7" s="205"/>
      <c r="BM7" s="205"/>
      <c r="BN7" s="205"/>
      <c r="BO7" s="205"/>
      <c r="BP7" s="205"/>
      <c r="BQ7" s="205"/>
      <c r="BR7" s="205"/>
      <c r="BS7" s="205"/>
      <c r="BT7" s="205"/>
      <c r="BU7" s="205"/>
      <c r="BV7" s="205"/>
      <c r="BW7" s="205"/>
      <c r="BX7" s="205"/>
      <c r="BY7" s="205"/>
      <c r="BZ7" s="205"/>
      <c r="CA7" s="205"/>
      <c r="CB7" s="205"/>
      <c r="CC7" s="205"/>
      <c r="CD7" s="205"/>
      <c r="CE7" s="205"/>
      <c r="CF7" s="205"/>
      <c r="CG7" s="205"/>
      <c r="CH7" s="205"/>
      <c r="CI7" s="205"/>
      <c r="CJ7" s="205"/>
      <c r="CK7" s="205"/>
      <c r="CL7" s="205"/>
      <c r="CM7" s="206"/>
      <c r="CN7" s="209"/>
      <c r="CO7" s="209"/>
      <c r="CP7" s="209"/>
      <c r="CQ7" s="209"/>
      <c r="CR7" s="209"/>
      <c r="CS7" s="209"/>
      <c r="CT7" s="209"/>
      <c r="CU7" s="209"/>
      <c r="CV7" s="209"/>
      <c r="CW7" s="209"/>
      <c r="CX7" s="209"/>
      <c r="CY7" s="209"/>
      <c r="CZ7" s="209"/>
      <c r="DA7" s="209"/>
      <c r="DB7" s="209"/>
      <c r="DC7" s="209"/>
      <c r="DD7" s="209"/>
      <c r="DE7" s="209"/>
      <c r="DF7" s="209"/>
      <c r="DG7" s="209"/>
      <c r="DH7" s="209"/>
      <c r="DI7" s="209"/>
      <c r="DJ7" s="209"/>
      <c r="DK7" s="209"/>
      <c r="DL7" s="209"/>
      <c r="DM7" s="209"/>
      <c r="DN7" s="209"/>
      <c r="DO7" s="209"/>
      <c r="DP7" s="209"/>
      <c r="DQ7" s="209"/>
      <c r="DR7" s="209"/>
      <c r="DS7" s="209"/>
      <c r="DT7" s="209"/>
      <c r="DU7" s="209"/>
      <c r="DV7" s="209"/>
      <c r="DW7" s="209"/>
      <c r="DX7" s="209"/>
      <c r="DY7" s="209"/>
      <c r="DZ7" s="209"/>
      <c r="EA7" s="209"/>
      <c r="EB7" s="209"/>
      <c r="EC7" s="209"/>
      <c r="ED7" s="209"/>
      <c r="EE7" s="209"/>
      <c r="EF7" s="209"/>
      <c r="EG7" s="209"/>
      <c r="EH7" s="209"/>
      <c r="EI7" s="209"/>
      <c r="EJ7" s="209"/>
      <c r="EK7" s="209"/>
      <c r="EL7" s="209"/>
      <c r="EM7" s="209"/>
      <c r="EN7" s="209"/>
      <c r="EO7" s="209"/>
      <c r="EP7" s="209"/>
      <c r="EQ7" s="209"/>
      <c r="ER7" s="209"/>
      <c r="ES7" s="209"/>
      <c r="ET7" s="209"/>
      <c r="EU7" s="209"/>
      <c r="EV7" s="207"/>
      <c r="EW7" s="207"/>
      <c r="EX7" s="207"/>
      <c r="EY7" s="207"/>
      <c r="EZ7" s="207"/>
      <c r="FA7" s="207"/>
      <c r="FB7" s="210"/>
      <c r="FC7" s="210"/>
      <c r="FD7" s="210"/>
      <c r="FE7" s="210"/>
      <c r="FF7" s="210"/>
      <c r="FG7" s="210"/>
      <c r="FH7" s="210"/>
      <c r="FI7" s="210"/>
      <c r="FJ7" s="210"/>
      <c r="FK7" s="210"/>
      <c r="FL7" s="210"/>
      <c r="FM7" s="210"/>
      <c r="FN7" s="210"/>
      <c r="FO7" s="210"/>
      <c r="FP7" s="210"/>
      <c r="FQ7" s="210"/>
      <c r="FR7" s="210"/>
      <c r="FS7" s="210"/>
      <c r="FT7" s="210"/>
      <c r="FU7" s="210"/>
      <c r="FV7" s="210"/>
      <c r="FW7" s="210"/>
      <c r="FX7" s="208"/>
      <c r="FY7" s="208"/>
      <c r="FZ7" s="208"/>
    </row>
    <row r="8" spans="1:182" hidden="1">
      <c r="A8" s="204"/>
      <c r="B8" s="204"/>
      <c r="C8" s="204"/>
      <c r="D8" s="211"/>
      <c r="E8" s="212"/>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5"/>
      <c r="AO8" s="205"/>
      <c r="AP8" s="205"/>
      <c r="AQ8" s="205"/>
      <c r="AR8" s="205"/>
      <c r="AS8" s="205"/>
      <c r="AT8" s="205"/>
      <c r="AU8" s="205"/>
      <c r="AV8" s="205"/>
      <c r="AW8" s="205"/>
      <c r="AX8" s="205"/>
      <c r="AY8" s="205"/>
      <c r="AZ8" s="205"/>
      <c r="BA8" s="205"/>
      <c r="BB8" s="205"/>
      <c r="BC8" s="205"/>
      <c r="BD8" s="205"/>
      <c r="BE8" s="205"/>
      <c r="BF8" s="205"/>
      <c r="BG8" s="205"/>
      <c r="BH8" s="205"/>
      <c r="BI8" s="205"/>
      <c r="BJ8" s="205"/>
      <c r="BK8" s="205"/>
      <c r="BL8" s="205"/>
      <c r="BM8" s="205"/>
      <c r="BN8" s="205"/>
      <c r="BO8" s="205"/>
      <c r="BP8" s="205"/>
      <c r="BQ8" s="205"/>
      <c r="BR8" s="205"/>
      <c r="BS8" s="205"/>
      <c r="BT8" s="205"/>
      <c r="BU8" s="205"/>
      <c r="BV8" s="205"/>
      <c r="BW8" s="205"/>
      <c r="BX8" s="205"/>
      <c r="BY8" s="205"/>
      <c r="BZ8" s="205"/>
      <c r="CA8" s="205"/>
      <c r="CB8" s="205"/>
      <c r="CC8" s="205"/>
      <c r="CD8" s="205"/>
      <c r="CE8" s="205"/>
      <c r="CF8" s="205"/>
      <c r="CG8" s="205"/>
      <c r="CH8" s="205"/>
      <c r="CI8" s="205"/>
      <c r="CJ8" s="205"/>
      <c r="CK8" s="205"/>
      <c r="CL8" s="205"/>
      <c r="CM8" s="209"/>
      <c r="CN8" s="209"/>
      <c r="CO8" s="209"/>
      <c r="CP8" s="209"/>
      <c r="CQ8" s="209"/>
      <c r="CR8" s="209"/>
      <c r="CS8" s="209"/>
      <c r="CT8" s="209"/>
      <c r="CU8" s="209"/>
      <c r="CV8" s="209"/>
      <c r="CW8" s="209"/>
      <c r="CX8" s="209"/>
      <c r="CY8" s="209"/>
      <c r="CZ8" s="209"/>
      <c r="DA8" s="209"/>
      <c r="DB8" s="209"/>
      <c r="DC8" s="209"/>
      <c r="DD8" s="209"/>
      <c r="DE8" s="209"/>
      <c r="DF8" s="209"/>
      <c r="DG8" s="209"/>
      <c r="DH8" s="209"/>
      <c r="DI8" s="209"/>
      <c r="DJ8" s="209"/>
      <c r="DK8" s="209"/>
      <c r="DL8" s="209"/>
      <c r="DM8" s="209"/>
      <c r="DN8" s="209"/>
      <c r="DO8" s="209"/>
      <c r="DP8" s="209"/>
      <c r="DQ8" s="209"/>
      <c r="DR8" s="209"/>
      <c r="DS8" s="209"/>
      <c r="DT8" s="209"/>
      <c r="DU8" s="209"/>
      <c r="DV8" s="209"/>
      <c r="DW8" s="209"/>
      <c r="DX8" s="209"/>
      <c r="DY8" s="209"/>
      <c r="DZ8" s="209"/>
      <c r="EA8" s="209"/>
      <c r="EB8" s="209"/>
      <c r="EC8" s="209"/>
      <c r="ED8" s="209"/>
      <c r="EE8" s="209"/>
      <c r="EF8" s="209"/>
      <c r="EG8" s="209"/>
      <c r="EH8" s="209"/>
      <c r="EI8" s="209"/>
      <c r="EJ8" s="209"/>
      <c r="EK8" s="209"/>
      <c r="EL8" s="209"/>
      <c r="EM8" s="209"/>
      <c r="EN8" s="209"/>
      <c r="EO8" s="209"/>
      <c r="EP8" s="209"/>
      <c r="EQ8" s="209"/>
      <c r="ER8" s="209"/>
      <c r="ES8" s="209"/>
      <c r="ET8" s="209"/>
      <c r="EU8" s="209"/>
      <c r="EV8" s="207"/>
      <c r="EW8" s="207"/>
      <c r="EX8" s="207"/>
      <c r="EY8" s="207"/>
      <c r="EZ8" s="207"/>
      <c r="FA8" s="207"/>
      <c r="FB8" s="210"/>
      <c r="FC8" s="210"/>
      <c r="FD8" s="210"/>
      <c r="FE8" s="210"/>
      <c r="FF8" s="210"/>
      <c r="FG8" s="210"/>
      <c r="FH8" s="210"/>
      <c r="FI8" s="210"/>
      <c r="FJ8" s="210"/>
      <c r="FK8" s="210"/>
      <c r="FL8" s="210"/>
      <c r="FM8" s="210"/>
      <c r="FN8" s="210"/>
      <c r="FO8" s="210"/>
      <c r="FP8" s="210"/>
      <c r="FQ8" s="210"/>
      <c r="FR8" s="210"/>
      <c r="FS8" s="210"/>
      <c r="FT8" s="210"/>
      <c r="FU8" s="210"/>
      <c r="FV8" s="210"/>
      <c r="FW8" s="210"/>
      <c r="FX8" s="208"/>
      <c r="FY8" s="208"/>
      <c r="FZ8" s="208"/>
    </row>
    <row r="9" spans="1:182" hidden="1">
      <c r="A9" s="202"/>
      <c r="B9" s="204"/>
      <c r="C9" s="204"/>
      <c r="D9" s="211"/>
      <c r="E9" s="212"/>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c r="DP9" s="209"/>
      <c r="DQ9" s="209"/>
      <c r="DR9" s="209"/>
      <c r="DS9" s="209"/>
      <c r="DT9" s="209"/>
      <c r="DU9" s="209"/>
      <c r="DV9" s="209"/>
      <c r="DW9" s="209"/>
      <c r="DX9" s="209"/>
      <c r="DY9" s="209"/>
      <c r="DZ9" s="209"/>
      <c r="EA9" s="209"/>
      <c r="EB9" s="209"/>
      <c r="EC9" s="209"/>
      <c r="ED9" s="209"/>
      <c r="EE9" s="209"/>
      <c r="EF9" s="209"/>
      <c r="EG9" s="209"/>
      <c r="EH9" s="209"/>
      <c r="EI9" s="209"/>
      <c r="EJ9" s="209"/>
      <c r="EK9" s="209"/>
      <c r="EL9" s="209"/>
      <c r="EM9" s="209"/>
      <c r="EN9" s="209"/>
      <c r="EO9" s="209"/>
      <c r="EP9" s="209"/>
      <c r="EQ9" s="209"/>
      <c r="ER9" s="209"/>
      <c r="ES9" s="209"/>
      <c r="ET9" s="209"/>
      <c r="EU9" s="209"/>
      <c r="EV9" s="207"/>
      <c r="EW9" s="207"/>
      <c r="EX9" s="207"/>
      <c r="EY9" s="207"/>
      <c r="EZ9" s="207"/>
      <c r="FA9" s="207"/>
      <c r="FB9" s="210"/>
      <c r="FC9" s="210"/>
      <c r="FD9" s="210"/>
      <c r="FE9" s="210"/>
      <c r="FF9" s="210"/>
      <c r="FG9" s="210"/>
      <c r="FH9" s="210"/>
      <c r="FI9" s="210"/>
      <c r="FJ9" s="210"/>
      <c r="FK9" s="210"/>
      <c r="FL9" s="210"/>
      <c r="FM9" s="210"/>
      <c r="FN9" s="210"/>
      <c r="FO9" s="210"/>
      <c r="FP9" s="210"/>
      <c r="FQ9" s="210"/>
      <c r="FR9" s="210"/>
      <c r="FS9" s="210"/>
      <c r="FT9" s="210"/>
      <c r="FU9" s="210"/>
      <c r="FV9" s="210"/>
      <c r="FW9" s="210"/>
      <c r="FX9" s="208"/>
      <c r="FY9" s="208"/>
      <c r="FZ9" s="208"/>
    </row>
    <row r="10" spans="1:182" hidden="1">
      <c r="A10" s="204"/>
      <c r="B10" s="204"/>
      <c r="C10" s="204"/>
      <c r="D10" s="211"/>
      <c r="E10" s="212"/>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06"/>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7"/>
      <c r="EW10" s="207"/>
      <c r="EX10" s="207"/>
      <c r="EY10" s="207"/>
      <c r="EZ10" s="207"/>
      <c r="FA10" s="207"/>
      <c r="FB10" s="210"/>
      <c r="FC10" s="210"/>
      <c r="FD10" s="210"/>
      <c r="FE10" s="210"/>
      <c r="FF10" s="210"/>
      <c r="FG10" s="210"/>
      <c r="FH10" s="210"/>
      <c r="FI10" s="210"/>
      <c r="FJ10" s="210"/>
      <c r="FK10" s="210"/>
      <c r="FL10" s="210"/>
      <c r="FM10" s="210"/>
      <c r="FN10" s="210"/>
      <c r="FO10" s="210"/>
      <c r="FP10" s="210"/>
      <c r="FQ10" s="210"/>
      <c r="FR10" s="210"/>
      <c r="FS10" s="210"/>
      <c r="FT10" s="210"/>
      <c r="FU10" s="210"/>
      <c r="FV10" s="210"/>
      <c r="FW10" s="210"/>
      <c r="FX10" s="208"/>
      <c r="FY10" s="208"/>
      <c r="FZ10" s="208"/>
    </row>
    <row r="13" spans="1:182">
      <c r="A13" s="27" t="s">
        <v>661</v>
      </c>
    </row>
    <row r="15" spans="1:182">
      <c r="A15" s="195"/>
    </row>
    <row r="16" spans="1:182">
      <c r="A16" s="195"/>
    </row>
    <row r="17" spans="1:1">
      <c r="A17" s="195"/>
    </row>
    <row r="18" spans="1:1">
      <c r="A18" s="195"/>
    </row>
    <row r="19" spans="1:1">
      <c r="A19" s="195"/>
    </row>
    <row r="20" spans="1:1">
      <c r="A20" s="195"/>
    </row>
    <row r="21" spans="1:1">
      <c r="A21" s="195"/>
    </row>
    <row r="22" spans="1:1">
      <c r="A22" s="195"/>
    </row>
    <row r="23" spans="1:1">
      <c r="A23" s="195"/>
    </row>
    <row r="24" spans="1:1">
      <c r="A24" s="195"/>
    </row>
    <row r="25" spans="1:1">
      <c r="A25" s="195"/>
    </row>
    <row r="26" spans="1:1">
      <c r="A26" s="195"/>
    </row>
    <row r="27" spans="1:1">
      <c r="A27" s="195"/>
    </row>
    <row r="28" spans="1:1">
      <c r="A28" s="195"/>
    </row>
    <row r="29" spans="1:1">
      <c r="A29" s="195"/>
    </row>
    <row r="30" spans="1:1">
      <c r="A30" s="195"/>
    </row>
    <row r="31" spans="1:1">
      <c r="A31" s="195"/>
    </row>
    <row r="32" spans="1:1">
      <c r="A32" s="195"/>
    </row>
    <row r="33" spans="1:1">
      <c r="A33" s="195"/>
    </row>
    <row r="34" spans="1:1">
      <c r="A34" s="195"/>
    </row>
    <row r="35" spans="1:1">
      <c r="A35" s="195"/>
    </row>
    <row r="36" spans="1:1">
      <c r="A36" s="195"/>
    </row>
    <row r="37" spans="1:1">
      <c r="A37" s="195"/>
    </row>
    <row r="38" spans="1:1">
      <c r="A38" s="195"/>
    </row>
    <row r="39" spans="1:1">
      <c r="A39" s="195"/>
    </row>
    <row r="40" spans="1:1">
      <c r="A40" s="195"/>
    </row>
    <row r="41" spans="1:1">
      <c r="A41" s="195"/>
    </row>
    <row r="42" spans="1:1">
      <c r="A42" s="195"/>
    </row>
    <row r="43" spans="1:1">
      <c r="A43" s="195"/>
    </row>
    <row r="44" spans="1:1">
      <c r="A44" s="195"/>
    </row>
    <row r="45" spans="1:1">
      <c r="A45" s="195"/>
    </row>
    <row r="46" spans="1:1">
      <c r="A46" s="195"/>
    </row>
    <row r="47" spans="1:1">
      <c r="A47" s="195"/>
    </row>
    <row r="48" spans="1:1">
      <c r="A48" s="195"/>
    </row>
    <row r="49" spans="1:1">
      <c r="A49" s="195"/>
    </row>
    <row r="50" spans="1:1">
      <c r="A50" s="195"/>
    </row>
    <row r="51" spans="1:1">
      <c r="A51" s="195"/>
    </row>
    <row r="52" spans="1:1">
      <c r="A52" s="195"/>
    </row>
    <row r="53" spans="1:1">
      <c r="A53" s="195"/>
    </row>
    <row r="54" spans="1:1">
      <c r="A54" s="195"/>
    </row>
    <row r="55" spans="1:1">
      <c r="A55" s="195"/>
    </row>
    <row r="56" spans="1:1">
      <c r="A56" s="195"/>
    </row>
    <row r="57" spans="1:1">
      <c r="A57" s="195"/>
    </row>
    <row r="58" spans="1:1">
      <c r="A58" s="195"/>
    </row>
    <row r="59" spans="1:1">
      <c r="A59" s="195"/>
    </row>
    <row r="60" spans="1:1">
      <c r="A60" s="195"/>
    </row>
    <row r="61" spans="1:1">
      <c r="A61" s="195"/>
    </row>
    <row r="62" spans="1:1">
      <c r="A62" s="195"/>
    </row>
    <row r="63" spans="1:1">
      <c r="A63" s="195"/>
    </row>
    <row r="64" spans="1:1">
      <c r="A64" s="195"/>
    </row>
    <row r="65" spans="1:1">
      <c r="A65" s="195"/>
    </row>
    <row r="66" spans="1:1">
      <c r="A66" s="195"/>
    </row>
    <row r="67" spans="1:1">
      <c r="A67" s="195"/>
    </row>
    <row r="68" spans="1:1">
      <c r="A68" s="195"/>
    </row>
    <row r="69" spans="1:1">
      <c r="A69" s="195"/>
    </row>
    <row r="70" spans="1:1">
      <c r="A70" s="195"/>
    </row>
    <row r="71" spans="1:1">
      <c r="A71" s="195"/>
    </row>
    <row r="72" spans="1:1">
      <c r="A72" s="195"/>
    </row>
    <row r="73" spans="1:1">
      <c r="A73" s="195"/>
    </row>
    <row r="74" spans="1:1">
      <c r="A74" s="195"/>
    </row>
    <row r="75" spans="1:1">
      <c r="A75" s="195"/>
    </row>
    <row r="76" spans="1:1">
      <c r="A76" s="195"/>
    </row>
    <row r="77" spans="1:1">
      <c r="A77" s="195"/>
    </row>
    <row r="78" spans="1:1">
      <c r="A78" s="195"/>
    </row>
    <row r="79" spans="1:1">
      <c r="A79" s="195"/>
    </row>
    <row r="80" spans="1:1">
      <c r="A80" s="195"/>
    </row>
    <row r="81" spans="1:1">
      <c r="A81" s="195"/>
    </row>
    <row r="82" spans="1:1">
      <c r="A82" s="195"/>
    </row>
    <row r="83" spans="1:1">
      <c r="A83" s="195"/>
    </row>
    <row r="84" spans="1:1">
      <c r="A84" s="195"/>
    </row>
    <row r="85" spans="1:1">
      <c r="A85" s="195"/>
    </row>
    <row r="86" spans="1:1">
      <c r="A86" s="195"/>
    </row>
    <row r="87" spans="1:1">
      <c r="A87" s="195"/>
    </row>
    <row r="88" spans="1:1">
      <c r="A88" s="195"/>
    </row>
    <row r="89" spans="1:1">
      <c r="A89" s="195"/>
    </row>
    <row r="90" spans="1:1">
      <c r="A90" s="195"/>
    </row>
    <row r="91" spans="1:1">
      <c r="A91" s="195"/>
    </row>
    <row r="92" spans="1:1">
      <c r="A92" s="195"/>
    </row>
    <row r="93" spans="1:1">
      <c r="A93" s="195"/>
    </row>
    <row r="94" spans="1:1">
      <c r="A94" s="195"/>
    </row>
    <row r="95" spans="1:1">
      <c r="A95" s="195"/>
    </row>
    <row r="96" spans="1:1">
      <c r="A96" s="195"/>
    </row>
    <row r="97" spans="1:1">
      <c r="A97" s="195"/>
    </row>
    <row r="98" spans="1:1">
      <c r="A98" s="195"/>
    </row>
    <row r="99" spans="1:1">
      <c r="A99" s="195"/>
    </row>
    <row r="100" spans="1:1">
      <c r="A100" s="195"/>
    </row>
    <row r="101" spans="1:1">
      <c r="A101" s="195"/>
    </row>
    <row r="102" spans="1:1">
      <c r="A102" s="195"/>
    </row>
    <row r="103" spans="1:1">
      <c r="A103" s="195"/>
    </row>
    <row r="104" spans="1:1">
      <c r="A104" s="195"/>
    </row>
    <row r="105" spans="1:1">
      <c r="A105" s="195"/>
    </row>
    <row r="106" spans="1:1">
      <c r="A106" s="195"/>
    </row>
    <row r="107" spans="1:1">
      <c r="A107" s="195"/>
    </row>
    <row r="108" spans="1:1">
      <c r="A108" s="195"/>
    </row>
    <row r="109" spans="1:1">
      <c r="A109" s="195"/>
    </row>
    <row r="110" spans="1:1">
      <c r="A110" s="195"/>
    </row>
    <row r="111" spans="1:1">
      <c r="A111" s="195"/>
    </row>
    <row r="112" spans="1:1">
      <c r="A112" s="195"/>
    </row>
    <row r="113" spans="1:1">
      <c r="A113" s="195"/>
    </row>
    <row r="114" spans="1:1">
      <c r="A114" s="195"/>
    </row>
    <row r="115" spans="1:1">
      <c r="A115" s="195"/>
    </row>
    <row r="116" spans="1:1">
      <c r="A116" s="195"/>
    </row>
    <row r="117" spans="1:1">
      <c r="A117" s="195"/>
    </row>
    <row r="118" spans="1:1">
      <c r="A118" s="195"/>
    </row>
    <row r="119" spans="1:1">
      <c r="A119" s="195"/>
    </row>
    <row r="120" spans="1:1">
      <c r="A120" s="195"/>
    </row>
    <row r="121" spans="1:1">
      <c r="A121" s="195"/>
    </row>
    <row r="122" spans="1:1">
      <c r="A122" s="195"/>
    </row>
    <row r="123" spans="1:1">
      <c r="A123" s="195"/>
    </row>
    <row r="124" spans="1:1">
      <c r="A124" s="195"/>
    </row>
  </sheetData>
  <sheetProtection sheet="1" objects="1" scenarios="1"/>
  <mergeCells count="3">
    <mergeCell ref="BI1:BQ1"/>
    <mergeCell ref="BR1:BU1"/>
    <mergeCell ref="BV1:CN1"/>
  </mergeCells>
  <phoneticPr fontId="12"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4E1B0-F359-4A21-BDB6-4AA7FEEF68D4}">
  <sheetPr codeName="Sheet16"/>
  <dimension ref="A1"/>
  <sheetViews>
    <sheetView workbookViewId="0"/>
  </sheetViews>
  <sheetFormatPr defaultRowHeight="13.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indexed="13"/>
  </sheetPr>
  <dimension ref="A1:G69"/>
  <sheetViews>
    <sheetView workbookViewId="0"/>
  </sheetViews>
  <sheetFormatPr defaultRowHeight="13.2"/>
  <cols>
    <col min="2" max="2" width="44.88671875" bestFit="1" customWidth="1"/>
    <col min="3" max="3" width="13.33203125" customWidth="1"/>
    <col min="4" max="4" width="11.109375" style="161" bestFit="1" customWidth="1"/>
    <col min="5" max="5" width="1.88671875" customWidth="1"/>
    <col min="6" max="6" width="10.109375" bestFit="1" customWidth="1"/>
  </cols>
  <sheetData>
    <row r="1" spans="1:7">
      <c r="A1" s="216" t="s">
        <v>662</v>
      </c>
      <c r="C1" s="215"/>
      <c r="D1" s="269" t="s">
        <v>663</v>
      </c>
      <c r="G1" s="254"/>
    </row>
    <row r="2" spans="1:7">
      <c r="C2" s="215"/>
    </row>
    <row r="3" spans="1:7" s="159" customFormat="1" ht="25.5" customHeight="1">
      <c r="A3" s="159" t="s">
        <v>545</v>
      </c>
      <c r="B3" s="295" t="s">
        <v>546</v>
      </c>
      <c r="C3" s="159" t="s">
        <v>589</v>
      </c>
      <c r="D3" s="294" t="s">
        <v>664</v>
      </c>
    </row>
    <row r="4" spans="1:7">
      <c r="A4" t="s">
        <v>665</v>
      </c>
      <c r="B4" t="s">
        <v>666</v>
      </c>
      <c r="C4" t="s">
        <v>667</v>
      </c>
      <c r="D4" s="342">
        <v>60000</v>
      </c>
      <c r="G4" s="255"/>
    </row>
    <row r="5" spans="1:7">
      <c r="A5" t="s">
        <v>668</v>
      </c>
      <c r="B5" t="s">
        <v>669</v>
      </c>
      <c r="C5" t="s">
        <v>667</v>
      </c>
      <c r="D5" s="342">
        <v>67192.946929440775</v>
      </c>
    </row>
    <row r="6" spans="1:7">
      <c r="A6" t="s">
        <v>670</v>
      </c>
      <c r="B6" t="s">
        <v>671</v>
      </c>
      <c r="C6" t="s">
        <v>667</v>
      </c>
      <c r="D6" s="342">
        <v>60000</v>
      </c>
    </row>
    <row r="7" spans="1:7">
      <c r="A7" t="s">
        <v>672</v>
      </c>
      <c r="B7" t="s">
        <v>673</v>
      </c>
      <c r="C7" t="s">
        <v>667</v>
      </c>
      <c r="D7" s="342">
        <v>60000</v>
      </c>
    </row>
    <row r="8" spans="1:7">
      <c r="A8" t="s">
        <v>674</v>
      </c>
      <c r="B8" t="s">
        <v>675</v>
      </c>
      <c r="C8" t="s">
        <v>667</v>
      </c>
      <c r="D8" s="342">
        <v>60000</v>
      </c>
    </row>
    <row r="9" spans="1:7">
      <c r="A9" t="s">
        <v>676</v>
      </c>
      <c r="B9" t="s">
        <v>677</v>
      </c>
      <c r="C9" t="s">
        <v>667</v>
      </c>
      <c r="D9" s="342">
        <v>81239.627652305644</v>
      </c>
    </row>
    <row r="10" spans="1:7">
      <c r="A10" s="217" t="s">
        <v>678</v>
      </c>
      <c r="B10" s="217" t="s">
        <v>679</v>
      </c>
      <c r="C10" s="217" t="s">
        <v>667</v>
      </c>
      <c r="D10" s="343">
        <v>60000</v>
      </c>
    </row>
    <row r="11" spans="1:7">
      <c r="A11" t="s">
        <v>680</v>
      </c>
      <c r="B11" t="s">
        <v>681</v>
      </c>
      <c r="C11" t="s">
        <v>682</v>
      </c>
      <c r="D11" s="342">
        <v>64484.54309835413</v>
      </c>
      <c r="G11" s="270"/>
    </row>
    <row r="12" spans="1:7">
      <c r="A12" t="s">
        <v>683</v>
      </c>
      <c r="B12" t="s">
        <v>684</v>
      </c>
      <c r="C12" t="s">
        <v>682</v>
      </c>
      <c r="D12" s="342">
        <v>199632.99565419366</v>
      </c>
      <c r="G12" s="270"/>
    </row>
    <row r="13" spans="1:7">
      <c r="A13" t="s">
        <v>685</v>
      </c>
      <c r="B13" t="s">
        <v>686</v>
      </c>
      <c r="C13" t="s">
        <v>682</v>
      </c>
      <c r="D13" s="342">
        <v>101445.61195614</v>
      </c>
      <c r="G13" s="270"/>
    </row>
    <row r="14" spans="1:7">
      <c r="A14" t="s">
        <v>687</v>
      </c>
      <c r="B14" t="s">
        <v>688</v>
      </c>
      <c r="C14" t="s">
        <v>682</v>
      </c>
      <c r="D14" s="342">
        <v>88176.903519648593</v>
      </c>
      <c r="G14" s="270"/>
    </row>
    <row r="15" spans="1:7">
      <c r="A15" t="s">
        <v>689</v>
      </c>
      <c r="B15" t="s">
        <v>690</v>
      </c>
      <c r="C15" t="s">
        <v>682</v>
      </c>
      <c r="D15" s="342">
        <v>60000</v>
      </c>
      <c r="G15" s="270"/>
    </row>
    <row r="16" spans="1:7">
      <c r="A16" t="s">
        <v>691</v>
      </c>
      <c r="B16" t="s">
        <v>692</v>
      </c>
      <c r="C16" t="s">
        <v>682</v>
      </c>
      <c r="D16" s="342">
        <v>137717.98487367539</v>
      </c>
      <c r="G16" s="270"/>
    </row>
    <row r="17" spans="1:7">
      <c r="A17" t="s">
        <v>693</v>
      </c>
      <c r="B17" t="s">
        <v>694</v>
      </c>
      <c r="C17" t="s">
        <v>682</v>
      </c>
      <c r="D17" s="342">
        <v>155032.26657252535</v>
      </c>
      <c r="G17" s="270"/>
    </row>
    <row r="18" spans="1:7">
      <c r="A18" t="s">
        <v>695</v>
      </c>
      <c r="B18" t="s">
        <v>696</v>
      </c>
      <c r="C18" t="s">
        <v>682</v>
      </c>
      <c r="D18" s="342">
        <v>61019.608742133591</v>
      </c>
      <c r="G18" s="270"/>
    </row>
    <row r="19" spans="1:7">
      <c r="A19" t="s">
        <v>697</v>
      </c>
      <c r="B19" t="s">
        <v>698</v>
      </c>
      <c r="C19" t="s">
        <v>682</v>
      </c>
      <c r="D19" s="342">
        <v>157101.86485417566</v>
      </c>
      <c r="G19" s="270"/>
    </row>
    <row r="20" spans="1:7">
      <c r="A20" t="s">
        <v>699</v>
      </c>
      <c r="B20" t="s">
        <v>700</v>
      </c>
      <c r="C20" t="s">
        <v>682</v>
      </c>
      <c r="D20" s="342">
        <v>65952.84056887831</v>
      </c>
      <c r="G20" s="270"/>
    </row>
    <row r="21" spans="1:7">
      <c r="A21" t="s">
        <v>701</v>
      </c>
      <c r="B21" t="s">
        <v>702</v>
      </c>
      <c r="C21" t="s">
        <v>682</v>
      </c>
      <c r="D21" s="342">
        <v>159336.82751592438</v>
      </c>
      <c r="G21" s="270"/>
    </row>
    <row r="22" spans="1:7">
      <c r="A22" t="s">
        <v>703</v>
      </c>
      <c r="B22" t="s">
        <v>704</v>
      </c>
      <c r="C22" t="s">
        <v>682</v>
      </c>
      <c r="D22" s="342">
        <v>105244.49420646553</v>
      </c>
      <c r="G22" s="270"/>
    </row>
    <row r="23" spans="1:7">
      <c r="A23" t="s">
        <v>705</v>
      </c>
      <c r="B23" t="s">
        <v>706</v>
      </c>
      <c r="C23" t="s">
        <v>682</v>
      </c>
      <c r="D23" s="342">
        <v>166700.87705720653</v>
      </c>
      <c r="G23" s="270"/>
    </row>
    <row r="24" spans="1:7">
      <c r="A24" t="s">
        <v>707</v>
      </c>
      <c r="B24" t="s">
        <v>708</v>
      </c>
      <c r="C24" t="s">
        <v>682</v>
      </c>
      <c r="D24" s="342">
        <v>70879.083470495403</v>
      </c>
      <c r="G24" s="270"/>
    </row>
    <row r="25" spans="1:7">
      <c r="A25" t="s">
        <v>709</v>
      </c>
      <c r="B25" t="s">
        <v>710</v>
      </c>
      <c r="C25" t="s">
        <v>682</v>
      </c>
      <c r="D25" s="342">
        <v>136123.20498492668</v>
      </c>
      <c r="G25" s="270"/>
    </row>
    <row r="26" spans="1:7">
      <c r="A26" t="s">
        <v>711</v>
      </c>
      <c r="B26" t="s">
        <v>712</v>
      </c>
      <c r="C26" t="s">
        <v>682</v>
      </c>
      <c r="D26" s="342">
        <v>195837.98271379378</v>
      </c>
      <c r="G26" s="270"/>
    </row>
    <row r="27" spans="1:7">
      <c r="A27" t="s">
        <v>713</v>
      </c>
      <c r="B27" t="s">
        <v>714</v>
      </c>
      <c r="C27" t="s">
        <v>682</v>
      </c>
      <c r="D27" s="342">
        <v>125713.4436476704</v>
      </c>
      <c r="G27" s="270"/>
    </row>
    <row r="28" spans="1:7">
      <c r="A28" t="s">
        <v>715</v>
      </c>
      <c r="B28" t="s">
        <v>716</v>
      </c>
      <c r="C28" t="s">
        <v>682</v>
      </c>
      <c r="D28" s="342">
        <v>83136.295706436184</v>
      </c>
      <c r="G28" s="270"/>
    </row>
    <row r="29" spans="1:7">
      <c r="A29" t="s">
        <v>717</v>
      </c>
      <c r="B29" t="s">
        <v>718</v>
      </c>
      <c r="C29" t="s">
        <v>682</v>
      </c>
      <c r="D29" s="342">
        <v>161065.6269430418</v>
      </c>
      <c r="G29" s="270"/>
    </row>
    <row r="30" spans="1:7">
      <c r="A30" t="s">
        <v>719</v>
      </c>
      <c r="B30" t="s">
        <v>720</v>
      </c>
      <c r="C30" t="s">
        <v>682</v>
      </c>
      <c r="D30" s="342">
        <v>108043.05820392226</v>
      </c>
      <c r="G30" s="270"/>
    </row>
    <row r="31" spans="1:7">
      <c r="A31" t="s">
        <v>721</v>
      </c>
      <c r="B31" t="s">
        <v>722</v>
      </c>
      <c r="C31" t="s">
        <v>682</v>
      </c>
      <c r="D31" s="342">
        <v>126272.7915384192</v>
      </c>
      <c r="G31" s="270"/>
    </row>
    <row r="32" spans="1:7">
      <c r="A32" t="s">
        <v>723</v>
      </c>
      <c r="B32" t="s">
        <v>724</v>
      </c>
      <c r="C32" t="s">
        <v>682</v>
      </c>
      <c r="D32" s="342">
        <v>148415.77776431793</v>
      </c>
      <c r="G32" s="270"/>
    </row>
    <row r="33" spans="1:7">
      <c r="A33" t="s">
        <v>725</v>
      </c>
      <c r="B33" t="s">
        <v>726</v>
      </c>
      <c r="C33" t="s">
        <v>682</v>
      </c>
      <c r="D33" s="342">
        <v>60000</v>
      </c>
      <c r="G33" s="270"/>
    </row>
    <row r="34" spans="1:7">
      <c r="A34" t="s">
        <v>727</v>
      </c>
      <c r="B34" t="s">
        <v>728</v>
      </c>
      <c r="C34" t="s">
        <v>682</v>
      </c>
      <c r="D34" s="342">
        <v>117904.81078242874</v>
      </c>
      <c r="G34" s="270"/>
    </row>
    <row r="35" spans="1:7">
      <c r="A35" t="s">
        <v>729</v>
      </c>
      <c r="B35" t="s">
        <v>730</v>
      </c>
      <c r="C35" t="s">
        <v>682</v>
      </c>
      <c r="D35" s="342">
        <v>228867.15463189478</v>
      </c>
      <c r="G35" s="270"/>
    </row>
    <row r="36" spans="1:7">
      <c r="A36" t="s">
        <v>731</v>
      </c>
      <c r="B36" t="s">
        <v>732</v>
      </c>
      <c r="C36" t="s">
        <v>682</v>
      </c>
      <c r="D36" s="342">
        <v>151752.98257040998</v>
      </c>
      <c r="G36" s="270"/>
    </row>
    <row r="37" spans="1:7">
      <c r="A37" t="s">
        <v>733</v>
      </c>
      <c r="B37" t="s">
        <v>734</v>
      </c>
      <c r="C37" t="s">
        <v>682</v>
      </c>
      <c r="D37" s="342">
        <v>145381.74397687268</v>
      </c>
      <c r="G37" s="270"/>
    </row>
    <row r="38" spans="1:7">
      <c r="A38" t="s">
        <v>735</v>
      </c>
      <c r="B38" t="s">
        <v>736</v>
      </c>
      <c r="C38" t="s">
        <v>682</v>
      </c>
      <c r="D38" s="342">
        <v>156301.60167724272</v>
      </c>
      <c r="G38" s="270"/>
    </row>
    <row r="39" spans="1:7">
      <c r="A39" t="s">
        <v>737</v>
      </c>
      <c r="B39" t="s">
        <v>738</v>
      </c>
      <c r="C39" t="s">
        <v>682</v>
      </c>
      <c r="D39" s="342">
        <v>125362.08013566</v>
      </c>
      <c r="G39" s="270"/>
    </row>
    <row r="40" spans="1:7">
      <c r="A40" t="s">
        <v>739</v>
      </c>
      <c r="B40" t="s">
        <v>740</v>
      </c>
      <c r="C40" t="s">
        <v>682</v>
      </c>
      <c r="D40" s="342">
        <v>69868.631991944087</v>
      </c>
      <c r="G40" s="270"/>
    </row>
    <row r="41" spans="1:7">
      <c r="A41" t="s">
        <v>741</v>
      </c>
      <c r="B41" t="s">
        <v>742</v>
      </c>
      <c r="C41" t="s">
        <v>682</v>
      </c>
      <c r="D41" s="342">
        <v>154697.64573309178</v>
      </c>
      <c r="G41" s="270"/>
    </row>
    <row r="42" spans="1:7">
      <c r="A42" t="s">
        <v>743</v>
      </c>
      <c r="B42" t="s">
        <v>744</v>
      </c>
      <c r="C42" t="s">
        <v>682</v>
      </c>
      <c r="D42" s="342">
        <v>150069.52041666326</v>
      </c>
      <c r="G42" s="270"/>
    </row>
    <row r="43" spans="1:7">
      <c r="A43" t="s">
        <v>745</v>
      </c>
      <c r="B43" t="s">
        <v>746</v>
      </c>
      <c r="C43" t="s">
        <v>682</v>
      </c>
      <c r="D43" s="342">
        <v>227380.51500160951</v>
      </c>
      <c r="G43" s="270"/>
    </row>
    <row r="44" spans="1:7">
      <c r="A44" t="s">
        <v>747</v>
      </c>
      <c r="B44" t="s">
        <v>748</v>
      </c>
      <c r="C44" t="s">
        <v>682</v>
      </c>
      <c r="D44" s="342">
        <v>147502.96545508914</v>
      </c>
      <c r="G44" s="270"/>
    </row>
    <row r="45" spans="1:7">
      <c r="A45" t="s">
        <v>749</v>
      </c>
      <c r="B45" t="s">
        <v>750</v>
      </c>
      <c r="C45" t="s">
        <v>682</v>
      </c>
      <c r="D45" s="342">
        <v>143788.92558431605</v>
      </c>
      <c r="G45" s="270"/>
    </row>
    <row r="46" spans="1:7">
      <c r="A46" t="s">
        <v>751</v>
      </c>
      <c r="B46" t="s">
        <v>752</v>
      </c>
      <c r="C46" t="s">
        <v>682</v>
      </c>
      <c r="D46" s="342">
        <v>73842.953748706132</v>
      </c>
      <c r="G46" s="270"/>
    </row>
    <row r="47" spans="1:7">
      <c r="A47" t="s">
        <v>753</v>
      </c>
      <c r="B47" t="s">
        <v>754</v>
      </c>
      <c r="C47" t="s">
        <v>682</v>
      </c>
      <c r="D47" s="342">
        <v>133525.2432454896</v>
      </c>
      <c r="G47" s="270"/>
    </row>
    <row r="48" spans="1:7">
      <c r="A48" t="s">
        <v>755</v>
      </c>
      <c r="B48" t="s">
        <v>756</v>
      </c>
      <c r="C48" t="s">
        <v>682</v>
      </c>
      <c r="D48" s="342">
        <v>133155.50588344646</v>
      </c>
      <c r="G48" s="270"/>
    </row>
    <row r="49" spans="1:7">
      <c r="A49" t="s">
        <v>757</v>
      </c>
      <c r="B49" t="s">
        <v>758</v>
      </c>
      <c r="C49" t="s">
        <v>682</v>
      </c>
      <c r="D49" s="342">
        <v>114200.7231283032</v>
      </c>
      <c r="G49" s="270"/>
    </row>
    <row r="50" spans="1:7">
      <c r="A50" t="s">
        <v>759</v>
      </c>
      <c r="B50" t="s">
        <v>760</v>
      </c>
      <c r="C50" t="s">
        <v>682</v>
      </c>
      <c r="D50" s="342">
        <v>77020.953856401931</v>
      </c>
      <c r="G50" s="270"/>
    </row>
    <row r="51" spans="1:7">
      <c r="A51" t="s">
        <v>761</v>
      </c>
      <c r="B51" t="s">
        <v>762</v>
      </c>
      <c r="C51" t="s">
        <v>682</v>
      </c>
      <c r="D51" s="342">
        <v>153551.71789318605</v>
      </c>
      <c r="G51" s="270"/>
    </row>
    <row r="52" spans="1:7">
      <c r="A52" t="s">
        <v>763</v>
      </c>
      <c r="B52" t="s">
        <v>764</v>
      </c>
      <c r="C52" t="s">
        <v>682</v>
      </c>
      <c r="D52" s="342">
        <v>73598.679144831563</v>
      </c>
      <c r="G52" s="270"/>
    </row>
    <row r="53" spans="1:7">
      <c r="A53" t="s">
        <v>765</v>
      </c>
      <c r="B53" t="s">
        <v>766</v>
      </c>
      <c r="C53" t="s">
        <v>682</v>
      </c>
      <c r="D53" s="342">
        <v>159472.03330551932</v>
      </c>
      <c r="G53" s="270"/>
    </row>
    <row r="54" spans="1:7">
      <c r="A54" t="s">
        <v>767</v>
      </c>
      <c r="B54" t="s">
        <v>768</v>
      </c>
      <c r="C54" t="s">
        <v>682</v>
      </c>
      <c r="D54" s="342">
        <v>60000</v>
      </c>
      <c r="G54" s="270"/>
    </row>
    <row r="55" spans="1:7">
      <c r="A55" t="s">
        <v>769</v>
      </c>
      <c r="B55" t="s">
        <v>770</v>
      </c>
      <c r="C55" t="s">
        <v>682</v>
      </c>
      <c r="D55" s="342">
        <v>94797.677438968662</v>
      </c>
      <c r="G55" s="270"/>
    </row>
    <row r="56" spans="1:7">
      <c r="A56" t="s">
        <v>771</v>
      </c>
      <c r="B56" t="s">
        <v>772</v>
      </c>
      <c r="C56" t="s">
        <v>682</v>
      </c>
      <c r="D56" s="342">
        <v>68502.577781952088</v>
      </c>
      <c r="G56" s="270"/>
    </row>
    <row r="57" spans="1:7">
      <c r="A57" t="s">
        <v>773</v>
      </c>
      <c r="B57" t="s">
        <v>774</v>
      </c>
      <c r="C57" t="s">
        <v>682</v>
      </c>
      <c r="D57" s="342">
        <v>184262.36223598127</v>
      </c>
      <c r="G57" s="270"/>
    </row>
    <row r="58" spans="1:7">
      <c r="A58" t="s">
        <v>775</v>
      </c>
      <c r="B58" t="s">
        <v>776</v>
      </c>
      <c r="C58" t="s">
        <v>682</v>
      </c>
      <c r="D58" s="342">
        <v>137897.08073224447</v>
      </c>
      <c r="G58" s="270"/>
    </row>
    <row r="59" spans="1:7">
      <c r="A59" t="s">
        <v>777</v>
      </c>
      <c r="B59" t="s">
        <v>778</v>
      </c>
      <c r="C59" t="s">
        <v>682</v>
      </c>
      <c r="D59" s="342">
        <v>153845.79077249116</v>
      </c>
      <c r="G59" s="270"/>
    </row>
    <row r="60" spans="1:7">
      <c r="A60" t="s">
        <v>779</v>
      </c>
      <c r="B60" t="s">
        <v>780</v>
      </c>
      <c r="C60" t="s">
        <v>682</v>
      </c>
      <c r="D60" s="342">
        <v>225962.60942319705</v>
      </c>
      <c r="G60" s="270"/>
    </row>
    <row r="61" spans="1:7">
      <c r="A61" s="217" t="s">
        <v>781</v>
      </c>
      <c r="B61" s="217" t="s">
        <v>782</v>
      </c>
      <c r="C61" s="217" t="s">
        <v>682</v>
      </c>
      <c r="D61" s="343">
        <v>78087.396608016803</v>
      </c>
      <c r="G61" s="270"/>
    </row>
    <row r="62" spans="1:7">
      <c r="A62" s="217" t="s">
        <v>783</v>
      </c>
      <c r="B62" s="293" t="s">
        <v>784</v>
      </c>
      <c r="C62" s="217" t="s">
        <v>785</v>
      </c>
      <c r="D62" s="344">
        <v>199201.11078750511</v>
      </c>
      <c r="G62" s="270"/>
    </row>
    <row r="63" spans="1:7">
      <c r="A63" t="s">
        <v>786</v>
      </c>
      <c r="B63" t="s">
        <v>787</v>
      </c>
      <c r="C63" t="s">
        <v>788</v>
      </c>
      <c r="D63" s="342">
        <v>507981.94721586589</v>
      </c>
      <c r="G63" s="270"/>
    </row>
    <row r="64" spans="1:7">
      <c r="A64" s="217" t="s">
        <v>789</v>
      </c>
      <c r="B64" s="217" t="s">
        <v>790</v>
      </c>
      <c r="C64" s="217" t="s">
        <v>788</v>
      </c>
      <c r="D64" s="343">
        <v>496748.25219730253</v>
      </c>
      <c r="G64" s="270"/>
    </row>
    <row r="65" spans="1:7">
      <c r="A65" s="217" t="s">
        <v>791</v>
      </c>
      <c r="B65" s="217" t="s">
        <v>792</v>
      </c>
      <c r="C65" s="217" t="s">
        <v>793</v>
      </c>
      <c r="D65" s="344">
        <v>489310.96478839347</v>
      </c>
      <c r="G65" s="270"/>
    </row>
    <row r="66" spans="1:7">
      <c r="D66" s="218">
        <f>SUM(D4:D65)</f>
        <v>8619610.8163191173</v>
      </c>
      <c r="F66" s="253">
        <v>0</v>
      </c>
      <c r="G66" s="270"/>
    </row>
    <row r="67" spans="1:7" hidden="1">
      <c r="A67" t="s">
        <v>794</v>
      </c>
      <c r="B67" t="s">
        <v>795</v>
      </c>
      <c r="D67" s="234"/>
    </row>
    <row r="68" spans="1:7" hidden="1">
      <c r="A68" t="s">
        <v>796</v>
      </c>
      <c r="B68" t="s">
        <v>797</v>
      </c>
    </row>
    <row r="69" spans="1:7" hidden="1">
      <c r="A69" t="s">
        <v>798</v>
      </c>
      <c r="B69" t="s">
        <v>799</v>
      </c>
    </row>
  </sheetData>
  <phoneticPr fontId="12"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92D050"/>
  </sheetPr>
  <dimension ref="A1:CM190"/>
  <sheetViews>
    <sheetView workbookViewId="0">
      <selection activeCell="M12" sqref="M12"/>
    </sheetView>
  </sheetViews>
  <sheetFormatPr defaultRowHeight="14.4"/>
  <cols>
    <col min="1" max="1" width="11.33203125" style="381" customWidth="1"/>
    <col min="2" max="2" width="10.6640625" style="382" bestFit="1" customWidth="1"/>
    <col min="3" max="3" width="8.109375" style="382" customWidth="1"/>
    <col min="4" max="4" width="42.5546875" style="381" customWidth="1"/>
    <col min="5" max="5" width="8.88671875" customWidth="1"/>
    <col min="6" max="87" width="9.5546875" style="346" customWidth="1"/>
  </cols>
  <sheetData>
    <row r="1" spans="1:91" s="367" customFormat="1" ht="78.599999999999994" customHeight="1">
      <c r="A1" s="365" t="s">
        <v>998</v>
      </c>
      <c r="B1" s="365"/>
      <c r="C1" s="366"/>
      <c r="D1" s="390" t="s">
        <v>999</v>
      </c>
      <c r="F1" s="346">
        <v>23</v>
      </c>
      <c r="G1" s="346">
        <v>24</v>
      </c>
      <c r="H1" s="346">
        <v>25</v>
      </c>
      <c r="I1" s="346">
        <v>26</v>
      </c>
      <c r="J1" s="346">
        <v>27</v>
      </c>
      <c r="K1" s="346">
        <v>28</v>
      </c>
      <c r="L1" s="346">
        <v>29</v>
      </c>
      <c r="M1" s="346">
        <v>30</v>
      </c>
      <c r="N1" s="346">
        <v>31</v>
      </c>
      <c r="O1" s="346">
        <v>32</v>
      </c>
      <c r="P1" s="346">
        <v>33</v>
      </c>
      <c r="Q1" s="346">
        <v>34</v>
      </c>
      <c r="R1" s="346">
        <v>35</v>
      </c>
      <c r="S1" s="346">
        <v>36</v>
      </c>
      <c r="T1" s="346">
        <v>37</v>
      </c>
      <c r="U1" s="346">
        <v>38</v>
      </c>
      <c r="V1" s="346">
        <v>39</v>
      </c>
      <c r="W1" s="346">
        <v>40</v>
      </c>
      <c r="X1" s="346">
        <v>41</v>
      </c>
      <c r="Y1" s="346">
        <v>42</v>
      </c>
      <c r="Z1" s="346">
        <v>43</v>
      </c>
      <c r="AA1" s="346">
        <v>44</v>
      </c>
      <c r="AB1" s="346">
        <v>45</v>
      </c>
      <c r="AC1" s="346">
        <v>46</v>
      </c>
      <c r="AD1" s="346">
        <v>47</v>
      </c>
      <c r="AE1" s="346">
        <v>48</v>
      </c>
      <c r="AF1" s="346">
        <v>49</v>
      </c>
      <c r="AG1" s="346">
        <v>50</v>
      </c>
      <c r="AH1" s="346">
        <v>51</v>
      </c>
      <c r="AI1" s="346">
        <v>52</v>
      </c>
      <c r="AJ1" s="346">
        <v>53</v>
      </c>
      <c r="AK1" s="346">
        <v>54</v>
      </c>
      <c r="AL1" s="346">
        <v>55</v>
      </c>
      <c r="AM1" s="346">
        <v>56</v>
      </c>
      <c r="AN1" s="346">
        <v>57</v>
      </c>
      <c r="AO1" s="346">
        <v>58</v>
      </c>
      <c r="AP1" s="346">
        <v>59</v>
      </c>
      <c r="AQ1" s="346">
        <v>60</v>
      </c>
      <c r="AR1" s="346">
        <v>61</v>
      </c>
      <c r="AS1" s="346">
        <v>62</v>
      </c>
      <c r="AT1" s="346">
        <v>63</v>
      </c>
      <c r="AU1" s="346">
        <v>64</v>
      </c>
      <c r="AV1" s="346">
        <v>65</v>
      </c>
      <c r="AW1" s="346">
        <v>66</v>
      </c>
      <c r="AX1" s="346">
        <v>67</v>
      </c>
      <c r="AY1" s="346">
        <v>68</v>
      </c>
      <c r="AZ1" s="346">
        <v>69</v>
      </c>
      <c r="BA1" s="346">
        <v>70</v>
      </c>
      <c r="BB1" s="346">
        <v>71</v>
      </c>
      <c r="BC1" s="346">
        <v>72</v>
      </c>
      <c r="BD1" s="346">
        <v>73</v>
      </c>
      <c r="BE1" s="346">
        <v>74</v>
      </c>
      <c r="BF1" s="346">
        <v>75</v>
      </c>
      <c r="BG1" s="346">
        <v>76</v>
      </c>
      <c r="BH1" s="346">
        <v>77</v>
      </c>
      <c r="BI1" s="346">
        <v>78</v>
      </c>
      <c r="BJ1" s="346">
        <v>79</v>
      </c>
      <c r="BK1" s="346">
        <v>80</v>
      </c>
      <c r="BL1" s="346">
        <v>81</v>
      </c>
      <c r="BM1" s="346">
        <v>82</v>
      </c>
      <c r="BN1" s="346">
        <v>83</v>
      </c>
      <c r="BO1" s="346">
        <v>84</v>
      </c>
      <c r="BP1" s="346">
        <v>85</v>
      </c>
      <c r="BQ1" s="346">
        <v>86</v>
      </c>
      <c r="BR1" s="346">
        <v>87</v>
      </c>
      <c r="BS1" s="346">
        <v>88</v>
      </c>
      <c r="BT1" s="346">
        <v>89</v>
      </c>
      <c r="BU1" s="346">
        <v>90</v>
      </c>
      <c r="BV1" s="346">
        <v>91</v>
      </c>
      <c r="BW1" s="346">
        <v>92</v>
      </c>
      <c r="BX1" s="346">
        <v>93</v>
      </c>
      <c r="BY1" s="346">
        <v>94</v>
      </c>
      <c r="BZ1" s="346">
        <v>95</v>
      </c>
      <c r="CA1" s="346">
        <v>96</v>
      </c>
      <c r="CB1" s="346">
        <v>97</v>
      </c>
      <c r="CC1" s="346">
        <v>98</v>
      </c>
      <c r="CD1" s="346">
        <v>99</v>
      </c>
      <c r="CE1" s="346">
        <v>100</v>
      </c>
      <c r="CF1" s="346">
        <v>101</v>
      </c>
      <c r="CG1" s="346">
        <v>102</v>
      </c>
      <c r="CH1" s="346">
        <v>103</v>
      </c>
      <c r="CI1" s="346">
        <v>104</v>
      </c>
      <c r="CJ1" s="367">
        <v>105</v>
      </c>
    </row>
    <row r="2" spans="1:91" s="367" customFormat="1">
      <c r="A2" s="366"/>
      <c r="B2" s="366"/>
      <c r="C2" s="366">
        <v>1</v>
      </c>
      <c r="D2" s="366">
        <v>2</v>
      </c>
      <c r="E2" s="366">
        <v>3</v>
      </c>
      <c r="F2" s="368">
        <v>4</v>
      </c>
      <c r="G2" s="368">
        <v>5</v>
      </c>
      <c r="H2" s="368">
        <v>6</v>
      </c>
      <c r="I2" s="368">
        <v>7</v>
      </c>
      <c r="J2" s="368">
        <v>8</v>
      </c>
      <c r="K2" s="368">
        <v>9</v>
      </c>
      <c r="L2" s="368">
        <v>10</v>
      </c>
      <c r="M2" s="368">
        <v>11</v>
      </c>
      <c r="N2" s="368">
        <v>12</v>
      </c>
      <c r="O2" s="368">
        <v>13</v>
      </c>
      <c r="P2" s="368">
        <v>14</v>
      </c>
      <c r="Q2" s="368">
        <v>15</v>
      </c>
      <c r="R2" s="368">
        <v>16</v>
      </c>
      <c r="S2" s="368">
        <v>17</v>
      </c>
      <c r="T2" s="368">
        <v>18</v>
      </c>
      <c r="U2" s="368">
        <v>19</v>
      </c>
      <c r="V2" s="368">
        <v>20</v>
      </c>
      <c r="W2" s="368">
        <v>21</v>
      </c>
      <c r="X2" s="368">
        <v>22</v>
      </c>
      <c r="Y2" s="368">
        <v>23</v>
      </c>
      <c r="Z2" s="368">
        <v>24</v>
      </c>
      <c r="AA2" s="368">
        <v>25</v>
      </c>
      <c r="AB2" s="368">
        <v>26</v>
      </c>
      <c r="AC2" s="368">
        <v>27</v>
      </c>
      <c r="AD2" s="368">
        <v>28</v>
      </c>
      <c r="AE2" s="368">
        <v>29</v>
      </c>
      <c r="AF2" s="368">
        <v>30</v>
      </c>
      <c r="AG2" s="368">
        <v>31</v>
      </c>
      <c r="AH2" s="368">
        <v>32</v>
      </c>
      <c r="AI2" s="368">
        <v>33</v>
      </c>
      <c r="AJ2" s="368">
        <v>34</v>
      </c>
      <c r="AK2" s="368">
        <v>35</v>
      </c>
      <c r="AL2" s="368">
        <v>36</v>
      </c>
      <c r="AM2" s="368">
        <v>37</v>
      </c>
      <c r="AN2" s="368">
        <v>38</v>
      </c>
      <c r="AO2" s="368">
        <v>39</v>
      </c>
      <c r="AP2" s="368">
        <v>40</v>
      </c>
      <c r="AQ2" s="368">
        <v>41</v>
      </c>
      <c r="AR2" s="368">
        <v>42</v>
      </c>
      <c r="AS2" s="368">
        <v>43</v>
      </c>
      <c r="AT2" s="368">
        <v>44</v>
      </c>
      <c r="AU2" s="368">
        <v>45</v>
      </c>
      <c r="AV2" s="368">
        <v>46</v>
      </c>
      <c r="AW2" s="368">
        <v>47</v>
      </c>
      <c r="AX2" s="368">
        <v>48</v>
      </c>
      <c r="AY2" s="368">
        <v>49</v>
      </c>
      <c r="AZ2" s="368">
        <v>50</v>
      </c>
      <c r="BA2" s="368">
        <v>51</v>
      </c>
      <c r="BB2" s="368">
        <v>52</v>
      </c>
      <c r="BC2" s="368">
        <v>53</v>
      </c>
      <c r="BD2" s="368">
        <v>54</v>
      </c>
      <c r="BE2" s="368">
        <v>55</v>
      </c>
      <c r="BF2" s="368">
        <v>56</v>
      </c>
      <c r="BG2" s="368">
        <v>57</v>
      </c>
      <c r="BH2" s="368">
        <v>58</v>
      </c>
      <c r="BI2" s="368">
        <v>59</v>
      </c>
      <c r="BJ2" s="368">
        <v>60</v>
      </c>
      <c r="BK2" s="368">
        <v>61</v>
      </c>
      <c r="BL2" s="368">
        <v>62</v>
      </c>
      <c r="BM2" s="368">
        <v>63</v>
      </c>
      <c r="BN2" s="368">
        <v>64</v>
      </c>
      <c r="BO2" s="368">
        <v>65</v>
      </c>
      <c r="BP2" s="368">
        <v>66</v>
      </c>
      <c r="BQ2" s="368">
        <v>67</v>
      </c>
      <c r="BR2" s="368">
        <v>68</v>
      </c>
      <c r="BS2" s="368">
        <v>69</v>
      </c>
      <c r="BT2" s="368">
        <v>70</v>
      </c>
      <c r="BU2" s="368">
        <v>71</v>
      </c>
      <c r="BV2" s="368">
        <v>72</v>
      </c>
      <c r="BW2" s="368">
        <v>73</v>
      </c>
      <c r="BX2" s="368">
        <v>74</v>
      </c>
      <c r="BY2" s="368">
        <v>75</v>
      </c>
      <c r="BZ2" s="368">
        <v>76</v>
      </c>
      <c r="CA2" s="368">
        <v>77</v>
      </c>
      <c r="CB2" s="368">
        <v>78</v>
      </c>
      <c r="CC2" s="368">
        <v>79</v>
      </c>
      <c r="CD2" s="368">
        <v>80</v>
      </c>
      <c r="CE2" s="368">
        <v>81</v>
      </c>
      <c r="CF2" s="368">
        <v>82</v>
      </c>
      <c r="CG2" s="368">
        <v>83</v>
      </c>
      <c r="CH2" s="368">
        <v>84</v>
      </c>
      <c r="CI2" s="368">
        <v>85</v>
      </c>
      <c r="CJ2" s="366">
        <v>86</v>
      </c>
    </row>
    <row r="3" spans="1:91" ht="57.6">
      <c r="A3" s="369" t="s">
        <v>589</v>
      </c>
      <c r="B3" s="369" t="s">
        <v>828</v>
      </c>
      <c r="C3" s="369" t="s">
        <v>829</v>
      </c>
      <c r="D3" s="369" t="s">
        <v>830</v>
      </c>
      <c r="E3" s="370" t="s">
        <v>831</v>
      </c>
      <c r="F3" s="369" t="s">
        <v>832</v>
      </c>
      <c r="G3" s="369" t="s">
        <v>833</v>
      </c>
      <c r="H3" s="369" t="s">
        <v>834</v>
      </c>
      <c r="I3" s="369" t="s">
        <v>56</v>
      </c>
      <c r="J3" s="369" t="s">
        <v>59</v>
      </c>
      <c r="K3" s="369" t="s">
        <v>62</v>
      </c>
      <c r="L3" s="369" t="s">
        <v>65</v>
      </c>
      <c r="M3" s="369" t="s">
        <v>68</v>
      </c>
      <c r="N3" s="369" t="s">
        <v>71</v>
      </c>
      <c r="O3" s="369" t="s">
        <v>74</v>
      </c>
      <c r="P3" s="369" t="s">
        <v>835</v>
      </c>
      <c r="Q3" s="369" t="s">
        <v>836</v>
      </c>
      <c r="R3" s="369" t="s">
        <v>83</v>
      </c>
      <c r="S3" s="369" t="s">
        <v>86</v>
      </c>
      <c r="T3" s="369" t="s">
        <v>89</v>
      </c>
      <c r="U3" s="369" t="s">
        <v>92</v>
      </c>
      <c r="V3" s="369" t="s">
        <v>95</v>
      </c>
      <c r="W3" s="369" t="s">
        <v>97</v>
      </c>
      <c r="X3" s="369" t="s">
        <v>204</v>
      </c>
      <c r="Y3" s="369" t="s">
        <v>207</v>
      </c>
      <c r="Z3" s="369" t="s">
        <v>837</v>
      </c>
      <c r="AA3" s="369" t="s">
        <v>838</v>
      </c>
      <c r="AB3" s="369" t="s">
        <v>839</v>
      </c>
      <c r="AC3" s="369" t="s">
        <v>840</v>
      </c>
      <c r="AD3" s="369" t="s">
        <v>108</v>
      </c>
      <c r="AE3" s="369" t="s">
        <v>111</v>
      </c>
      <c r="AF3" s="369" t="s">
        <v>114</v>
      </c>
      <c r="AG3" s="369" t="s">
        <v>117</v>
      </c>
      <c r="AH3" s="369" t="s">
        <v>120</v>
      </c>
      <c r="AI3" s="369" t="s">
        <v>123</v>
      </c>
      <c r="AJ3" s="369" t="s">
        <v>126</v>
      </c>
      <c r="AK3" s="369" t="s">
        <v>129</v>
      </c>
      <c r="AL3" s="369" t="s">
        <v>132</v>
      </c>
      <c r="AM3" s="369" t="s">
        <v>135</v>
      </c>
      <c r="AN3" s="369" t="s">
        <v>138</v>
      </c>
      <c r="AO3" s="369" t="s">
        <v>141</v>
      </c>
      <c r="AP3" s="369" t="s">
        <v>144</v>
      </c>
      <c r="AQ3" s="369" t="s">
        <v>147</v>
      </c>
      <c r="AR3" s="369" t="s">
        <v>150</v>
      </c>
      <c r="AS3" s="369" t="s">
        <v>153</v>
      </c>
      <c r="AT3" s="369" t="s">
        <v>156</v>
      </c>
      <c r="AU3" s="369" t="s">
        <v>159</v>
      </c>
      <c r="AV3" s="369" t="s">
        <v>162</v>
      </c>
      <c r="AW3" s="369" t="s">
        <v>841</v>
      </c>
      <c r="AX3" s="369" t="s">
        <v>842</v>
      </c>
      <c r="AY3" s="369" t="s">
        <v>843</v>
      </c>
      <c r="AZ3" s="369" t="s">
        <v>844</v>
      </c>
      <c r="BA3" s="369" t="s">
        <v>845</v>
      </c>
      <c r="BB3" s="369" t="s">
        <v>846</v>
      </c>
      <c r="BC3" s="369" t="s">
        <v>847</v>
      </c>
      <c r="BD3" s="369" t="s">
        <v>167</v>
      </c>
      <c r="BE3" s="369" t="s">
        <v>170</v>
      </c>
      <c r="BF3" s="369" t="s">
        <v>173</v>
      </c>
      <c r="BG3" s="369" t="s">
        <v>176</v>
      </c>
      <c r="BH3" s="369" t="s">
        <v>179</v>
      </c>
      <c r="BI3" s="369" t="s">
        <v>182</v>
      </c>
      <c r="BJ3" s="369" t="s">
        <v>185</v>
      </c>
      <c r="BK3" s="369" t="s">
        <v>848</v>
      </c>
      <c r="BL3" s="369" t="s">
        <v>849</v>
      </c>
      <c r="BM3" s="369" t="s">
        <v>194</v>
      </c>
      <c r="BN3" s="369" t="s">
        <v>197</v>
      </c>
      <c r="BO3" s="369" t="s">
        <v>212</v>
      </c>
      <c r="BP3" s="369" t="s">
        <v>215</v>
      </c>
      <c r="BQ3" s="369" t="s">
        <v>234</v>
      </c>
      <c r="BR3" s="369" t="s">
        <v>236</v>
      </c>
      <c r="BS3" s="369" t="s">
        <v>239</v>
      </c>
      <c r="BT3" s="369" t="s">
        <v>850</v>
      </c>
      <c r="BU3" s="369" t="s">
        <v>243</v>
      </c>
      <c r="BV3" s="369" t="s">
        <v>246</v>
      </c>
      <c r="BW3" s="369" t="s">
        <v>249</v>
      </c>
      <c r="BX3" s="369" t="s">
        <v>851</v>
      </c>
      <c r="BY3" s="369" t="s">
        <v>852</v>
      </c>
      <c r="BZ3" s="369" t="s">
        <v>853</v>
      </c>
      <c r="CA3" s="369" t="s">
        <v>854</v>
      </c>
      <c r="CB3" s="369" t="s">
        <v>855</v>
      </c>
      <c r="CC3" s="369" t="s">
        <v>856</v>
      </c>
      <c r="CD3" s="369" t="s">
        <v>857</v>
      </c>
      <c r="CE3" s="369" t="s">
        <v>223</v>
      </c>
      <c r="CF3" s="369" t="s">
        <v>225</v>
      </c>
      <c r="CG3" s="369" t="s">
        <v>256</v>
      </c>
      <c r="CH3" s="369" t="s">
        <v>258</v>
      </c>
      <c r="CI3" s="369" t="s">
        <v>220</v>
      </c>
    </row>
    <row r="4" spans="1:91" ht="28.8">
      <c r="A4" s="371" t="s">
        <v>858</v>
      </c>
      <c r="B4" s="372">
        <v>8733373</v>
      </c>
      <c r="C4" s="373">
        <v>3373</v>
      </c>
      <c r="D4" s="374" t="s">
        <v>262</v>
      </c>
      <c r="E4" t="s">
        <v>859</v>
      </c>
      <c r="F4" s="375">
        <v>39157.279999999897</v>
      </c>
      <c r="G4" s="375">
        <v>0</v>
      </c>
      <c r="H4" s="375">
        <v>0</v>
      </c>
      <c r="I4" s="375">
        <v>626018.52</v>
      </c>
      <c r="J4" s="375">
        <v>0</v>
      </c>
      <c r="K4" s="375">
        <v>-403.84</v>
      </c>
      <c r="L4" s="375">
        <v>0</v>
      </c>
      <c r="M4" s="375">
        <v>16615</v>
      </c>
      <c r="N4" s="375">
        <v>37510</v>
      </c>
      <c r="O4" s="375">
        <v>0</v>
      </c>
      <c r="P4" s="375">
        <v>0</v>
      </c>
      <c r="Q4" s="375">
        <v>18505.23</v>
      </c>
      <c r="R4" s="375">
        <v>19779.55</v>
      </c>
      <c r="S4" s="375">
        <v>0</v>
      </c>
      <c r="T4" s="375">
        <v>0</v>
      </c>
      <c r="U4" s="375">
        <v>8890.4599999999991</v>
      </c>
      <c r="V4" s="375">
        <v>0</v>
      </c>
      <c r="W4" s="375">
        <v>0</v>
      </c>
      <c r="X4" s="375">
        <v>0</v>
      </c>
      <c r="Y4" s="375">
        <v>0</v>
      </c>
      <c r="Z4" s="375">
        <v>0</v>
      </c>
      <c r="AA4" s="375">
        <v>0</v>
      </c>
      <c r="AB4" s="375">
        <v>0</v>
      </c>
      <c r="AC4" s="375">
        <v>0</v>
      </c>
      <c r="AD4" s="375">
        <v>404074.53</v>
      </c>
      <c r="AE4" s="375">
        <v>0</v>
      </c>
      <c r="AF4" s="375">
        <v>129505.95</v>
      </c>
      <c r="AG4" s="375">
        <v>3925.97</v>
      </c>
      <c r="AH4" s="375">
        <v>31789.42</v>
      </c>
      <c r="AI4" s="375">
        <v>26713.29</v>
      </c>
      <c r="AJ4" s="375">
        <v>0</v>
      </c>
      <c r="AK4" s="375">
        <v>850.9</v>
      </c>
      <c r="AL4" s="375">
        <v>666.7</v>
      </c>
      <c r="AM4" s="375">
        <v>1328</v>
      </c>
      <c r="AN4" s="375">
        <v>0</v>
      </c>
      <c r="AO4" s="375">
        <v>7048.33</v>
      </c>
      <c r="AP4" s="375">
        <v>2790</v>
      </c>
      <c r="AQ4" s="375">
        <v>18662.509999999998</v>
      </c>
      <c r="AR4" s="375">
        <v>1228.44</v>
      </c>
      <c r="AS4" s="375">
        <v>14036.07</v>
      </c>
      <c r="AT4" s="375">
        <v>2694.6</v>
      </c>
      <c r="AU4" s="375">
        <v>4760.0600000000004</v>
      </c>
      <c r="AV4" s="375">
        <v>19003.53</v>
      </c>
      <c r="AW4" s="375">
        <v>5771.74</v>
      </c>
      <c r="AX4" s="375">
        <v>0</v>
      </c>
      <c r="AY4" s="375">
        <v>7470.78</v>
      </c>
      <c r="AZ4" s="375">
        <v>5008.58</v>
      </c>
      <c r="BA4" s="375">
        <v>1676.39</v>
      </c>
      <c r="BB4" s="375">
        <v>0</v>
      </c>
      <c r="BC4" s="375">
        <v>10277</v>
      </c>
      <c r="BD4" s="375">
        <v>0</v>
      </c>
      <c r="BE4" s="375">
        <v>6213.96</v>
      </c>
      <c r="BF4" s="375">
        <v>3078.36</v>
      </c>
      <c r="BG4" s="375">
        <v>7244.4</v>
      </c>
      <c r="BH4" s="375">
        <v>18910.259999999998</v>
      </c>
      <c r="BI4" s="375">
        <v>0</v>
      </c>
      <c r="BJ4" s="375">
        <v>8401</v>
      </c>
      <c r="BK4" s="375">
        <v>10625.33</v>
      </c>
      <c r="BL4" s="375">
        <v>0</v>
      </c>
      <c r="BM4" s="375">
        <v>0</v>
      </c>
      <c r="BN4" s="375">
        <v>0</v>
      </c>
      <c r="BO4" s="375">
        <v>0</v>
      </c>
      <c r="BP4" s="375">
        <v>0</v>
      </c>
      <c r="BQ4" s="375">
        <v>0</v>
      </c>
      <c r="BR4" s="375">
        <v>0</v>
      </c>
      <c r="BS4" s="375">
        <v>0</v>
      </c>
      <c r="BT4" s="375">
        <v>10000</v>
      </c>
      <c r="BU4" s="375">
        <v>0</v>
      </c>
      <c r="BV4" s="375">
        <v>0</v>
      </c>
      <c r="BW4" s="375">
        <v>0</v>
      </c>
      <c r="BX4" s="375">
        <v>0</v>
      </c>
      <c r="BY4" s="375">
        <v>0</v>
      </c>
      <c r="BZ4" s="375">
        <v>0</v>
      </c>
      <c r="CA4" s="375">
        <v>0</v>
      </c>
      <c r="CB4" s="375">
        <v>0</v>
      </c>
      <c r="CC4" s="375">
        <v>0</v>
      </c>
      <c r="CD4" s="375">
        <v>0</v>
      </c>
      <c r="CE4" s="375">
        <v>6000</v>
      </c>
      <c r="CF4" s="375">
        <v>6316.1000000000786</v>
      </c>
      <c r="CG4" s="375">
        <v>0</v>
      </c>
      <c r="CH4" s="375">
        <v>0</v>
      </c>
      <c r="CI4" s="375">
        <v>0</v>
      </c>
      <c r="CJ4" s="376"/>
      <c r="CK4" s="376"/>
      <c r="CL4" s="376"/>
      <c r="CM4" s="376"/>
    </row>
    <row r="5" spans="1:91" ht="28.8">
      <c r="A5" s="371" t="s">
        <v>858</v>
      </c>
      <c r="B5" s="372">
        <v>8733061</v>
      </c>
      <c r="C5" s="373">
        <v>3061</v>
      </c>
      <c r="D5" s="374" t="s">
        <v>265</v>
      </c>
      <c r="E5" t="s">
        <v>860</v>
      </c>
      <c r="F5" s="375">
        <v>61084.52000000004</v>
      </c>
      <c r="G5" s="375">
        <v>0</v>
      </c>
      <c r="H5" s="375">
        <v>1840.4700000000012</v>
      </c>
      <c r="I5" s="375">
        <v>1132733.58</v>
      </c>
      <c r="J5" s="375">
        <v>0</v>
      </c>
      <c r="K5" s="375">
        <v>103246.7</v>
      </c>
      <c r="L5" s="375">
        <v>0</v>
      </c>
      <c r="M5" s="375">
        <v>49145</v>
      </c>
      <c r="N5" s="375">
        <v>56371.86</v>
      </c>
      <c r="O5" s="375">
        <v>0</v>
      </c>
      <c r="P5" s="375">
        <v>0</v>
      </c>
      <c r="Q5" s="375">
        <v>83203.3</v>
      </c>
      <c r="R5" s="375">
        <v>21142.880000000001</v>
      </c>
      <c r="S5" s="375">
        <v>5750</v>
      </c>
      <c r="T5" s="375">
        <v>1050.92</v>
      </c>
      <c r="U5" s="375">
        <v>13175.5</v>
      </c>
      <c r="V5" s="375">
        <v>39789.94</v>
      </c>
      <c r="W5" s="375">
        <v>0</v>
      </c>
      <c r="X5" s="375">
        <v>0</v>
      </c>
      <c r="Y5" s="375">
        <v>0</v>
      </c>
      <c r="Z5" s="375">
        <v>0</v>
      </c>
      <c r="AA5" s="375">
        <v>0</v>
      </c>
      <c r="AB5" s="375">
        <v>0</v>
      </c>
      <c r="AC5" s="375">
        <v>0</v>
      </c>
      <c r="AD5" s="375">
        <v>641943.05000000005</v>
      </c>
      <c r="AE5" s="375">
        <v>594.94000000000005</v>
      </c>
      <c r="AF5" s="375">
        <v>381437.58</v>
      </c>
      <c r="AG5" s="375">
        <v>38479.33</v>
      </c>
      <c r="AH5" s="375">
        <v>72437.22</v>
      </c>
      <c r="AI5" s="375">
        <v>0</v>
      </c>
      <c r="AJ5" s="375">
        <v>62289.87</v>
      </c>
      <c r="AK5" s="375">
        <v>7553.87</v>
      </c>
      <c r="AL5" s="375">
        <v>3253.29</v>
      </c>
      <c r="AM5" s="375">
        <v>5225</v>
      </c>
      <c r="AN5" s="375">
        <v>1720</v>
      </c>
      <c r="AO5" s="375">
        <v>14916.34</v>
      </c>
      <c r="AP5" s="375">
        <v>2477.88</v>
      </c>
      <c r="AQ5" s="375">
        <v>3576.09</v>
      </c>
      <c r="AR5" s="375">
        <v>3023.93</v>
      </c>
      <c r="AS5" s="375">
        <v>18498.97</v>
      </c>
      <c r="AT5" s="375">
        <v>28860</v>
      </c>
      <c r="AU5" s="375">
        <v>6616.38</v>
      </c>
      <c r="AV5" s="375">
        <v>67273.5</v>
      </c>
      <c r="AW5" s="375">
        <v>6516.12</v>
      </c>
      <c r="AX5" s="375">
        <v>0</v>
      </c>
      <c r="AY5" s="375">
        <v>2999.32</v>
      </c>
      <c r="AZ5" s="375">
        <v>6622.85</v>
      </c>
      <c r="BA5" s="375">
        <v>0</v>
      </c>
      <c r="BB5" s="375">
        <v>3491.46</v>
      </c>
      <c r="BC5" s="375">
        <v>8049.89</v>
      </c>
      <c r="BD5" s="375">
        <v>0</v>
      </c>
      <c r="BE5" s="375">
        <v>8151.76</v>
      </c>
      <c r="BF5" s="375">
        <v>5835.97</v>
      </c>
      <c r="BG5" s="375">
        <v>13415.4</v>
      </c>
      <c r="BH5" s="375">
        <v>54191.61</v>
      </c>
      <c r="BI5" s="375">
        <v>13705</v>
      </c>
      <c r="BJ5" s="375">
        <v>1136.19</v>
      </c>
      <c r="BK5" s="375">
        <v>9827.08</v>
      </c>
      <c r="BL5" s="375">
        <v>0</v>
      </c>
      <c r="BM5" s="375">
        <v>0</v>
      </c>
      <c r="BN5" s="375">
        <v>0</v>
      </c>
      <c r="BO5" s="375">
        <v>0</v>
      </c>
      <c r="BP5" s="375">
        <v>0</v>
      </c>
      <c r="BQ5" s="375">
        <v>6238.75</v>
      </c>
      <c r="BR5" s="375">
        <v>0</v>
      </c>
      <c r="BS5" s="375">
        <v>0</v>
      </c>
      <c r="BT5" s="375">
        <v>10000</v>
      </c>
      <c r="BU5" s="375">
        <v>0</v>
      </c>
      <c r="BV5" s="375">
        <v>0</v>
      </c>
      <c r="BW5" s="375">
        <v>0</v>
      </c>
      <c r="BX5" s="375">
        <v>0</v>
      </c>
      <c r="BY5" s="375">
        <v>0</v>
      </c>
      <c r="BZ5" s="375">
        <v>0</v>
      </c>
      <c r="CA5" s="375">
        <v>7378.15</v>
      </c>
      <c r="CB5" s="375">
        <v>0</v>
      </c>
      <c r="CC5" s="375">
        <v>0</v>
      </c>
      <c r="CD5" s="375">
        <v>0</v>
      </c>
      <c r="CE5" s="375">
        <v>5591.62</v>
      </c>
      <c r="CF5" s="375">
        <v>66982.689999999624</v>
      </c>
      <c r="CG5" s="375">
        <v>701.07000000000153</v>
      </c>
      <c r="CH5" s="375">
        <v>0</v>
      </c>
      <c r="CI5" s="375">
        <v>0</v>
      </c>
      <c r="CJ5" s="376"/>
      <c r="CK5" s="376"/>
      <c r="CL5" s="376"/>
      <c r="CM5" s="376"/>
    </row>
    <row r="6" spans="1:91" ht="28.8">
      <c r="A6" s="371" t="s">
        <v>858</v>
      </c>
      <c r="B6" s="372">
        <v>8732083</v>
      </c>
      <c r="C6" s="373">
        <v>2083</v>
      </c>
      <c r="D6" s="374" t="s">
        <v>267</v>
      </c>
      <c r="E6" t="s">
        <v>861</v>
      </c>
      <c r="F6" s="375">
        <v>120628.11000000013</v>
      </c>
      <c r="G6" s="375">
        <v>0</v>
      </c>
      <c r="H6" s="375">
        <v>13497.98</v>
      </c>
      <c r="I6" s="375">
        <v>752772.26</v>
      </c>
      <c r="J6" s="375">
        <v>0</v>
      </c>
      <c r="K6" s="375">
        <v>87381.62</v>
      </c>
      <c r="L6" s="375">
        <v>0</v>
      </c>
      <c r="M6" s="375">
        <v>50453</v>
      </c>
      <c r="N6" s="375">
        <v>61432</v>
      </c>
      <c r="O6" s="375">
        <v>4985</v>
      </c>
      <c r="P6" s="375">
        <v>0</v>
      </c>
      <c r="Q6" s="375">
        <v>3672.14</v>
      </c>
      <c r="R6" s="375">
        <v>3140.6</v>
      </c>
      <c r="S6" s="375">
        <v>3450</v>
      </c>
      <c r="T6" s="375">
        <v>778.96</v>
      </c>
      <c r="U6" s="375">
        <v>7778.22</v>
      </c>
      <c r="V6" s="375">
        <v>848.3</v>
      </c>
      <c r="W6" s="375">
        <v>0</v>
      </c>
      <c r="X6" s="375">
        <v>0</v>
      </c>
      <c r="Y6" s="375">
        <v>0</v>
      </c>
      <c r="Z6" s="375">
        <v>0</v>
      </c>
      <c r="AA6" s="375">
        <v>0</v>
      </c>
      <c r="AB6" s="375">
        <v>0</v>
      </c>
      <c r="AC6" s="375">
        <v>0</v>
      </c>
      <c r="AD6" s="375">
        <v>383148.82</v>
      </c>
      <c r="AE6" s="375">
        <v>10486.01</v>
      </c>
      <c r="AF6" s="375">
        <v>274763.46000000002</v>
      </c>
      <c r="AG6" s="375">
        <v>31204.27</v>
      </c>
      <c r="AH6" s="375">
        <v>46617.49</v>
      </c>
      <c r="AI6" s="375">
        <v>24203.77</v>
      </c>
      <c r="AJ6" s="375">
        <v>2413.64</v>
      </c>
      <c r="AK6" s="375">
        <v>2784.9</v>
      </c>
      <c r="AL6" s="375">
        <v>4383.13</v>
      </c>
      <c r="AM6" s="375">
        <v>2725</v>
      </c>
      <c r="AN6" s="375">
        <v>1338.75</v>
      </c>
      <c r="AO6" s="375">
        <v>5216.42</v>
      </c>
      <c r="AP6" s="375">
        <v>837.5</v>
      </c>
      <c r="AQ6" s="375">
        <v>3901.25</v>
      </c>
      <c r="AR6" s="375">
        <v>5094.41</v>
      </c>
      <c r="AS6" s="375">
        <v>17751.63</v>
      </c>
      <c r="AT6" s="375">
        <v>13597.75</v>
      </c>
      <c r="AU6" s="375">
        <v>3531.35</v>
      </c>
      <c r="AV6" s="375">
        <v>48847.48</v>
      </c>
      <c r="AW6" s="375">
        <v>9296.2099999999991</v>
      </c>
      <c r="AX6" s="375">
        <v>0</v>
      </c>
      <c r="AY6" s="375">
        <v>0</v>
      </c>
      <c r="AZ6" s="375">
        <v>0</v>
      </c>
      <c r="BA6" s="375">
        <v>3444.2</v>
      </c>
      <c r="BB6" s="375">
        <v>0</v>
      </c>
      <c r="BC6" s="375">
        <v>10053.64</v>
      </c>
      <c r="BD6" s="375">
        <v>0</v>
      </c>
      <c r="BE6" s="375">
        <v>8376.27</v>
      </c>
      <c r="BF6" s="375">
        <v>3230.77</v>
      </c>
      <c r="BG6" s="375">
        <v>0</v>
      </c>
      <c r="BH6" s="375">
        <v>12331.06</v>
      </c>
      <c r="BI6" s="375">
        <v>0</v>
      </c>
      <c r="BJ6" s="375">
        <v>3194</v>
      </c>
      <c r="BK6" s="375">
        <v>12305.82</v>
      </c>
      <c r="BL6" s="375">
        <v>0</v>
      </c>
      <c r="BM6" s="375">
        <v>0</v>
      </c>
      <c r="BN6" s="375">
        <v>0</v>
      </c>
      <c r="BO6" s="375">
        <v>0</v>
      </c>
      <c r="BP6" s="375">
        <v>0</v>
      </c>
      <c r="BQ6" s="375">
        <v>5215</v>
      </c>
      <c r="BR6" s="375">
        <v>0</v>
      </c>
      <c r="BS6" s="375">
        <v>0</v>
      </c>
      <c r="BT6" s="375">
        <v>10000</v>
      </c>
      <c r="BU6" s="375">
        <v>0</v>
      </c>
      <c r="BV6" s="375">
        <v>5610.59</v>
      </c>
      <c r="BW6" s="375">
        <v>0</v>
      </c>
      <c r="BX6" s="375">
        <v>0</v>
      </c>
      <c r="BY6" s="375">
        <v>0</v>
      </c>
      <c r="BZ6" s="375">
        <v>0</v>
      </c>
      <c r="CA6" s="375">
        <v>3430.6</v>
      </c>
      <c r="CB6" s="375">
        <v>0</v>
      </c>
      <c r="CC6" s="375">
        <v>0</v>
      </c>
      <c r="CD6" s="375">
        <v>0</v>
      </c>
      <c r="CE6" s="375">
        <v>34936.239999999998</v>
      </c>
      <c r="CF6" s="375">
        <v>117304.96999999997</v>
      </c>
      <c r="CG6" s="375">
        <v>9671.7899999999991</v>
      </c>
      <c r="CH6" s="375">
        <v>0</v>
      </c>
      <c r="CI6" s="375">
        <v>0</v>
      </c>
      <c r="CJ6" s="376"/>
      <c r="CK6" s="376"/>
      <c r="CL6" s="376"/>
      <c r="CM6" s="376"/>
    </row>
    <row r="7" spans="1:91" ht="28.8">
      <c r="A7" s="371" t="s">
        <v>858</v>
      </c>
      <c r="B7" s="372">
        <v>8732118</v>
      </c>
      <c r="C7" s="373">
        <v>2118</v>
      </c>
      <c r="D7" s="374" t="s">
        <v>269</v>
      </c>
      <c r="E7" t="s">
        <v>862</v>
      </c>
      <c r="F7" s="375">
        <v>299812.85000000091</v>
      </c>
      <c r="G7" s="375">
        <v>0</v>
      </c>
      <c r="H7" s="375">
        <v>83.1299999999992</v>
      </c>
      <c r="I7" s="375">
        <v>2201078.96</v>
      </c>
      <c r="J7" s="375">
        <v>0</v>
      </c>
      <c r="K7" s="375">
        <v>60067.1</v>
      </c>
      <c r="L7" s="375">
        <v>0</v>
      </c>
      <c r="M7" s="375">
        <v>249350</v>
      </c>
      <c r="N7" s="375">
        <v>53165.93</v>
      </c>
      <c r="O7" s="375">
        <v>0</v>
      </c>
      <c r="P7" s="375">
        <v>0</v>
      </c>
      <c r="Q7" s="375">
        <v>92989.119999999995</v>
      </c>
      <c r="R7" s="375">
        <v>38778.75</v>
      </c>
      <c r="S7" s="375">
        <v>2250</v>
      </c>
      <c r="T7" s="375">
        <v>3499.08</v>
      </c>
      <c r="U7" s="375">
        <v>11314.11</v>
      </c>
      <c r="V7" s="375">
        <v>21497</v>
      </c>
      <c r="W7" s="375">
        <v>0</v>
      </c>
      <c r="X7" s="375">
        <v>0</v>
      </c>
      <c r="Y7" s="375">
        <v>0</v>
      </c>
      <c r="Z7" s="375">
        <v>0</v>
      </c>
      <c r="AA7" s="375">
        <v>0</v>
      </c>
      <c r="AB7" s="375">
        <v>0</v>
      </c>
      <c r="AC7" s="375">
        <v>0</v>
      </c>
      <c r="AD7" s="375">
        <v>1373655.79</v>
      </c>
      <c r="AE7" s="375">
        <v>0</v>
      </c>
      <c r="AF7" s="375">
        <v>428092.3</v>
      </c>
      <c r="AG7" s="375">
        <v>0</v>
      </c>
      <c r="AH7" s="375">
        <v>100278.65</v>
      </c>
      <c r="AI7" s="375">
        <v>0</v>
      </c>
      <c r="AJ7" s="375">
        <v>51823.53</v>
      </c>
      <c r="AK7" s="375">
        <v>9363.9500000000007</v>
      </c>
      <c r="AL7" s="375">
        <v>2369</v>
      </c>
      <c r="AM7" s="375">
        <v>9375</v>
      </c>
      <c r="AN7" s="375">
        <v>1783.75</v>
      </c>
      <c r="AO7" s="375">
        <v>39759.78</v>
      </c>
      <c r="AP7" s="375">
        <v>6942.57</v>
      </c>
      <c r="AQ7" s="375">
        <v>49907.44</v>
      </c>
      <c r="AR7" s="375">
        <v>7158.82</v>
      </c>
      <c r="AS7" s="375">
        <v>26486.52</v>
      </c>
      <c r="AT7" s="375">
        <v>43290</v>
      </c>
      <c r="AU7" s="375">
        <v>12384.66</v>
      </c>
      <c r="AV7" s="375">
        <v>60885.89</v>
      </c>
      <c r="AW7" s="375">
        <v>13491.45</v>
      </c>
      <c r="AX7" s="375">
        <v>0</v>
      </c>
      <c r="AY7" s="375">
        <v>15912.88</v>
      </c>
      <c r="AZ7" s="375">
        <v>6880.25</v>
      </c>
      <c r="BA7" s="375">
        <v>0</v>
      </c>
      <c r="BB7" s="375">
        <v>2424.37</v>
      </c>
      <c r="BC7" s="375">
        <v>7975.2</v>
      </c>
      <c r="BD7" s="375">
        <v>0</v>
      </c>
      <c r="BE7" s="375">
        <v>9375.0400000000009</v>
      </c>
      <c r="BF7" s="375">
        <v>10015.629999999999</v>
      </c>
      <c r="BG7" s="375">
        <v>3825.35</v>
      </c>
      <c r="BH7" s="375">
        <v>142876.07</v>
      </c>
      <c r="BI7" s="375">
        <v>52693.98</v>
      </c>
      <c r="BJ7" s="375">
        <v>74324.53</v>
      </c>
      <c r="BK7" s="375">
        <v>17322.150000000001</v>
      </c>
      <c r="BL7" s="375">
        <v>0</v>
      </c>
      <c r="BM7" s="375">
        <v>0</v>
      </c>
      <c r="BN7" s="375">
        <v>53710.6</v>
      </c>
      <c r="BO7" s="375">
        <v>0</v>
      </c>
      <c r="BP7" s="375">
        <v>0</v>
      </c>
      <c r="BQ7" s="375">
        <v>8320</v>
      </c>
      <c r="BR7" s="375">
        <v>0</v>
      </c>
      <c r="BS7" s="375">
        <v>53710.6</v>
      </c>
      <c r="BT7" s="375">
        <v>10000</v>
      </c>
      <c r="BU7" s="375">
        <v>0</v>
      </c>
      <c r="BV7" s="375">
        <v>0</v>
      </c>
      <c r="BW7" s="375">
        <v>0</v>
      </c>
      <c r="BX7" s="375">
        <v>14444.8</v>
      </c>
      <c r="BY7" s="375">
        <v>0</v>
      </c>
      <c r="BZ7" s="375">
        <v>0</v>
      </c>
      <c r="CA7" s="375">
        <v>33775.599999999999</v>
      </c>
      <c r="CB7" s="375">
        <v>13893.33</v>
      </c>
      <c r="CC7" s="375">
        <v>0</v>
      </c>
      <c r="CD7" s="375">
        <v>0</v>
      </c>
      <c r="CE7" s="375">
        <v>67888</v>
      </c>
      <c r="CF7" s="375">
        <v>331529.75000000081</v>
      </c>
      <c r="CG7" s="375">
        <v>0</v>
      </c>
      <c r="CH7" s="375">
        <v>-7.2759576141834259E-12</v>
      </c>
      <c r="CI7" s="375">
        <v>0</v>
      </c>
      <c r="CJ7" s="376"/>
      <c r="CK7" s="376"/>
      <c r="CL7" s="376"/>
      <c r="CM7" s="376"/>
    </row>
    <row r="8" spans="1:91" ht="28.8">
      <c r="A8" s="371" t="s">
        <v>858</v>
      </c>
      <c r="B8" s="372">
        <v>8732217</v>
      </c>
      <c r="C8" s="373">
        <v>2217</v>
      </c>
      <c r="D8" s="374" t="s">
        <v>271</v>
      </c>
      <c r="E8" t="s">
        <v>863</v>
      </c>
      <c r="F8" s="375">
        <v>-9975.4900000000271</v>
      </c>
      <c r="G8" s="375">
        <v>6330.7000000000007</v>
      </c>
      <c r="H8" s="375">
        <v>16003.76</v>
      </c>
      <c r="I8" s="375">
        <v>871367.79</v>
      </c>
      <c r="J8" s="375">
        <v>0</v>
      </c>
      <c r="K8" s="375">
        <v>95145.14</v>
      </c>
      <c r="L8" s="375">
        <v>0</v>
      </c>
      <c r="M8" s="375">
        <v>61715</v>
      </c>
      <c r="N8" s="375">
        <v>35647</v>
      </c>
      <c r="O8" s="375">
        <v>0</v>
      </c>
      <c r="P8" s="375">
        <v>2465.29</v>
      </c>
      <c r="Q8" s="375">
        <v>12490.81</v>
      </c>
      <c r="R8" s="375">
        <v>8291.27</v>
      </c>
      <c r="S8" s="375">
        <v>2760</v>
      </c>
      <c r="T8" s="375">
        <v>0</v>
      </c>
      <c r="U8" s="375">
        <v>16546.09</v>
      </c>
      <c r="V8" s="375">
        <v>12785.07</v>
      </c>
      <c r="W8" s="375">
        <v>0</v>
      </c>
      <c r="X8" s="375">
        <v>0</v>
      </c>
      <c r="Y8" s="375">
        <v>200</v>
      </c>
      <c r="Z8" s="375">
        <v>0</v>
      </c>
      <c r="AA8" s="375">
        <v>0</v>
      </c>
      <c r="AB8" s="375">
        <v>0</v>
      </c>
      <c r="AC8" s="375">
        <v>0</v>
      </c>
      <c r="AD8" s="375">
        <v>537669.63</v>
      </c>
      <c r="AE8" s="375">
        <v>6646</v>
      </c>
      <c r="AF8" s="375">
        <v>258960.07</v>
      </c>
      <c r="AG8" s="375">
        <v>25537.759999999998</v>
      </c>
      <c r="AH8" s="375">
        <v>67882.399999999994</v>
      </c>
      <c r="AI8" s="375">
        <v>0</v>
      </c>
      <c r="AJ8" s="375">
        <v>9718.52</v>
      </c>
      <c r="AK8" s="375">
        <v>4035.4</v>
      </c>
      <c r="AL8" s="375">
        <v>5180.8</v>
      </c>
      <c r="AM8" s="375">
        <v>3475</v>
      </c>
      <c r="AN8" s="375">
        <v>0</v>
      </c>
      <c r="AO8" s="375">
        <v>2873.4</v>
      </c>
      <c r="AP8" s="375">
        <v>2082.5</v>
      </c>
      <c r="AQ8" s="375">
        <v>2886.99</v>
      </c>
      <c r="AR8" s="375">
        <v>1266</v>
      </c>
      <c r="AS8" s="375">
        <v>17483.36</v>
      </c>
      <c r="AT8" s="375">
        <v>24950</v>
      </c>
      <c r="AU8" s="375">
        <v>3317.85</v>
      </c>
      <c r="AV8" s="375">
        <v>35638.550000000003</v>
      </c>
      <c r="AW8" s="375">
        <v>5384.75</v>
      </c>
      <c r="AX8" s="375">
        <v>0</v>
      </c>
      <c r="AY8" s="375">
        <v>13489.68</v>
      </c>
      <c r="AZ8" s="375">
        <v>748.8</v>
      </c>
      <c r="BA8" s="375">
        <v>838.35</v>
      </c>
      <c r="BB8" s="375">
        <v>0</v>
      </c>
      <c r="BC8" s="375">
        <v>10906.98</v>
      </c>
      <c r="BD8" s="375">
        <v>0</v>
      </c>
      <c r="BE8" s="375">
        <v>9397.2800000000007</v>
      </c>
      <c r="BF8" s="375">
        <v>4089.82</v>
      </c>
      <c r="BG8" s="375">
        <v>2912.5</v>
      </c>
      <c r="BH8" s="375">
        <v>42678.76</v>
      </c>
      <c r="BI8" s="375">
        <v>0</v>
      </c>
      <c r="BJ8" s="375">
        <v>5713.8</v>
      </c>
      <c r="BK8" s="375">
        <v>9421.2199999999993</v>
      </c>
      <c r="BL8" s="375">
        <v>0</v>
      </c>
      <c r="BM8" s="375">
        <v>0</v>
      </c>
      <c r="BN8" s="375">
        <v>3041.52</v>
      </c>
      <c r="BO8" s="375">
        <v>0</v>
      </c>
      <c r="BP8" s="375">
        <v>2365.79</v>
      </c>
      <c r="BQ8" s="375">
        <v>5541.25</v>
      </c>
      <c r="BR8" s="375">
        <v>0</v>
      </c>
      <c r="BS8" s="375">
        <v>0</v>
      </c>
      <c r="BT8" s="375">
        <v>10000</v>
      </c>
      <c r="BU8" s="375">
        <v>0</v>
      </c>
      <c r="BV8" s="375">
        <v>12758.52</v>
      </c>
      <c r="BW8" s="375">
        <v>0</v>
      </c>
      <c r="BX8" s="375">
        <v>0</v>
      </c>
      <c r="BY8" s="375">
        <v>0</v>
      </c>
      <c r="BZ8" s="375">
        <v>0</v>
      </c>
      <c r="CA8" s="375">
        <v>5163.12</v>
      </c>
      <c r="CB8" s="375">
        <v>0</v>
      </c>
      <c r="CC8" s="375">
        <v>0</v>
      </c>
      <c r="CD8" s="375">
        <v>0</v>
      </c>
      <c r="CE8" s="375">
        <v>3837</v>
      </c>
      <c r="CF8" s="375">
        <v>-12826.719999999776</v>
      </c>
      <c r="CG8" s="375">
        <v>2786.42</v>
      </c>
      <c r="CH8" s="375">
        <v>836.95</v>
      </c>
      <c r="CI8" s="375">
        <v>4164.9100000000008</v>
      </c>
      <c r="CJ8" s="376"/>
      <c r="CK8" s="376"/>
      <c r="CL8" s="376"/>
      <c r="CM8" s="376"/>
    </row>
    <row r="9" spans="1:91" ht="28.8">
      <c r="A9" s="371" t="s">
        <v>858</v>
      </c>
      <c r="B9" s="372">
        <v>8733067</v>
      </c>
      <c r="C9" s="373">
        <v>3067</v>
      </c>
      <c r="D9" s="374" t="s">
        <v>273</v>
      </c>
      <c r="E9" t="s">
        <v>864</v>
      </c>
      <c r="F9" s="375">
        <v>125131.43000000008</v>
      </c>
      <c r="G9" s="375">
        <v>0</v>
      </c>
      <c r="H9" s="375">
        <v>51.670000000000528</v>
      </c>
      <c r="I9" s="375">
        <v>814689.71</v>
      </c>
      <c r="J9" s="375">
        <v>0</v>
      </c>
      <c r="K9" s="375">
        <v>12347.55</v>
      </c>
      <c r="L9" s="375">
        <v>0</v>
      </c>
      <c r="M9" s="375">
        <v>23040</v>
      </c>
      <c r="N9" s="375">
        <v>49119</v>
      </c>
      <c r="O9" s="375">
        <v>0</v>
      </c>
      <c r="P9" s="375">
        <v>2937</v>
      </c>
      <c r="Q9" s="375">
        <v>13261.53</v>
      </c>
      <c r="R9" s="375">
        <v>32861.19</v>
      </c>
      <c r="S9" s="375">
        <v>0</v>
      </c>
      <c r="T9" s="375">
        <v>0</v>
      </c>
      <c r="U9" s="375">
        <v>16384.22</v>
      </c>
      <c r="V9" s="375">
        <v>10412.209999999999</v>
      </c>
      <c r="W9" s="375">
        <v>0</v>
      </c>
      <c r="X9" s="375">
        <v>0</v>
      </c>
      <c r="Y9" s="375">
        <v>0</v>
      </c>
      <c r="Z9" s="375">
        <v>0</v>
      </c>
      <c r="AA9" s="375">
        <v>0</v>
      </c>
      <c r="AB9" s="375">
        <v>0</v>
      </c>
      <c r="AC9" s="375">
        <v>0</v>
      </c>
      <c r="AD9" s="375">
        <v>508704.3</v>
      </c>
      <c r="AE9" s="375">
        <v>11452.15</v>
      </c>
      <c r="AF9" s="375">
        <v>143644.91</v>
      </c>
      <c r="AG9" s="375">
        <v>9570.6</v>
      </c>
      <c r="AH9" s="375">
        <v>59974.83</v>
      </c>
      <c r="AI9" s="375">
        <v>45563.92</v>
      </c>
      <c r="AJ9" s="375">
        <v>15547.67</v>
      </c>
      <c r="AK9" s="375">
        <v>3369.3</v>
      </c>
      <c r="AL9" s="375">
        <v>3316.8</v>
      </c>
      <c r="AM9" s="375">
        <v>3625</v>
      </c>
      <c r="AN9" s="375">
        <v>932.5</v>
      </c>
      <c r="AO9" s="375">
        <v>19629.63</v>
      </c>
      <c r="AP9" s="375">
        <v>3150</v>
      </c>
      <c r="AQ9" s="375">
        <v>12407.3</v>
      </c>
      <c r="AR9" s="375">
        <v>4860.8</v>
      </c>
      <c r="AS9" s="375">
        <v>15203.37</v>
      </c>
      <c r="AT9" s="375">
        <v>15718.5</v>
      </c>
      <c r="AU9" s="375">
        <v>6012.86</v>
      </c>
      <c r="AV9" s="375">
        <v>36408.47</v>
      </c>
      <c r="AW9" s="375">
        <v>8109.1</v>
      </c>
      <c r="AX9" s="375">
        <v>0</v>
      </c>
      <c r="AY9" s="375">
        <v>7449.14</v>
      </c>
      <c r="AZ9" s="375">
        <v>0</v>
      </c>
      <c r="BA9" s="375">
        <v>4543.3599999999997</v>
      </c>
      <c r="BB9" s="375">
        <v>0</v>
      </c>
      <c r="BC9" s="375">
        <v>13430.62</v>
      </c>
      <c r="BD9" s="375">
        <v>0</v>
      </c>
      <c r="BE9" s="375">
        <v>4461.46</v>
      </c>
      <c r="BF9" s="375">
        <v>4346.7</v>
      </c>
      <c r="BG9" s="375">
        <v>3268.18</v>
      </c>
      <c r="BH9" s="375">
        <v>32296.05</v>
      </c>
      <c r="BI9" s="375">
        <v>0</v>
      </c>
      <c r="BJ9" s="375">
        <v>0</v>
      </c>
      <c r="BK9" s="375">
        <v>12150.56</v>
      </c>
      <c r="BL9" s="375">
        <v>0</v>
      </c>
      <c r="BM9" s="375">
        <v>0</v>
      </c>
      <c r="BN9" s="375">
        <v>0</v>
      </c>
      <c r="BO9" s="375">
        <v>0</v>
      </c>
      <c r="BP9" s="375">
        <v>0</v>
      </c>
      <c r="BQ9" s="375">
        <v>5597.5</v>
      </c>
      <c r="BR9" s="375">
        <v>7199.8</v>
      </c>
      <c r="BS9" s="375">
        <v>0</v>
      </c>
      <c r="BT9" s="375">
        <v>10000</v>
      </c>
      <c r="BU9" s="375">
        <v>0</v>
      </c>
      <c r="BV9" s="375">
        <v>5900</v>
      </c>
      <c r="BW9" s="375">
        <v>0</v>
      </c>
      <c r="BX9" s="375">
        <v>0</v>
      </c>
      <c r="BY9" s="375">
        <v>0</v>
      </c>
      <c r="BZ9" s="375">
        <v>0</v>
      </c>
      <c r="CA9" s="375">
        <v>3199.8</v>
      </c>
      <c r="CB9" s="375">
        <v>0</v>
      </c>
      <c r="CC9" s="375">
        <v>0</v>
      </c>
      <c r="CD9" s="375">
        <v>0</v>
      </c>
      <c r="CE9" s="375">
        <v>15500</v>
      </c>
      <c r="CF9" s="375">
        <v>75535.759999999806</v>
      </c>
      <c r="CG9" s="375">
        <v>3749.1700000000005</v>
      </c>
      <c r="CH9" s="375">
        <v>0</v>
      </c>
      <c r="CI9" s="375">
        <v>0</v>
      </c>
      <c r="CJ9" s="376"/>
      <c r="CK9" s="376"/>
      <c r="CL9" s="376"/>
      <c r="CM9" s="376"/>
    </row>
    <row r="10" spans="1:91" ht="28.8">
      <c r="A10" s="371" t="s">
        <v>858</v>
      </c>
      <c r="B10" s="372">
        <v>8733001</v>
      </c>
      <c r="C10" s="373">
        <v>3001</v>
      </c>
      <c r="D10" s="374" t="s">
        <v>275</v>
      </c>
      <c r="E10" t="s">
        <v>865</v>
      </c>
      <c r="F10" s="375">
        <v>-16095.159999999363</v>
      </c>
      <c r="G10" s="375">
        <v>0</v>
      </c>
      <c r="H10" s="375">
        <v>8760.2200000000012</v>
      </c>
      <c r="I10" s="375">
        <v>953338.65</v>
      </c>
      <c r="J10" s="375">
        <v>0</v>
      </c>
      <c r="K10" s="375">
        <v>92438.29</v>
      </c>
      <c r="L10" s="375">
        <v>0</v>
      </c>
      <c r="M10" s="375">
        <v>33330</v>
      </c>
      <c r="N10" s="375">
        <v>45357</v>
      </c>
      <c r="O10" s="375">
        <v>0</v>
      </c>
      <c r="P10" s="375">
        <v>415</v>
      </c>
      <c r="Q10" s="375">
        <v>48948.26</v>
      </c>
      <c r="R10" s="375">
        <v>23653.15</v>
      </c>
      <c r="S10" s="375">
        <v>10120</v>
      </c>
      <c r="T10" s="375">
        <v>0</v>
      </c>
      <c r="U10" s="375">
        <v>14202.5</v>
      </c>
      <c r="V10" s="375">
        <v>11314.17</v>
      </c>
      <c r="W10" s="375">
        <v>0</v>
      </c>
      <c r="X10" s="375">
        <v>0</v>
      </c>
      <c r="Y10" s="375">
        <v>0</v>
      </c>
      <c r="Z10" s="375">
        <v>0</v>
      </c>
      <c r="AA10" s="375">
        <v>0</v>
      </c>
      <c r="AB10" s="375">
        <v>0</v>
      </c>
      <c r="AC10" s="375">
        <v>0</v>
      </c>
      <c r="AD10" s="375">
        <v>612263.11</v>
      </c>
      <c r="AE10" s="375">
        <v>7121.28</v>
      </c>
      <c r="AF10" s="375">
        <v>263691.61</v>
      </c>
      <c r="AG10" s="375">
        <v>26815.16</v>
      </c>
      <c r="AH10" s="375">
        <v>45668</v>
      </c>
      <c r="AI10" s="375">
        <v>0</v>
      </c>
      <c r="AJ10" s="375">
        <v>74531.25</v>
      </c>
      <c r="AK10" s="375">
        <v>4872.76</v>
      </c>
      <c r="AL10" s="375">
        <v>8325.66</v>
      </c>
      <c r="AM10" s="375">
        <v>4025</v>
      </c>
      <c r="AN10" s="375">
        <v>0</v>
      </c>
      <c r="AO10" s="375">
        <v>17578.97</v>
      </c>
      <c r="AP10" s="375">
        <v>2100</v>
      </c>
      <c r="AQ10" s="375">
        <v>2917.96</v>
      </c>
      <c r="AR10" s="375">
        <v>2536.31</v>
      </c>
      <c r="AS10" s="375">
        <v>17263.21</v>
      </c>
      <c r="AT10" s="375">
        <v>21082.75</v>
      </c>
      <c r="AU10" s="375">
        <v>1708.98</v>
      </c>
      <c r="AV10" s="375">
        <v>59454.26</v>
      </c>
      <c r="AW10" s="375">
        <v>5319.09</v>
      </c>
      <c r="AX10" s="375">
        <v>0</v>
      </c>
      <c r="AY10" s="375">
        <v>1804.88</v>
      </c>
      <c r="AZ10" s="375">
        <v>6307.9</v>
      </c>
      <c r="BA10" s="375">
        <v>238.5</v>
      </c>
      <c r="BB10" s="375">
        <v>0</v>
      </c>
      <c r="BC10" s="375">
        <v>14712.72</v>
      </c>
      <c r="BD10" s="375">
        <v>0</v>
      </c>
      <c r="BE10" s="375">
        <v>6217.54</v>
      </c>
      <c r="BF10" s="375">
        <v>4940.88</v>
      </c>
      <c r="BG10" s="375">
        <v>1204.47</v>
      </c>
      <c r="BH10" s="375">
        <v>59344.15</v>
      </c>
      <c r="BI10" s="375">
        <v>10675</v>
      </c>
      <c r="BJ10" s="375">
        <v>0</v>
      </c>
      <c r="BK10" s="375">
        <v>18291.84</v>
      </c>
      <c r="BL10" s="375">
        <v>0</v>
      </c>
      <c r="BM10" s="375">
        <v>0</v>
      </c>
      <c r="BN10" s="375">
        <v>0</v>
      </c>
      <c r="BO10" s="375">
        <v>0</v>
      </c>
      <c r="BP10" s="375">
        <v>0</v>
      </c>
      <c r="BQ10" s="375">
        <v>5766.25</v>
      </c>
      <c r="BR10" s="375">
        <v>0</v>
      </c>
      <c r="BS10" s="375">
        <v>0</v>
      </c>
      <c r="BT10" s="375">
        <v>10000</v>
      </c>
      <c r="BU10" s="375">
        <v>0</v>
      </c>
      <c r="BV10" s="375">
        <v>5833.5</v>
      </c>
      <c r="BW10" s="375">
        <v>0</v>
      </c>
      <c r="BX10" s="375">
        <v>0</v>
      </c>
      <c r="BY10" s="375">
        <v>0</v>
      </c>
      <c r="BZ10" s="375">
        <v>0</v>
      </c>
      <c r="CA10" s="375">
        <v>3796.04</v>
      </c>
      <c r="CB10" s="375">
        <v>0</v>
      </c>
      <c r="CC10" s="375">
        <v>0</v>
      </c>
      <c r="CD10" s="375">
        <v>0</v>
      </c>
      <c r="CE10" s="375">
        <v>258</v>
      </c>
      <c r="CF10" s="375">
        <v>-84249.379999999335</v>
      </c>
      <c r="CG10" s="375">
        <v>4896.93</v>
      </c>
      <c r="CH10" s="375">
        <v>0</v>
      </c>
      <c r="CI10" s="375">
        <v>0</v>
      </c>
      <c r="CJ10" s="376"/>
      <c r="CK10" s="376"/>
      <c r="CL10" s="376"/>
      <c r="CM10" s="376"/>
    </row>
    <row r="11" spans="1:91" ht="28.8">
      <c r="A11" s="371" t="s">
        <v>858</v>
      </c>
      <c r="B11" s="372">
        <v>8733301</v>
      </c>
      <c r="C11" s="373">
        <v>3301</v>
      </c>
      <c r="D11" s="374" t="s">
        <v>277</v>
      </c>
      <c r="E11" t="s">
        <v>866</v>
      </c>
      <c r="F11" s="375">
        <v>62089.769999999706</v>
      </c>
      <c r="G11" s="375">
        <v>0</v>
      </c>
      <c r="H11" s="375">
        <v>0</v>
      </c>
      <c r="I11" s="375">
        <v>700430.73</v>
      </c>
      <c r="J11" s="375">
        <v>0</v>
      </c>
      <c r="K11" s="375">
        <v>20509.52</v>
      </c>
      <c r="L11" s="375">
        <v>0</v>
      </c>
      <c r="M11" s="375">
        <v>12120</v>
      </c>
      <c r="N11" s="375">
        <v>39752.400000000001</v>
      </c>
      <c r="O11" s="375">
        <v>480</v>
      </c>
      <c r="P11" s="375">
        <v>1298.5</v>
      </c>
      <c r="Q11" s="375">
        <v>10968.81</v>
      </c>
      <c r="R11" s="375">
        <v>17618.55</v>
      </c>
      <c r="S11" s="375">
        <v>0</v>
      </c>
      <c r="T11" s="375">
        <v>1941.98</v>
      </c>
      <c r="U11" s="375">
        <v>29517.18</v>
      </c>
      <c r="V11" s="375">
        <v>63807.05</v>
      </c>
      <c r="W11" s="375">
        <v>0</v>
      </c>
      <c r="X11" s="375">
        <v>0</v>
      </c>
      <c r="Y11" s="375">
        <v>0</v>
      </c>
      <c r="Z11" s="375">
        <v>0</v>
      </c>
      <c r="AA11" s="375">
        <v>0</v>
      </c>
      <c r="AB11" s="375">
        <v>0</v>
      </c>
      <c r="AC11" s="375">
        <v>0</v>
      </c>
      <c r="AD11" s="375">
        <v>429580.25</v>
      </c>
      <c r="AE11" s="375">
        <v>7978.99</v>
      </c>
      <c r="AF11" s="375">
        <v>132624.51</v>
      </c>
      <c r="AG11" s="375">
        <v>22638.45</v>
      </c>
      <c r="AH11" s="375">
        <v>63142.879999999997</v>
      </c>
      <c r="AI11" s="375">
        <v>25330.89</v>
      </c>
      <c r="AJ11" s="375">
        <v>1788.52</v>
      </c>
      <c r="AK11" s="375">
        <v>238.5</v>
      </c>
      <c r="AL11" s="375">
        <v>12622.98</v>
      </c>
      <c r="AM11" s="375">
        <v>3025</v>
      </c>
      <c r="AN11" s="375">
        <v>231.25</v>
      </c>
      <c r="AO11" s="375">
        <v>11955.84</v>
      </c>
      <c r="AP11" s="375">
        <v>2832</v>
      </c>
      <c r="AQ11" s="375">
        <v>1587.95</v>
      </c>
      <c r="AR11" s="375">
        <v>2129.5</v>
      </c>
      <c r="AS11" s="375">
        <v>10541.39</v>
      </c>
      <c r="AT11" s="375">
        <v>2719.55</v>
      </c>
      <c r="AU11" s="375">
        <v>4527.42</v>
      </c>
      <c r="AV11" s="375">
        <v>35848.81</v>
      </c>
      <c r="AW11" s="375">
        <v>6305.55</v>
      </c>
      <c r="AX11" s="375">
        <v>0</v>
      </c>
      <c r="AY11" s="375">
        <v>2698.48</v>
      </c>
      <c r="AZ11" s="375">
        <v>4952.99</v>
      </c>
      <c r="BA11" s="375">
        <v>2959.75</v>
      </c>
      <c r="BB11" s="375">
        <v>0</v>
      </c>
      <c r="BC11" s="375">
        <v>8716.16</v>
      </c>
      <c r="BD11" s="375">
        <v>0</v>
      </c>
      <c r="BE11" s="375">
        <v>4274.9799999999996</v>
      </c>
      <c r="BF11" s="375">
        <v>3737.06</v>
      </c>
      <c r="BG11" s="375">
        <v>856.9</v>
      </c>
      <c r="BH11" s="375">
        <v>18495.89</v>
      </c>
      <c r="BI11" s="375">
        <v>2117.8000000000002</v>
      </c>
      <c r="BJ11" s="375">
        <v>12335.91</v>
      </c>
      <c r="BK11" s="375">
        <v>9596.5400000000009</v>
      </c>
      <c r="BL11" s="375">
        <v>0</v>
      </c>
      <c r="BM11" s="375">
        <v>0</v>
      </c>
      <c r="BN11" s="375">
        <v>10469.44</v>
      </c>
      <c r="BO11" s="375">
        <v>0</v>
      </c>
      <c r="BP11" s="375">
        <v>0</v>
      </c>
      <c r="BQ11" s="375">
        <v>0</v>
      </c>
      <c r="BR11" s="375">
        <v>0</v>
      </c>
      <c r="BS11" s="375">
        <v>0</v>
      </c>
      <c r="BT11" s="375">
        <v>10000</v>
      </c>
      <c r="BU11" s="375">
        <v>0</v>
      </c>
      <c r="BV11" s="375">
        <v>0</v>
      </c>
      <c r="BW11" s="375">
        <v>0</v>
      </c>
      <c r="BX11" s="375">
        <v>0</v>
      </c>
      <c r="BY11" s="375">
        <v>0</v>
      </c>
      <c r="BZ11" s="375">
        <v>0</v>
      </c>
      <c r="CA11" s="375">
        <v>0</v>
      </c>
      <c r="CB11" s="375">
        <v>0</v>
      </c>
      <c r="CC11" s="375">
        <v>0</v>
      </c>
      <c r="CD11" s="375">
        <v>0</v>
      </c>
      <c r="CE11" s="375">
        <v>0</v>
      </c>
      <c r="CF11" s="375">
        <v>101672.35999999978</v>
      </c>
      <c r="CG11" s="375">
        <v>0</v>
      </c>
      <c r="CH11" s="375">
        <v>0</v>
      </c>
      <c r="CI11" s="375">
        <v>0</v>
      </c>
      <c r="CJ11" s="376"/>
      <c r="CK11" s="376"/>
      <c r="CL11" s="376"/>
      <c r="CM11" s="376"/>
    </row>
    <row r="12" spans="1:91" ht="28.8">
      <c r="A12" s="371" t="s">
        <v>858</v>
      </c>
      <c r="B12" s="372">
        <v>8732002</v>
      </c>
      <c r="C12" s="373">
        <v>2002</v>
      </c>
      <c r="D12" s="374" t="s">
        <v>279</v>
      </c>
      <c r="E12" t="s">
        <v>867</v>
      </c>
      <c r="F12" s="375">
        <v>80153.06</v>
      </c>
      <c r="G12" s="375">
        <v>0</v>
      </c>
      <c r="H12" s="375">
        <v>5272.41</v>
      </c>
      <c r="I12" s="375">
        <v>1871351.8</v>
      </c>
      <c r="J12" s="375">
        <v>0</v>
      </c>
      <c r="K12" s="375">
        <v>112077.3</v>
      </c>
      <c r="L12" s="375">
        <v>0</v>
      </c>
      <c r="M12" s="375">
        <v>133388</v>
      </c>
      <c r="N12" s="375">
        <v>111020.33</v>
      </c>
      <c r="O12" s="375">
        <v>0</v>
      </c>
      <c r="P12" s="375">
        <v>17956.75</v>
      </c>
      <c r="Q12" s="375">
        <v>8205.39</v>
      </c>
      <c r="R12" s="375">
        <v>34384.89</v>
      </c>
      <c r="S12" s="375">
        <v>10810</v>
      </c>
      <c r="T12" s="375">
        <v>224.64</v>
      </c>
      <c r="U12" s="375">
        <v>37434.129999999997</v>
      </c>
      <c r="V12" s="375">
        <v>0</v>
      </c>
      <c r="W12" s="375">
        <v>0</v>
      </c>
      <c r="X12" s="375">
        <v>0</v>
      </c>
      <c r="Y12" s="375">
        <v>0</v>
      </c>
      <c r="Z12" s="375">
        <v>0</v>
      </c>
      <c r="AA12" s="375">
        <v>0</v>
      </c>
      <c r="AB12" s="375">
        <v>0</v>
      </c>
      <c r="AC12" s="375">
        <v>0</v>
      </c>
      <c r="AD12" s="375">
        <v>1094656.52</v>
      </c>
      <c r="AE12" s="375">
        <v>3067.2</v>
      </c>
      <c r="AF12" s="375">
        <v>462002.67</v>
      </c>
      <c r="AG12" s="375">
        <v>82101.42</v>
      </c>
      <c r="AH12" s="375">
        <v>100695.16</v>
      </c>
      <c r="AI12" s="375">
        <v>0</v>
      </c>
      <c r="AJ12" s="375">
        <v>25741.62</v>
      </c>
      <c r="AK12" s="375">
        <v>10318.61</v>
      </c>
      <c r="AL12" s="375">
        <v>17446.68</v>
      </c>
      <c r="AM12" s="375">
        <v>9000</v>
      </c>
      <c r="AN12" s="375">
        <v>682.5</v>
      </c>
      <c r="AO12" s="375">
        <v>17043.259999999998</v>
      </c>
      <c r="AP12" s="375">
        <v>3500.04</v>
      </c>
      <c r="AQ12" s="375">
        <v>4057.48</v>
      </c>
      <c r="AR12" s="375">
        <v>4038.99</v>
      </c>
      <c r="AS12" s="375">
        <v>30947.37</v>
      </c>
      <c r="AT12" s="375">
        <v>41070</v>
      </c>
      <c r="AU12" s="375">
        <v>10831.62</v>
      </c>
      <c r="AV12" s="375">
        <v>90007.87</v>
      </c>
      <c r="AW12" s="375">
        <v>9696.19</v>
      </c>
      <c r="AX12" s="375">
        <v>0</v>
      </c>
      <c r="AY12" s="375">
        <v>22466.66</v>
      </c>
      <c r="AZ12" s="375">
        <v>13201.25</v>
      </c>
      <c r="BA12" s="375">
        <v>0</v>
      </c>
      <c r="BB12" s="375">
        <v>2493.5700000000002</v>
      </c>
      <c r="BC12" s="375">
        <v>8229.08</v>
      </c>
      <c r="BD12" s="375">
        <v>0</v>
      </c>
      <c r="BE12" s="375">
        <v>15719.96</v>
      </c>
      <c r="BF12" s="375">
        <v>10171.26</v>
      </c>
      <c r="BG12" s="375">
        <v>1825.2</v>
      </c>
      <c r="BH12" s="375">
        <v>104709.75</v>
      </c>
      <c r="BI12" s="375">
        <v>28652.98</v>
      </c>
      <c r="BJ12" s="375">
        <v>24775.43</v>
      </c>
      <c r="BK12" s="375">
        <v>35121.85</v>
      </c>
      <c r="BL12" s="375">
        <v>0</v>
      </c>
      <c r="BM12" s="375">
        <v>0</v>
      </c>
      <c r="BN12" s="375">
        <v>0</v>
      </c>
      <c r="BO12" s="375">
        <v>0</v>
      </c>
      <c r="BP12" s="375">
        <v>0</v>
      </c>
      <c r="BQ12" s="375">
        <v>8196.25</v>
      </c>
      <c r="BR12" s="375">
        <v>0</v>
      </c>
      <c r="BS12" s="375">
        <v>0</v>
      </c>
      <c r="BT12" s="375">
        <v>10000</v>
      </c>
      <c r="BU12" s="375">
        <v>0</v>
      </c>
      <c r="BV12" s="375">
        <v>6795</v>
      </c>
      <c r="BW12" s="375">
        <v>0</v>
      </c>
      <c r="BX12" s="375">
        <v>0</v>
      </c>
      <c r="BY12" s="375">
        <v>0</v>
      </c>
      <c r="BZ12" s="375">
        <v>0</v>
      </c>
      <c r="CA12" s="375">
        <v>0</v>
      </c>
      <c r="CB12" s="375">
        <v>0</v>
      </c>
      <c r="CC12" s="375">
        <v>0</v>
      </c>
      <c r="CD12" s="375">
        <v>0</v>
      </c>
      <c r="CE12" s="375">
        <v>41.99</v>
      </c>
      <c r="CF12" s="375">
        <v>132692.11000000004</v>
      </c>
      <c r="CG12" s="375">
        <v>6673.66</v>
      </c>
      <c r="CH12" s="375">
        <v>0</v>
      </c>
      <c r="CI12" s="375">
        <v>0</v>
      </c>
      <c r="CJ12" s="376"/>
      <c r="CK12" s="376"/>
      <c r="CL12" s="376"/>
      <c r="CM12" s="376"/>
    </row>
    <row r="13" spans="1:91" ht="28.8">
      <c r="A13" s="371" t="s">
        <v>858</v>
      </c>
      <c r="B13" s="372">
        <v>8732082</v>
      </c>
      <c r="C13" s="373">
        <v>2082</v>
      </c>
      <c r="D13" s="374" t="s">
        <v>281</v>
      </c>
      <c r="E13" t="s">
        <v>868</v>
      </c>
      <c r="F13" s="375">
        <v>178136.83999999956</v>
      </c>
      <c r="G13" s="375">
        <v>0</v>
      </c>
      <c r="H13" s="375">
        <v>13813.83</v>
      </c>
      <c r="I13" s="375">
        <v>948965.7</v>
      </c>
      <c r="J13" s="375">
        <v>0</v>
      </c>
      <c r="K13" s="375">
        <v>46169.09</v>
      </c>
      <c r="L13" s="375">
        <v>0</v>
      </c>
      <c r="M13" s="375">
        <v>92793</v>
      </c>
      <c r="N13" s="375">
        <v>30034</v>
      </c>
      <c r="O13" s="375">
        <v>0</v>
      </c>
      <c r="P13" s="375">
        <v>5363.6</v>
      </c>
      <c r="Q13" s="375">
        <v>3100.48</v>
      </c>
      <c r="R13" s="375">
        <v>0</v>
      </c>
      <c r="S13" s="375">
        <v>1150</v>
      </c>
      <c r="T13" s="375">
        <v>0</v>
      </c>
      <c r="U13" s="375">
        <v>6103.64</v>
      </c>
      <c r="V13" s="375">
        <v>158.19</v>
      </c>
      <c r="W13" s="375">
        <v>0</v>
      </c>
      <c r="X13" s="375">
        <v>0</v>
      </c>
      <c r="Y13" s="375">
        <v>0</v>
      </c>
      <c r="Z13" s="375">
        <v>0</v>
      </c>
      <c r="AA13" s="375">
        <v>0</v>
      </c>
      <c r="AB13" s="375">
        <v>0</v>
      </c>
      <c r="AC13" s="375">
        <v>0</v>
      </c>
      <c r="AD13" s="375">
        <v>512718.94</v>
      </c>
      <c r="AE13" s="375">
        <v>65502.16</v>
      </c>
      <c r="AF13" s="375">
        <v>165074.95000000001</v>
      </c>
      <c r="AG13" s="375">
        <v>45819.839999999997</v>
      </c>
      <c r="AH13" s="375">
        <v>74888.78</v>
      </c>
      <c r="AI13" s="375">
        <v>0</v>
      </c>
      <c r="AJ13" s="375">
        <v>34584.839999999997</v>
      </c>
      <c r="AK13" s="375">
        <v>3610.94</v>
      </c>
      <c r="AL13" s="375">
        <v>4816.8999999999996</v>
      </c>
      <c r="AM13" s="375">
        <v>3875</v>
      </c>
      <c r="AN13" s="375">
        <v>527.5</v>
      </c>
      <c r="AO13" s="375">
        <v>5261.06</v>
      </c>
      <c r="AP13" s="375">
        <v>3491.85</v>
      </c>
      <c r="AQ13" s="375">
        <v>2573.4699999999998</v>
      </c>
      <c r="AR13" s="375">
        <v>3090</v>
      </c>
      <c r="AS13" s="375">
        <v>20090.21</v>
      </c>
      <c r="AT13" s="375">
        <v>18463</v>
      </c>
      <c r="AU13" s="375">
        <v>6197.68</v>
      </c>
      <c r="AV13" s="375">
        <v>39504.94</v>
      </c>
      <c r="AW13" s="375">
        <v>9141.25</v>
      </c>
      <c r="AX13" s="375">
        <v>0</v>
      </c>
      <c r="AY13" s="375">
        <v>4901.38</v>
      </c>
      <c r="AZ13" s="375">
        <v>7990.87</v>
      </c>
      <c r="BA13" s="375">
        <v>253.98</v>
      </c>
      <c r="BB13" s="375">
        <v>217.63</v>
      </c>
      <c r="BC13" s="375">
        <v>5596.13</v>
      </c>
      <c r="BD13" s="375">
        <v>0</v>
      </c>
      <c r="BE13" s="375">
        <v>12458.41</v>
      </c>
      <c r="BF13" s="375">
        <v>4405.7299999999996</v>
      </c>
      <c r="BG13" s="375">
        <v>622.19000000000005</v>
      </c>
      <c r="BH13" s="375">
        <v>50460.82</v>
      </c>
      <c r="BI13" s="375">
        <v>3300.96</v>
      </c>
      <c r="BJ13" s="375">
        <v>7245</v>
      </c>
      <c r="BK13" s="375">
        <v>17699.88</v>
      </c>
      <c r="BL13" s="375">
        <v>0</v>
      </c>
      <c r="BM13" s="375">
        <v>0</v>
      </c>
      <c r="BN13" s="375">
        <v>0</v>
      </c>
      <c r="BO13" s="375">
        <v>0</v>
      </c>
      <c r="BP13" s="375">
        <v>0</v>
      </c>
      <c r="BQ13" s="375">
        <v>5946.25</v>
      </c>
      <c r="BR13" s="375">
        <v>0</v>
      </c>
      <c r="BS13" s="375">
        <v>0</v>
      </c>
      <c r="BT13" s="375">
        <v>10000</v>
      </c>
      <c r="BU13" s="375">
        <v>0</v>
      </c>
      <c r="BV13" s="375">
        <v>10306.870000000001</v>
      </c>
      <c r="BW13" s="375">
        <v>0</v>
      </c>
      <c r="BX13" s="375">
        <v>0</v>
      </c>
      <c r="BY13" s="375">
        <v>0</v>
      </c>
      <c r="BZ13" s="375">
        <v>0</v>
      </c>
      <c r="CA13" s="375">
        <v>3103.7</v>
      </c>
      <c r="CB13" s="375">
        <v>0</v>
      </c>
      <c r="CC13" s="375">
        <v>0</v>
      </c>
      <c r="CD13" s="375">
        <v>0</v>
      </c>
      <c r="CE13" s="375">
        <v>0</v>
      </c>
      <c r="CF13" s="375">
        <v>177588.24999999971</v>
      </c>
      <c r="CG13" s="375">
        <v>6349.51</v>
      </c>
      <c r="CH13" s="375">
        <v>0</v>
      </c>
      <c r="CI13" s="375">
        <v>0</v>
      </c>
      <c r="CJ13" s="376"/>
      <c r="CK13" s="376"/>
      <c r="CL13" s="376"/>
      <c r="CM13" s="376"/>
    </row>
    <row r="14" spans="1:91" ht="28.8">
      <c r="A14" s="371" t="s">
        <v>858</v>
      </c>
      <c r="B14" s="372">
        <v>8733943</v>
      </c>
      <c r="C14" s="373">
        <v>3943</v>
      </c>
      <c r="D14" s="374" t="s">
        <v>283</v>
      </c>
      <c r="E14" t="s">
        <v>869</v>
      </c>
      <c r="F14" s="375">
        <v>248088.50999999983</v>
      </c>
      <c r="G14" s="375">
        <v>0</v>
      </c>
      <c r="H14" s="375">
        <v>664.63999999999965</v>
      </c>
      <c r="I14" s="375">
        <v>2159320.1</v>
      </c>
      <c r="J14" s="375">
        <v>0</v>
      </c>
      <c r="K14" s="375">
        <v>108368.2</v>
      </c>
      <c r="L14" s="375">
        <v>0</v>
      </c>
      <c r="M14" s="375">
        <v>101390</v>
      </c>
      <c r="N14" s="375">
        <v>82945.86</v>
      </c>
      <c r="O14" s="375">
        <v>0</v>
      </c>
      <c r="P14" s="375">
        <v>25440.14</v>
      </c>
      <c r="Q14" s="375">
        <v>27944.53</v>
      </c>
      <c r="R14" s="375">
        <v>37377.300000000003</v>
      </c>
      <c r="S14" s="375">
        <v>230</v>
      </c>
      <c r="T14" s="375">
        <v>3605.94</v>
      </c>
      <c r="U14" s="375">
        <v>30135.69</v>
      </c>
      <c r="V14" s="375">
        <v>29897.95</v>
      </c>
      <c r="W14" s="375">
        <v>0</v>
      </c>
      <c r="X14" s="375">
        <v>0</v>
      </c>
      <c r="Y14" s="375">
        <v>0</v>
      </c>
      <c r="Z14" s="375">
        <v>0</v>
      </c>
      <c r="AA14" s="375">
        <v>0</v>
      </c>
      <c r="AB14" s="375">
        <v>0</v>
      </c>
      <c r="AC14" s="375">
        <v>0</v>
      </c>
      <c r="AD14" s="375">
        <v>1277639.02</v>
      </c>
      <c r="AE14" s="375">
        <v>12278.56</v>
      </c>
      <c r="AF14" s="375">
        <v>630327.42000000004</v>
      </c>
      <c r="AG14" s="375">
        <v>62137.53</v>
      </c>
      <c r="AH14" s="375">
        <v>95948.24</v>
      </c>
      <c r="AI14" s="375">
        <v>0</v>
      </c>
      <c r="AJ14" s="375">
        <v>58669.98</v>
      </c>
      <c r="AK14" s="375">
        <v>37302.58</v>
      </c>
      <c r="AL14" s="375">
        <v>8945.2000000000007</v>
      </c>
      <c r="AM14" s="375">
        <v>10250</v>
      </c>
      <c r="AN14" s="375">
        <v>2330</v>
      </c>
      <c r="AO14" s="375">
        <v>32944.04</v>
      </c>
      <c r="AP14" s="375">
        <v>5421.3</v>
      </c>
      <c r="AQ14" s="375">
        <v>10556.79</v>
      </c>
      <c r="AR14" s="375">
        <v>6103.52</v>
      </c>
      <c r="AS14" s="375">
        <v>45089.58</v>
      </c>
      <c r="AT14" s="375">
        <v>76590</v>
      </c>
      <c r="AU14" s="375">
        <v>2860.4</v>
      </c>
      <c r="AV14" s="375">
        <v>103392.97</v>
      </c>
      <c r="AW14" s="375">
        <v>10003.18</v>
      </c>
      <c r="AX14" s="375">
        <v>0</v>
      </c>
      <c r="AY14" s="375">
        <v>8501.7099999999991</v>
      </c>
      <c r="AZ14" s="375">
        <v>17386.52</v>
      </c>
      <c r="BA14" s="375">
        <v>8706.36</v>
      </c>
      <c r="BB14" s="375">
        <v>0</v>
      </c>
      <c r="BC14" s="375">
        <v>16435.14</v>
      </c>
      <c r="BD14" s="375">
        <v>0</v>
      </c>
      <c r="BE14" s="375">
        <v>17387.39</v>
      </c>
      <c r="BF14" s="375">
        <v>10876.66</v>
      </c>
      <c r="BG14" s="375">
        <v>5.5</v>
      </c>
      <c r="BH14" s="375">
        <v>132605.44</v>
      </c>
      <c r="BI14" s="375">
        <v>10272.540000000001</v>
      </c>
      <c r="BJ14" s="375">
        <v>7882.74</v>
      </c>
      <c r="BK14" s="375">
        <v>28030.97</v>
      </c>
      <c r="BL14" s="375">
        <v>0</v>
      </c>
      <c r="BM14" s="375">
        <v>0</v>
      </c>
      <c r="BN14" s="375">
        <v>12553.61</v>
      </c>
      <c r="BO14" s="375">
        <v>0</v>
      </c>
      <c r="BP14" s="375">
        <v>0</v>
      </c>
      <c r="BQ14" s="375">
        <v>8668.75</v>
      </c>
      <c r="BR14" s="375">
        <v>0</v>
      </c>
      <c r="BS14" s="375">
        <v>12553.61</v>
      </c>
      <c r="BT14" s="375">
        <v>10000</v>
      </c>
      <c r="BU14" s="375">
        <v>0</v>
      </c>
      <c r="BV14" s="375">
        <v>21887</v>
      </c>
      <c r="BW14" s="375">
        <v>0</v>
      </c>
      <c r="BX14" s="375">
        <v>0</v>
      </c>
      <c r="BY14" s="375">
        <v>0</v>
      </c>
      <c r="BZ14" s="375">
        <v>0</v>
      </c>
      <c r="CA14" s="375">
        <v>0</v>
      </c>
      <c r="CB14" s="375">
        <v>0</v>
      </c>
      <c r="CC14" s="375">
        <v>0</v>
      </c>
      <c r="CD14" s="375">
        <v>0</v>
      </c>
      <c r="CE14" s="375">
        <v>12369.67</v>
      </c>
      <c r="CF14" s="375">
        <v>82939.659999998737</v>
      </c>
      <c r="CG14" s="375">
        <v>0</v>
      </c>
      <c r="CH14" s="375">
        <v>0</v>
      </c>
      <c r="CI14" s="375">
        <v>0</v>
      </c>
      <c r="CJ14" s="376"/>
      <c r="CK14" s="376"/>
      <c r="CL14" s="376"/>
      <c r="CM14" s="376"/>
    </row>
    <row r="15" spans="1:91" ht="28.8">
      <c r="A15" s="371" t="s">
        <v>858</v>
      </c>
      <c r="B15" s="372">
        <v>8732060</v>
      </c>
      <c r="C15" s="373">
        <v>2060</v>
      </c>
      <c r="D15" s="374" t="s">
        <v>285</v>
      </c>
      <c r="E15" t="s">
        <v>870</v>
      </c>
      <c r="F15" s="375">
        <v>68298.750000000233</v>
      </c>
      <c r="G15" s="375">
        <v>0</v>
      </c>
      <c r="H15" s="375">
        <v>37153.5</v>
      </c>
      <c r="I15" s="375">
        <v>704575.48</v>
      </c>
      <c r="J15" s="375">
        <v>0</v>
      </c>
      <c r="K15" s="375">
        <v>53739.25</v>
      </c>
      <c r="L15" s="375">
        <v>0</v>
      </c>
      <c r="M15" s="375">
        <v>51613</v>
      </c>
      <c r="N15" s="375">
        <v>35214</v>
      </c>
      <c r="O15" s="375">
        <v>250</v>
      </c>
      <c r="P15" s="375">
        <v>0</v>
      </c>
      <c r="Q15" s="375">
        <v>4767.67</v>
      </c>
      <c r="R15" s="375">
        <v>0</v>
      </c>
      <c r="S15" s="375">
        <v>0</v>
      </c>
      <c r="T15" s="375">
        <v>469.04</v>
      </c>
      <c r="U15" s="375">
        <v>6982.5</v>
      </c>
      <c r="V15" s="375">
        <v>4712.38</v>
      </c>
      <c r="W15" s="375">
        <v>0</v>
      </c>
      <c r="X15" s="375">
        <v>0</v>
      </c>
      <c r="Y15" s="375">
        <v>0</v>
      </c>
      <c r="Z15" s="375">
        <v>0</v>
      </c>
      <c r="AA15" s="375">
        <v>0</v>
      </c>
      <c r="AB15" s="375">
        <v>0</v>
      </c>
      <c r="AC15" s="375">
        <v>0</v>
      </c>
      <c r="AD15" s="375">
        <v>419034.67</v>
      </c>
      <c r="AE15" s="375">
        <v>0</v>
      </c>
      <c r="AF15" s="375">
        <v>171056.14</v>
      </c>
      <c r="AG15" s="375">
        <v>20524.73</v>
      </c>
      <c r="AH15" s="375">
        <v>60977.32</v>
      </c>
      <c r="AI15" s="375">
        <v>0</v>
      </c>
      <c r="AJ15" s="375">
        <v>12202.44</v>
      </c>
      <c r="AK15" s="375">
        <v>2666.4</v>
      </c>
      <c r="AL15" s="375">
        <v>3372.29</v>
      </c>
      <c r="AM15" s="375">
        <v>2525</v>
      </c>
      <c r="AN15" s="375">
        <v>737.5</v>
      </c>
      <c r="AO15" s="375">
        <v>3522.39</v>
      </c>
      <c r="AP15" s="375">
        <v>4017</v>
      </c>
      <c r="AQ15" s="375">
        <v>1783.05</v>
      </c>
      <c r="AR15" s="375">
        <v>1341.94</v>
      </c>
      <c r="AS15" s="375">
        <v>14946.62</v>
      </c>
      <c r="AT15" s="375">
        <v>12724.5</v>
      </c>
      <c r="AU15" s="375">
        <v>11307.93</v>
      </c>
      <c r="AV15" s="375">
        <v>11529.77</v>
      </c>
      <c r="AW15" s="375">
        <v>11596.06</v>
      </c>
      <c r="AX15" s="375">
        <v>0</v>
      </c>
      <c r="AY15" s="375">
        <v>5958.25</v>
      </c>
      <c r="AZ15" s="375">
        <v>3318.49</v>
      </c>
      <c r="BA15" s="375">
        <v>0</v>
      </c>
      <c r="BB15" s="375">
        <v>0</v>
      </c>
      <c r="BC15" s="375">
        <v>7398.48</v>
      </c>
      <c r="BD15" s="375">
        <v>0</v>
      </c>
      <c r="BE15" s="375">
        <v>4262.72</v>
      </c>
      <c r="BF15" s="375">
        <v>3229.03</v>
      </c>
      <c r="BG15" s="375">
        <v>9013.18</v>
      </c>
      <c r="BH15" s="375">
        <v>42134.28</v>
      </c>
      <c r="BI15" s="375">
        <v>1200</v>
      </c>
      <c r="BJ15" s="375">
        <v>16682.5</v>
      </c>
      <c r="BK15" s="375">
        <v>7970.85</v>
      </c>
      <c r="BL15" s="375">
        <v>0</v>
      </c>
      <c r="BM15" s="375">
        <v>640.37</v>
      </c>
      <c r="BN15" s="375">
        <v>3518.88</v>
      </c>
      <c r="BO15" s="375">
        <v>0</v>
      </c>
      <c r="BP15" s="375">
        <v>0</v>
      </c>
      <c r="BQ15" s="375">
        <v>5102.5</v>
      </c>
      <c r="BR15" s="375">
        <v>0</v>
      </c>
      <c r="BS15" s="375">
        <v>0</v>
      </c>
      <c r="BT15" s="375">
        <v>10000</v>
      </c>
      <c r="BU15" s="375">
        <v>0</v>
      </c>
      <c r="BV15" s="375">
        <v>12169.89</v>
      </c>
      <c r="BW15" s="375">
        <v>0</v>
      </c>
      <c r="BX15" s="375">
        <v>0</v>
      </c>
      <c r="BY15" s="375">
        <v>0</v>
      </c>
      <c r="BZ15" s="375">
        <v>0</v>
      </c>
      <c r="CA15" s="375">
        <v>0</v>
      </c>
      <c r="CB15" s="375">
        <v>0</v>
      </c>
      <c r="CC15" s="375">
        <v>0</v>
      </c>
      <c r="CD15" s="375">
        <v>0</v>
      </c>
      <c r="CE15" s="375">
        <v>0</v>
      </c>
      <c r="CF15" s="375">
        <v>59429.290000000154</v>
      </c>
      <c r="CG15" s="375">
        <v>10059.48</v>
      </c>
      <c r="CH15" s="375">
        <v>20026.63</v>
      </c>
      <c r="CI15" s="375">
        <v>0</v>
      </c>
      <c r="CJ15" s="376"/>
      <c r="CK15" s="376"/>
      <c r="CL15" s="376"/>
      <c r="CM15" s="376"/>
    </row>
    <row r="16" spans="1:91" ht="28.8">
      <c r="A16" s="371" t="s">
        <v>858</v>
      </c>
      <c r="B16" s="372">
        <v>8732312</v>
      </c>
      <c r="C16" s="373">
        <v>2312</v>
      </c>
      <c r="D16" s="374" t="s">
        <v>287</v>
      </c>
      <c r="E16" t="s">
        <v>871</v>
      </c>
      <c r="F16" s="375" t="s">
        <v>1011</v>
      </c>
      <c r="G16" s="375" t="s">
        <v>1011</v>
      </c>
      <c r="H16" s="375" t="s">
        <v>1011</v>
      </c>
      <c r="I16" s="375" t="s">
        <v>1011</v>
      </c>
      <c r="J16" s="375" t="s">
        <v>1011</v>
      </c>
      <c r="K16" s="375" t="s">
        <v>1011</v>
      </c>
      <c r="L16" s="375" t="s">
        <v>1011</v>
      </c>
      <c r="M16" s="375" t="s">
        <v>1011</v>
      </c>
      <c r="N16" s="375" t="s">
        <v>1011</v>
      </c>
      <c r="O16" s="375" t="s">
        <v>1011</v>
      </c>
      <c r="P16" s="375" t="s">
        <v>1011</v>
      </c>
      <c r="Q16" s="375" t="s">
        <v>1011</v>
      </c>
      <c r="R16" s="375" t="s">
        <v>1011</v>
      </c>
      <c r="S16" s="375" t="s">
        <v>1011</v>
      </c>
      <c r="T16" s="375" t="s">
        <v>1011</v>
      </c>
      <c r="U16" s="375" t="s">
        <v>1011</v>
      </c>
      <c r="V16" s="375" t="s">
        <v>1011</v>
      </c>
      <c r="W16" s="375" t="s">
        <v>1011</v>
      </c>
      <c r="X16" s="375" t="s">
        <v>1011</v>
      </c>
      <c r="Y16" s="375" t="s">
        <v>1011</v>
      </c>
      <c r="Z16" s="375" t="s">
        <v>1011</v>
      </c>
      <c r="AA16" s="375" t="s">
        <v>1011</v>
      </c>
      <c r="AB16" s="375" t="s">
        <v>1011</v>
      </c>
      <c r="AC16" s="375" t="s">
        <v>1011</v>
      </c>
      <c r="AD16" s="375" t="s">
        <v>1011</v>
      </c>
      <c r="AE16" s="375" t="s">
        <v>1011</v>
      </c>
      <c r="AF16" s="375" t="s">
        <v>1011</v>
      </c>
      <c r="AG16" s="375" t="s">
        <v>1011</v>
      </c>
      <c r="AH16" s="375" t="s">
        <v>1011</v>
      </c>
      <c r="AI16" s="375" t="s">
        <v>1011</v>
      </c>
      <c r="AJ16" s="375" t="s">
        <v>1011</v>
      </c>
      <c r="AK16" s="375" t="s">
        <v>1011</v>
      </c>
      <c r="AL16" s="375" t="s">
        <v>1011</v>
      </c>
      <c r="AM16" s="375" t="s">
        <v>1011</v>
      </c>
      <c r="AN16" s="375" t="s">
        <v>1011</v>
      </c>
      <c r="AO16" s="375" t="s">
        <v>1011</v>
      </c>
      <c r="AP16" s="375" t="s">
        <v>1011</v>
      </c>
      <c r="AQ16" s="375" t="s">
        <v>1011</v>
      </c>
      <c r="AR16" s="375" t="s">
        <v>1011</v>
      </c>
      <c r="AS16" s="375" t="s">
        <v>1011</v>
      </c>
      <c r="AT16" s="375" t="s">
        <v>1011</v>
      </c>
      <c r="AU16" s="375" t="s">
        <v>1011</v>
      </c>
      <c r="AV16" s="375" t="s">
        <v>1011</v>
      </c>
      <c r="AW16" s="375" t="s">
        <v>1011</v>
      </c>
      <c r="AX16" s="375" t="s">
        <v>1011</v>
      </c>
      <c r="AY16" s="375" t="s">
        <v>1011</v>
      </c>
      <c r="AZ16" s="375" t="s">
        <v>1011</v>
      </c>
      <c r="BA16" s="375" t="s">
        <v>1011</v>
      </c>
      <c r="BB16" s="375" t="s">
        <v>1011</v>
      </c>
      <c r="BC16" s="375" t="s">
        <v>1011</v>
      </c>
      <c r="BD16" s="375" t="s">
        <v>1011</v>
      </c>
      <c r="BE16" s="375" t="s">
        <v>1011</v>
      </c>
      <c r="BF16" s="375" t="s">
        <v>1011</v>
      </c>
      <c r="BG16" s="375" t="s">
        <v>1011</v>
      </c>
      <c r="BH16" s="375" t="s">
        <v>1011</v>
      </c>
      <c r="BI16" s="375" t="s">
        <v>1011</v>
      </c>
      <c r="BJ16" s="375" t="s">
        <v>1011</v>
      </c>
      <c r="BK16" s="375" t="s">
        <v>1011</v>
      </c>
      <c r="BL16" s="375" t="s">
        <v>1011</v>
      </c>
      <c r="BM16" s="375" t="s">
        <v>1011</v>
      </c>
      <c r="BN16" s="375" t="s">
        <v>1011</v>
      </c>
      <c r="BO16" s="375" t="s">
        <v>1011</v>
      </c>
      <c r="BP16" s="375" t="s">
        <v>1011</v>
      </c>
      <c r="BQ16" s="375" t="s">
        <v>1011</v>
      </c>
      <c r="BR16" s="375" t="s">
        <v>1011</v>
      </c>
      <c r="BS16" s="375" t="s">
        <v>1011</v>
      </c>
      <c r="BT16" s="375" t="s">
        <v>1011</v>
      </c>
      <c r="BU16" s="375" t="s">
        <v>1011</v>
      </c>
      <c r="BV16" s="375" t="s">
        <v>1011</v>
      </c>
      <c r="BW16" s="375" t="s">
        <v>1011</v>
      </c>
      <c r="BX16" s="375" t="s">
        <v>1011</v>
      </c>
      <c r="BY16" s="375" t="s">
        <v>1011</v>
      </c>
      <c r="BZ16" s="375" t="s">
        <v>1011</v>
      </c>
      <c r="CA16" s="375" t="s">
        <v>1011</v>
      </c>
      <c r="CB16" s="375" t="s">
        <v>1011</v>
      </c>
      <c r="CC16" s="375" t="s">
        <v>1011</v>
      </c>
      <c r="CD16" s="375" t="s">
        <v>1011</v>
      </c>
      <c r="CE16" s="375" t="s">
        <v>1011</v>
      </c>
      <c r="CF16" s="375" t="s">
        <v>1011</v>
      </c>
      <c r="CG16" s="375" t="s">
        <v>1011</v>
      </c>
      <c r="CH16" s="375" t="s">
        <v>1011</v>
      </c>
      <c r="CI16" s="375" t="s">
        <v>1011</v>
      </c>
      <c r="CJ16" s="376"/>
      <c r="CK16" s="376"/>
      <c r="CL16" s="376"/>
      <c r="CM16" s="376"/>
    </row>
    <row r="17" spans="1:91" ht="28.8">
      <c r="A17" s="371" t="s">
        <v>858</v>
      </c>
      <c r="B17" s="372">
        <v>8733942</v>
      </c>
      <c r="C17" s="373">
        <v>3942</v>
      </c>
      <c r="D17" s="374" t="s">
        <v>289</v>
      </c>
      <c r="E17" t="s">
        <v>872</v>
      </c>
      <c r="F17" s="375">
        <v>615591.63</v>
      </c>
      <c r="G17" s="375">
        <v>107256.59000000001</v>
      </c>
      <c r="H17" s="375">
        <v>0.33000000000174623</v>
      </c>
      <c r="I17" s="375">
        <v>3184156.75</v>
      </c>
      <c r="J17" s="375">
        <v>0</v>
      </c>
      <c r="K17" s="375">
        <v>137628.69</v>
      </c>
      <c r="L17" s="375">
        <v>0</v>
      </c>
      <c r="M17" s="375">
        <v>223870</v>
      </c>
      <c r="N17" s="375">
        <v>121646.57</v>
      </c>
      <c r="O17" s="375">
        <v>0</v>
      </c>
      <c r="P17" s="375">
        <v>6372</v>
      </c>
      <c r="Q17" s="375">
        <v>32812.61</v>
      </c>
      <c r="R17" s="375">
        <v>42311.79</v>
      </c>
      <c r="S17" s="375">
        <v>6458.4</v>
      </c>
      <c r="T17" s="375">
        <v>17732.060000000001</v>
      </c>
      <c r="U17" s="375">
        <v>60550.75</v>
      </c>
      <c r="V17" s="375">
        <v>15323.26</v>
      </c>
      <c r="W17" s="375">
        <v>0</v>
      </c>
      <c r="X17" s="375">
        <v>178401.18</v>
      </c>
      <c r="Y17" s="375">
        <v>23551.07</v>
      </c>
      <c r="Z17" s="375">
        <v>0</v>
      </c>
      <c r="AA17" s="375">
        <v>0</v>
      </c>
      <c r="AB17" s="375">
        <v>0</v>
      </c>
      <c r="AC17" s="375">
        <v>0</v>
      </c>
      <c r="AD17" s="375">
        <v>1758178.23</v>
      </c>
      <c r="AE17" s="375">
        <v>14728.16</v>
      </c>
      <c r="AF17" s="375">
        <v>712659.76</v>
      </c>
      <c r="AG17" s="375">
        <v>40426.620000000003</v>
      </c>
      <c r="AH17" s="375">
        <v>173854.13</v>
      </c>
      <c r="AI17" s="375">
        <v>0</v>
      </c>
      <c r="AJ17" s="375">
        <v>126596.61</v>
      </c>
      <c r="AK17" s="375">
        <v>12041.72</v>
      </c>
      <c r="AL17" s="375">
        <v>24099.81</v>
      </c>
      <c r="AM17" s="375">
        <v>15325</v>
      </c>
      <c r="AN17" s="375">
        <v>1334.67</v>
      </c>
      <c r="AO17" s="375">
        <v>89882.63</v>
      </c>
      <c r="AP17" s="375">
        <v>9370.15</v>
      </c>
      <c r="AQ17" s="375">
        <v>68605.63</v>
      </c>
      <c r="AR17" s="375">
        <v>7837.82</v>
      </c>
      <c r="AS17" s="375">
        <v>53260.02</v>
      </c>
      <c r="AT17" s="375">
        <v>67710</v>
      </c>
      <c r="AU17" s="375">
        <v>9318.48</v>
      </c>
      <c r="AV17" s="375">
        <v>139238.32</v>
      </c>
      <c r="AW17" s="375">
        <v>11007.47</v>
      </c>
      <c r="AX17" s="375">
        <v>0</v>
      </c>
      <c r="AY17" s="375">
        <v>5113.92</v>
      </c>
      <c r="AZ17" s="375">
        <v>15147.11</v>
      </c>
      <c r="BA17" s="375">
        <v>5591.63</v>
      </c>
      <c r="BB17" s="375">
        <v>11542.67</v>
      </c>
      <c r="BC17" s="375">
        <v>14907.44</v>
      </c>
      <c r="BD17" s="375">
        <v>0</v>
      </c>
      <c r="BE17" s="375">
        <v>31796.6</v>
      </c>
      <c r="BF17" s="375">
        <v>16590.07</v>
      </c>
      <c r="BG17" s="375">
        <v>456.04</v>
      </c>
      <c r="BH17" s="375">
        <v>173320.76</v>
      </c>
      <c r="BI17" s="375">
        <v>125010.16</v>
      </c>
      <c r="BJ17" s="375">
        <v>105977.74</v>
      </c>
      <c r="BK17" s="375">
        <v>34542.33</v>
      </c>
      <c r="BL17" s="375">
        <v>0</v>
      </c>
      <c r="BM17" s="375">
        <v>0</v>
      </c>
      <c r="BN17" s="375">
        <v>46611.1</v>
      </c>
      <c r="BO17" s="375">
        <v>159951.67000000001</v>
      </c>
      <c r="BP17" s="375">
        <v>23589.32</v>
      </c>
      <c r="BQ17" s="375">
        <v>10772.5</v>
      </c>
      <c r="BR17" s="375">
        <v>0</v>
      </c>
      <c r="BS17" s="375">
        <v>46611.1</v>
      </c>
      <c r="BT17" s="375">
        <v>10000</v>
      </c>
      <c r="BU17" s="375">
        <v>0</v>
      </c>
      <c r="BV17" s="375">
        <v>29618.53</v>
      </c>
      <c r="BW17" s="375">
        <v>0</v>
      </c>
      <c r="BX17" s="375">
        <v>0</v>
      </c>
      <c r="BY17" s="375">
        <v>0</v>
      </c>
      <c r="BZ17" s="375">
        <v>0</v>
      </c>
      <c r="CA17" s="375">
        <v>0</v>
      </c>
      <c r="CB17" s="375">
        <v>27765.4</v>
      </c>
      <c r="CC17" s="375">
        <v>0</v>
      </c>
      <c r="CD17" s="375">
        <v>0</v>
      </c>
      <c r="CE17" s="375">
        <v>93872</v>
      </c>
      <c r="CF17" s="375">
        <v>433231.78000000038</v>
      </c>
      <c r="CG17" s="375">
        <v>1.8189894035458565E-12</v>
      </c>
      <c r="CH17" s="375">
        <v>-7.2759576141834259E-12</v>
      </c>
      <c r="CI17" s="375">
        <v>140935.77999999997</v>
      </c>
      <c r="CJ17" s="376"/>
      <c r="CK17" s="376"/>
      <c r="CL17" s="376"/>
      <c r="CM17" s="376"/>
    </row>
    <row r="18" spans="1:91" ht="28.8">
      <c r="A18" s="371" t="s">
        <v>858</v>
      </c>
      <c r="B18" s="372">
        <v>8733081</v>
      </c>
      <c r="C18" s="373">
        <v>3081</v>
      </c>
      <c r="D18" s="374" t="s">
        <v>291</v>
      </c>
      <c r="E18" t="s">
        <v>873</v>
      </c>
      <c r="F18" s="375">
        <v>92502.149999999907</v>
      </c>
      <c r="G18" s="375">
        <v>0</v>
      </c>
      <c r="H18" s="375">
        <v>16870.53</v>
      </c>
      <c r="I18" s="375">
        <v>605047.54</v>
      </c>
      <c r="J18" s="375">
        <v>0</v>
      </c>
      <c r="K18" s="375">
        <v>37087.96</v>
      </c>
      <c r="L18" s="375">
        <v>0</v>
      </c>
      <c r="M18" s="375">
        <v>25275</v>
      </c>
      <c r="N18" s="375">
        <v>59620.93</v>
      </c>
      <c r="O18" s="375">
        <v>0</v>
      </c>
      <c r="P18" s="375">
        <v>500</v>
      </c>
      <c r="Q18" s="375">
        <v>26990.38</v>
      </c>
      <c r="R18" s="375">
        <v>25349.65</v>
      </c>
      <c r="S18" s="375">
        <v>2760</v>
      </c>
      <c r="T18" s="375">
        <v>10996.61</v>
      </c>
      <c r="U18" s="375">
        <v>7848.87</v>
      </c>
      <c r="V18" s="375">
        <v>6017.62</v>
      </c>
      <c r="W18" s="375">
        <v>0</v>
      </c>
      <c r="X18" s="375">
        <v>0</v>
      </c>
      <c r="Y18" s="375">
        <v>0</v>
      </c>
      <c r="Z18" s="375">
        <v>0</v>
      </c>
      <c r="AA18" s="375">
        <v>0</v>
      </c>
      <c r="AB18" s="375">
        <v>0</v>
      </c>
      <c r="AC18" s="375">
        <v>0</v>
      </c>
      <c r="AD18" s="375">
        <v>356180.46</v>
      </c>
      <c r="AE18" s="375">
        <v>9036.52</v>
      </c>
      <c r="AF18" s="375">
        <v>127490.1</v>
      </c>
      <c r="AG18" s="375">
        <v>21882.09</v>
      </c>
      <c r="AH18" s="375">
        <v>53094.85</v>
      </c>
      <c r="AI18" s="375">
        <v>35757.199999999997</v>
      </c>
      <c r="AJ18" s="375">
        <v>27086.66</v>
      </c>
      <c r="AK18" s="375">
        <v>3388.24</v>
      </c>
      <c r="AL18" s="375">
        <v>8058.12</v>
      </c>
      <c r="AM18" s="375">
        <v>1939</v>
      </c>
      <c r="AN18" s="375">
        <v>0</v>
      </c>
      <c r="AO18" s="375">
        <v>13259.66</v>
      </c>
      <c r="AP18" s="375">
        <v>313.95999999999998</v>
      </c>
      <c r="AQ18" s="375">
        <v>2196.11</v>
      </c>
      <c r="AR18" s="375">
        <v>2314</v>
      </c>
      <c r="AS18" s="375">
        <v>12620.25</v>
      </c>
      <c r="AT18" s="375">
        <v>12100.75</v>
      </c>
      <c r="AU18" s="375">
        <v>2966.26</v>
      </c>
      <c r="AV18" s="375">
        <v>21985.87</v>
      </c>
      <c r="AW18" s="375">
        <v>9995.5499999999993</v>
      </c>
      <c r="AX18" s="375">
        <v>0</v>
      </c>
      <c r="AY18" s="375">
        <v>1693.91</v>
      </c>
      <c r="AZ18" s="375">
        <v>5488.25</v>
      </c>
      <c r="BA18" s="375">
        <v>4316.13</v>
      </c>
      <c r="BB18" s="375">
        <v>102.9</v>
      </c>
      <c r="BC18" s="375">
        <v>3985.98</v>
      </c>
      <c r="BD18" s="375">
        <v>0</v>
      </c>
      <c r="BE18" s="375">
        <v>5638.09</v>
      </c>
      <c r="BF18" s="375">
        <v>2801.58</v>
      </c>
      <c r="BG18" s="375">
        <v>8592.56</v>
      </c>
      <c r="BH18" s="375">
        <v>20605.240000000002</v>
      </c>
      <c r="BI18" s="375">
        <v>0</v>
      </c>
      <c r="BJ18" s="375">
        <v>3741.66</v>
      </c>
      <c r="BK18" s="375">
        <v>10034.08</v>
      </c>
      <c r="BL18" s="375">
        <v>0</v>
      </c>
      <c r="BM18" s="375">
        <v>0</v>
      </c>
      <c r="BN18" s="375">
        <v>0</v>
      </c>
      <c r="BO18" s="375">
        <v>0</v>
      </c>
      <c r="BP18" s="375">
        <v>0</v>
      </c>
      <c r="BQ18" s="375">
        <v>5102.5</v>
      </c>
      <c r="BR18" s="375">
        <v>0</v>
      </c>
      <c r="BS18" s="375">
        <v>0</v>
      </c>
      <c r="BT18" s="375">
        <v>10000</v>
      </c>
      <c r="BU18" s="375">
        <v>0</v>
      </c>
      <c r="BV18" s="375">
        <v>12352.66</v>
      </c>
      <c r="BW18" s="375">
        <v>0</v>
      </c>
      <c r="BX18" s="375">
        <v>0</v>
      </c>
      <c r="BY18" s="375">
        <v>0</v>
      </c>
      <c r="BZ18" s="375">
        <v>0</v>
      </c>
      <c r="CA18" s="375">
        <v>0</v>
      </c>
      <c r="CB18" s="375">
        <v>0</v>
      </c>
      <c r="CC18" s="375">
        <v>0</v>
      </c>
      <c r="CD18" s="375">
        <v>0</v>
      </c>
      <c r="CE18" s="375">
        <v>12772.82</v>
      </c>
      <c r="CF18" s="375">
        <v>98557.859999999695</v>
      </c>
      <c r="CG18" s="375">
        <v>9620.369999999999</v>
      </c>
      <c r="CH18" s="375">
        <v>0</v>
      </c>
      <c r="CI18" s="375">
        <v>0</v>
      </c>
      <c r="CJ18" s="376"/>
      <c r="CK18" s="376"/>
      <c r="CL18" s="376"/>
      <c r="CM18" s="376"/>
    </row>
    <row r="19" spans="1:91" ht="28.8">
      <c r="A19" s="371" t="s">
        <v>874</v>
      </c>
      <c r="B19" s="372">
        <v>8731005</v>
      </c>
      <c r="C19" s="373">
        <v>1005</v>
      </c>
      <c r="D19" s="374" t="s">
        <v>293</v>
      </c>
      <c r="E19" t="s">
        <v>875</v>
      </c>
      <c r="F19" s="375">
        <v>-67373.260000000286</v>
      </c>
      <c r="G19" s="375">
        <v>305004.52</v>
      </c>
      <c r="H19" s="375">
        <v>5601.5</v>
      </c>
      <c r="I19" s="375">
        <v>567975.52</v>
      </c>
      <c r="J19" s="375">
        <v>0</v>
      </c>
      <c r="K19" s="375">
        <v>15007.59</v>
      </c>
      <c r="L19" s="375">
        <v>0</v>
      </c>
      <c r="M19" s="375">
        <v>380</v>
      </c>
      <c r="N19" s="375">
        <v>639.4</v>
      </c>
      <c r="O19" s="375">
        <v>0</v>
      </c>
      <c r="P19" s="375">
        <v>0</v>
      </c>
      <c r="Q19" s="375">
        <v>5637.7</v>
      </c>
      <c r="R19" s="375">
        <v>0</v>
      </c>
      <c r="S19" s="375">
        <v>0</v>
      </c>
      <c r="T19" s="375">
        <v>0</v>
      </c>
      <c r="U19" s="375">
        <v>0</v>
      </c>
      <c r="V19" s="375">
        <v>5032.3100000000004</v>
      </c>
      <c r="W19" s="375">
        <v>0</v>
      </c>
      <c r="X19" s="375">
        <v>0</v>
      </c>
      <c r="Y19" s="375">
        <v>164396.89000000001</v>
      </c>
      <c r="Z19" s="375">
        <v>0</v>
      </c>
      <c r="AA19" s="375">
        <v>0</v>
      </c>
      <c r="AB19" s="375">
        <v>0</v>
      </c>
      <c r="AC19" s="375">
        <v>0</v>
      </c>
      <c r="AD19" s="375">
        <v>202776.77</v>
      </c>
      <c r="AE19" s="375">
        <v>0</v>
      </c>
      <c r="AF19" s="375">
        <v>194022.12</v>
      </c>
      <c r="AG19" s="375">
        <v>0</v>
      </c>
      <c r="AH19" s="375">
        <v>69653.710000000006</v>
      </c>
      <c r="AI19" s="375">
        <v>0</v>
      </c>
      <c r="AJ19" s="375">
        <v>6790.73</v>
      </c>
      <c r="AK19" s="375">
        <v>2359.4299999999998</v>
      </c>
      <c r="AL19" s="375">
        <v>6821.1</v>
      </c>
      <c r="AM19" s="375">
        <v>2100</v>
      </c>
      <c r="AN19" s="375">
        <v>1095</v>
      </c>
      <c r="AO19" s="375">
        <v>8654.7199999999993</v>
      </c>
      <c r="AP19" s="375">
        <v>99</v>
      </c>
      <c r="AQ19" s="375">
        <v>18379.3</v>
      </c>
      <c r="AR19" s="375">
        <v>3243.68</v>
      </c>
      <c r="AS19" s="375">
        <v>5045.74</v>
      </c>
      <c r="AT19" s="375">
        <v>8982</v>
      </c>
      <c r="AU19" s="375">
        <v>1868.61</v>
      </c>
      <c r="AV19" s="375">
        <v>7334.76</v>
      </c>
      <c r="AW19" s="375">
        <v>9699.35</v>
      </c>
      <c r="AX19" s="375">
        <v>0</v>
      </c>
      <c r="AY19" s="375">
        <v>0</v>
      </c>
      <c r="AZ19" s="375">
        <v>2216.42</v>
      </c>
      <c r="BA19" s="375">
        <v>0</v>
      </c>
      <c r="BB19" s="375">
        <v>0</v>
      </c>
      <c r="BC19" s="375">
        <v>3910.67</v>
      </c>
      <c r="BD19" s="375">
        <v>0</v>
      </c>
      <c r="BE19" s="375">
        <v>4018.67</v>
      </c>
      <c r="BF19" s="375">
        <v>2417.92</v>
      </c>
      <c r="BG19" s="375">
        <v>0</v>
      </c>
      <c r="BH19" s="375">
        <v>281.74</v>
      </c>
      <c r="BI19" s="375">
        <v>0</v>
      </c>
      <c r="BJ19" s="375">
        <v>0</v>
      </c>
      <c r="BK19" s="375">
        <v>10584.16</v>
      </c>
      <c r="BL19" s="375">
        <v>0</v>
      </c>
      <c r="BM19" s="375">
        <v>0</v>
      </c>
      <c r="BN19" s="375">
        <v>0</v>
      </c>
      <c r="BO19" s="375">
        <v>130693.58</v>
      </c>
      <c r="BP19" s="375">
        <v>25184.36</v>
      </c>
      <c r="BQ19" s="375">
        <v>4492.3</v>
      </c>
      <c r="BR19" s="375">
        <v>0</v>
      </c>
      <c r="BS19" s="375">
        <v>0</v>
      </c>
      <c r="BT19" s="375">
        <v>10000</v>
      </c>
      <c r="BU19" s="375">
        <v>0</v>
      </c>
      <c r="BV19" s="375">
        <v>5381</v>
      </c>
      <c r="BW19" s="375">
        <v>0</v>
      </c>
      <c r="BX19" s="375">
        <v>0</v>
      </c>
      <c r="BY19" s="375">
        <v>0</v>
      </c>
      <c r="BZ19" s="375">
        <v>0</v>
      </c>
      <c r="CA19" s="375">
        <v>0</v>
      </c>
      <c r="CB19" s="375">
        <v>0</v>
      </c>
      <c r="CC19" s="375">
        <v>0</v>
      </c>
      <c r="CD19" s="375">
        <v>0</v>
      </c>
      <c r="CE19" s="375">
        <v>40143.5</v>
      </c>
      <c r="CF19" s="375">
        <v>-85199.84000000036</v>
      </c>
      <c r="CG19" s="375">
        <v>4712.8</v>
      </c>
      <c r="CH19" s="375">
        <v>0</v>
      </c>
      <c r="CI19" s="375">
        <v>313523.47000000003</v>
      </c>
      <c r="CJ19" s="376"/>
      <c r="CK19" s="376"/>
      <c r="CL19" s="376"/>
      <c r="CM19" s="376"/>
    </row>
    <row r="20" spans="1:91" ht="28.8">
      <c r="A20" s="371" t="s">
        <v>858</v>
      </c>
      <c r="B20" s="372">
        <v>8732327</v>
      </c>
      <c r="C20" s="373">
        <v>2327</v>
      </c>
      <c r="D20" s="374" t="s">
        <v>296</v>
      </c>
      <c r="E20" t="s">
        <v>876</v>
      </c>
      <c r="F20" s="375">
        <v>190734.40000000078</v>
      </c>
      <c r="G20" s="375">
        <v>0</v>
      </c>
      <c r="H20" s="375">
        <v>37309.910000000003</v>
      </c>
      <c r="I20" s="375">
        <v>2012480.87</v>
      </c>
      <c r="J20" s="375">
        <v>0</v>
      </c>
      <c r="K20" s="375">
        <v>36110.370000000003</v>
      </c>
      <c r="L20" s="375">
        <v>0</v>
      </c>
      <c r="M20" s="375">
        <v>129755</v>
      </c>
      <c r="N20" s="375">
        <v>74094.42</v>
      </c>
      <c r="O20" s="375">
        <v>0</v>
      </c>
      <c r="P20" s="375">
        <v>8672.7800000000007</v>
      </c>
      <c r="Q20" s="375">
        <v>3863.96</v>
      </c>
      <c r="R20" s="375">
        <v>35944.699999999997</v>
      </c>
      <c r="S20" s="375">
        <v>0</v>
      </c>
      <c r="T20" s="375">
        <v>0</v>
      </c>
      <c r="U20" s="375">
        <v>34201.9</v>
      </c>
      <c r="V20" s="375">
        <v>21802.37</v>
      </c>
      <c r="W20" s="375">
        <v>0</v>
      </c>
      <c r="X20" s="375">
        <v>0</v>
      </c>
      <c r="Y20" s="375">
        <v>0</v>
      </c>
      <c r="Z20" s="375">
        <v>0</v>
      </c>
      <c r="AA20" s="375">
        <v>0</v>
      </c>
      <c r="AB20" s="375">
        <v>0</v>
      </c>
      <c r="AC20" s="375">
        <v>0</v>
      </c>
      <c r="AD20" s="375">
        <v>1192113.22</v>
      </c>
      <c r="AE20" s="375">
        <v>77239.72</v>
      </c>
      <c r="AF20" s="375">
        <v>291700.17</v>
      </c>
      <c r="AG20" s="375">
        <v>36422.81</v>
      </c>
      <c r="AH20" s="375">
        <v>137892.37</v>
      </c>
      <c r="AI20" s="375">
        <v>0</v>
      </c>
      <c r="AJ20" s="375">
        <v>27342.35</v>
      </c>
      <c r="AK20" s="375">
        <v>6901</v>
      </c>
      <c r="AL20" s="375">
        <v>4769.38</v>
      </c>
      <c r="AM20" s="375">
        <v>0</v>
      </c>
      <c r="AN20" s="375">
        <v>4843.3999999999996</v>
      </c>
      <c r="AO20" s="375">
        <v>7318.88</v>
      </c>
      <c r="AP20" s="375">
        <v>6210</v>
      </c>
      <c r="AQ20" s="375">
        <v>51498.400000000001</v>
      </c>
      <c r="AR20" s="375">
        <v>7517.74</v>
      </c>
      <c r="AS20" s="375">
        <v>62327.39</v>
      </c>
      <c r="AT20" s="375">
        <v>70485</v>
      </c>
      <c r="AU20" s="375">
        <v>11112.34</v>
      </c>
      <c r="AV20" s="375">
        <v>70965.009999999995</v>
      </c>
      <c r="AW20" s="375">
        <v>10570.33</v>
      </c>
      <c r="AX20" s="375">
        <v>0</v>
      </c>
      <c r="AY20" s="375">
        <v>18026.509999999998</v>
      </c>
      <c r="AZ20" s="375">
        <v>7201.31</v>
      </c>
      <c r="BA20" s="375">
        <v>1264.8699999999999</v>
      </c>
      <c r="BB20" s="375">
        <v>0</v>
      </c>
      <c r="BC20" s="375">
        <v>5511.37</v>
      </c>
      <c r="BD20" s="375">
        <v>0</v>
      </c>
      <c r="BE20" s="375">
        <v>15020.42</v>
      </c>
      <c r="BF20" s="375">
        <v>10892.55</v>
      </c>
      <c r="BG20" s="375">
        <v>2422.0500000000002</v>
      </c>
      <c r="BH20" s="375">
        <v>122816.63</v>
      </c>
      <c r="BI20" s="375">
        <v>34974.15</v>
      </c>
      <c r="BJ20" s="375">
        <v>8588.3700000000008</v>
      </c>
      <c r="BK20" s="375">
        <v>19964.43</v>
      </c>
      <c r="BL20" s="375">
        <v>0</v>
      </c>
      <c r="BM20" s="375">
        <v>0</v>
      </c>
      <c r="BN20" s="375">
        <v>0</v>
      </c>
      <c r="BO20" s="375">
        <v>0</v>
      </c>
      <c r="BP20" s="375">
        <v>0</v>
      </c>
      <c r="BQ20" s="375">
        <v>8263.75</v>
      </c>
      <c r="BR20" s="375">
        <v>6000</v>
      </c>
      <c r="BS20" s="375">
        <v>0</v>
      </c>
      <c r="BT20" s="375">
        <v>10000</v>
      </c>
      <c r="BU20" s="375">
        <v>0</v>
      </c>
      <c r="BV20" s="375">
        <v>16189.52</v>
      </c>
      <c r="BW20" s="375">
        <v>0</v>
      </c>
      <c r="BX20" s="375">
        <v>0</v>
      </c>
      <c r="BY20" s="375">
        <v>0</v>
      </c>
      <c r="BZ20" s="375">
        <v>0</v>
      </c>
      <c r="CA20" s="375">
        <v>10521.9</v>
      </c>
      <c r="CB20" s="375">
        <v>0</v>
      </c>
      <c r="CC20" s="375">
        <v>0</v>
      </c>
      <c r="CD20" s="375">
        <v>0</v>
      </c>
      <c r="CE20" s="375">
        <v>9864</v>
      </c>
      <c r="CF20" s="375">
        <v>213884.60000000143</v>
      </c>
      <c r="CG20" s="375">
        <v>24862.240000000005</v>
      </c>
      <c r="CH20" s="375">
        <v>0</v>
      </c>
      <c r="CI20" s="375">
        <v>0</v>
      </c>
      <c r="CJ20" s="376"/>
      <c r="CK20" s="376"/>
      <c r="CL20" s="376"/>
      <c r="CM20" s="376"/>
    </row>
    <row r="21" spans="1:91" ht="28.8">
      <c r="A21" s="371" t="s">
        <v>858</v>
      </c>
      <c r="B21" s="372">
        <v>8732452</v>
      </c>
      <c r="C21" s="373">
        <v>2452</v>
      </c>
      <c r="D21" s="374" t="s">
        <v>298</v>
      </c>
      <c r="E21" t="s">
        <v>877</v>
      </c>
      <c r="F21" s="375">
        <v>-6519.7300000001269</v>
      </c>
      <c r="G21" s="375">
        <v>0</v>
      </c>
      <c r="H21" s="375">
        <v>1597.6999999999964</v>
      </c>
      <c r="I21" s="375">
        <v>2083917.64</v>
      </c>
      <c r="J21" s="375">
        <v>0</v>
      </c>
      <c r="K21" s="375">
        <v>64748.75</v>
      </c>
      <c r="L21" s="375">
        <v>0</v>
      </c>
      <c r="M21" s="375">
        <v>151750</v>
      </c>
      <c r="N21" s="375">
        <v>80774</v>
      </c>
      <c r="O21" s="375">
        <v>0</v>
      </c>
      <c r="P21" s="375">
        <v>21174.26</v>
      </c>
      <c r="Q21" s="375">
        <v>78632.59</v>
      </c>
      <c r="R21" s="375">
        <v>43729.42</v>
      </c>
      <c r="S21" s="375">
        <v>0</v>
      </c>
      <c r="T21" s="375">
        <v>1672.15</v>
      </c>
      <c r="U21" s="375">
        <v>43070</v>
      </c>
      <c r="V21" s="375">
        <v>2850</v>
      </c>
      <c r="W21" s="375">
        <v>0</v>
      </c>
      <c r="X21" s="375">
        <v>0</v>
      </c>
      <c r="Y21" s="375">
        <v>0</v>
      </c>
      <c r="Z21" s="375">
        <v>0</v>
      </c>
      <c r="AA21" s="375">
        <v>0</v>
      </c>
      <c r="AB21" s="375">
        <v>0</v>
      </c>
      <c r="AC21" s="375">
        <v>0</v>
      </c>
      <c r="AD21" s="375">
        <v>1302885.8400000001</v>
      </c>
      <c r="AE21" s="375">
        <v>6078.97</v>
      </c>
      <c r="AF21" s="375">
        <v>547681.07999999996</v>
      </c>
      <c r="AG21" s="375">
        <v>77046.52</v>
      </c>
      <c r="AH21" s="375">
        <v>122134.13</v>
      </c>
      <c r="AI21" s="375">
        <v>55015.51</v>
      </c>
      <c r="AJ21" s="375">
        <v>79470.850000000006</v>
      </c>
      <c r="AK21" s="375">
        <v>56653.85</v>
      </c>
      <c r="AL21" s="375">
        <v>5704.32</v>
      </c>
      <c r="AM21" s="375">
        <v>9500</v>
      </c>
      <c r="AN21" s="375">
        <v>466.2</v>
      </c>
      <c r="AO21" s="375">
        <v>18415.080000000002</v>
      </c>
      <c r="AP21" s="375">
        <v>3134.87</v>
      </c>
      <c r="AQ21" s="375">
        <v>4391.92</v>
      </c>
      <c r="AR21" s="375">
        <v>6470</v>
      </c>
      <c r="AS21" s="375">
        <v>37823.14</v>
      </c>
      <c r="AT21" s="375">
        <v>48840</v>
      </c>
      <c r="AU21" s="375">
        <v>17976.68</v>
      </c>
      <c r="AV21" s="375">
        <v>69904.31</v>
      </c>
      <c r="AW21" s="375">
        <v>1378.48</v>
      </c>
      <c r="AX21" s="375">
        <v>0</v>
      </c>
      <c r="AY21" s="375">
        <v>10225.84</v>
      </c>
      <c r="AZ21" s="375">
        <v>19307.03</v>
      </c>
      <c r="BA21" s="375">
        <v>766.46</v>
      </c>
      <c r="BB21" s="375">
        <v>1461.1</v>
      </c>
      <c r="BC21" s="375">
        <v>5125.6000000000004</v>
      </c>
      <c r="BD21" s="375">
        <v>0</v>
      </c>
      <c r="BE21" s="375">
        <v>18069.91</v>
      </c>
      <c r="BF21" s="375">
        <v>11409.22</v>
      </c>
      <c r="BG21" s="375">
        <v>2444.0300000000002</v>
      </c>
      <c r="BH21" s="375">
        <v>45708.79</v>
      </c>
      <c r="BI21" s="375">
        <v>18733.57</v>
      </c>
      <c r="BJ21" s="375">
        <v>6452.81</v>
      </c>
      <c r="BK21" s="375">
        <v>23085.18</v>
      </c>
      <c r="BL21" s="375">
        <v>0</v>
      </c>
      <c r="BM21" s="375">
        <v>0</v>
      </c>
      <c r="BN21" s="375">
        <v>6204</v>
      </c>
      <c r="BO21" s="375">
        <v>0</v>
      </c>
      <c r="BP21" s="375">
        <v>0</v>
      </c>
      <c r="BQ21" s="375">
        <v>8252.5</v>
      </c>
      <c r="BR21" s="375">
        <v>0</v>
      </c>
      <c r="BS21" s="375">
        <v>0</v>
      </c>
      <c r="BT21" s="375">
        <v>10000</v>
      </c>
      <c r="BU21" s="375">
        <v>0</v>
      </c>
      <c r="BV21" s="375">
        <v>0</v>
      </c>
      <c r="BW21" s="375">
        <v>1040</v>
      </c>
      <c r="BX21" s="375">
        <v>0</v>
      </c>
      <c r="BY21" s="375">
        <v>0</v>
      </c>
      <c r="BZ21" s="375">
        <v>0</v>
      </c>
      <c r="CA21" s="375">
        <v>2364</v>
      </c>
      <c r="CB21" s="375">
        <v>0</v>
      </c>
      <c r="CC21" s="375">
        <v>0</v>
      </c>
      <c r="CD21" s="375">
        <v>0</v>
      </c>
      <c r="CE21" s="375">
        <v>0</v>
      </c>
      <c r="CF21" s="375">
        <v>-74166.210000001505</v>
      </c>
      <c r="CG21" s="375">
        <v>4848.5</v>
      </c>
      <c r="CH21" s="375">
        <v>1597.6999999999964</v>
      </c>
      <c r="CI21" s="375">
        <v>0</v>
      </c>
      <c r="CJ21" s="376"/>
      <c r="CK21" s="376"/>
      <c r="CL21" s="376"/>
      <c r="CM21" s="376"/>
    </row>
    <row r="22" spans="1:91" ht="28.8">
      <c r="A22" s="371" t="s">
        <v>858</v>
      </c>
      <c r="B22" s="372">
        <v>8732004</v>
      </c>
      <c r="C22" s="373">
        <v>2004</v>
      </c>
      <c r="D22" s="374" t="s">
        <v>300</v>
      </c>
      <c r="E22" t="s">
        <v>878</v>
      </c>
      <c r="F22" s="375">
        <v>34206.039999999964</v>
      </c>
      <c r="G22" s="375">
        <v>0</v>
      </c>
      <c r="H22" s="375">
        <v>1989.8500000000008</v>
      </c>
      <c r="I22" s="375">
        <v>1081985.1599999999</v>
      </c>
      <c r="J22" s="375">
        <v>0</v>
      </c>
      <c r="K22" s="375">
        <v>10528.19</v>
      </c>
      <c r="L22" s="375">
        <v>0</v>
      </c>
      <c r="M22" s="375">
        <v>48080</v>
      </c>
      <c r="N22" s="375">
        <v>46671.93</v>
      </c>
      <c r="O22" s="375">
        <v>0</v>
      </c>
      <c r="P22" s="375">
        <v>0</v>
      </c>
      <c r="Q22" s="375">
        <v>104825.21</v>
      </c>
      <c r="R22" s="375">
        <v>28278</v>
      </c>
      <c r="S22" s="375">
        <v>2250</v>
      </c>
      <c r="T22" s="375">
        <v>0</v>
      </c>
      <c r="U22" s="375">
        <v>19902.21</v>
      </c>
      <c r="V22" s="375">
        <v>6338.38</v>
      </c>
      <c r="W22" s="375">
        <v>0</v>
      </c>
      <c r="X22" s="375">
        <v>0</v>
      </c>
      <c r="Y22" s="375">
        <v>0</v>
      </c>
      <c r="Z22" s="375">
        <v>0</v>
      </c>
      <c r="AA22" s="375">
        <v>0</v>
      </c>
      <c r="AB22" s="375">
        <v>0</v>
      </c>
      <c r="AC22" s="375">
        <v>0</v>
      </c>
      <c r="AD22" s="375">
        <v>673049.35</v>
      </c>
      <c r="AE22" s="375">
        <v>223.42</v>
      </c>
      <c r="AF22" s="375">
        <v>171833.03</v>
      </c>
      <c r="AG22" s="375">
        <v>25601.49</v>
      </c>
      <c r="AH22" s="375">
        <v>67746.320000000007</v>
      </c>
      <c r="AI22" s="375">
        <v>0</v>
      </c>
      <c r="AJ22" s="375">
        <v>77315.77</v>
      </c>
      <c r="AK22" s="375">
        <v>4558.95</v>
      </c>
      <c r="AL22" s="375">
        <v>1980.3</v>
      </c>
      <c r="AM22" s="375">
        <v>4900</v>
      </c>
      <c r="AN22" s="375">
        <v>125</v>
      </c>
      <c r="AO22" s="375">
        <v>19169.490000000002</v>
      </c>
      <c r="AP22" s="375">
        <v>2520</v>
      </c>
      <c r="AQ22" s="375">
        <v>20511.400000000001</v>
      </c>
      <c r="AR22" s="375">
        <v>0</v>
      </c>
      <c r="AS22" s="375">
        <v>16449.419999999998</v>
      </c>
      <c r="AT22" s="375">
        <v>23827.25</v>
      </c>
      <c r="AU22" s="375">
        <v>2103.79</v>
      </c>
      <c r="AV22" s="375">
        <v>33633.300000000003</v>
      </c>
      <c r="AW22" s="375">
        <v>4678.29</v>
      </c>
      <c r="AX22" s="375">
        <v>0</v>
      </c>
      <c r="AY22" s="375">
        <v>6831.4</v>
      </c>
      <c r="AZ22" s="375">
        <v>8474</v>
      </c>
      <c r="BA22" s="375">
        <v>7946.76</v>
      </c>
      <c r="BB22" s="375">
        <v>0</v>
      </c>
      <c r="BC22" s="375">
        <v>18281.16</v>
      </c>
      <c r="BD22" s="375">
        <v>0</v>
      </c>
      <c r="BE22" s="375">
        <v>7449.14</v>
      </c>
      <c r="BF22" s="375">
        <v>5556.59</v>
      </c>
      <c r="BG22" s="375">
        <v>2611.2600000000002</v>
      </c>
      <c r="BH22" s="375">
        <v>77464.960000000006</v>
      </c>
      <c r="BI22" s="375">
        <v>4700</v>
      </c>
      <c r="BJ22" s="375">
        <v>18535.77</v>
      </c>
      <c r="BK22" s="375">
        <v>19771.73</v>
      </c>
      <c r="BL22" s="375">
        <v>0</v>
      </c>
      <c r="BM22" s="375">
        <v>0</v>
      </c>
      <c r="BN22" s="375">
        <v>0</v>
      </c>
      <c r="BO22" s="375">
        <v>0</v>
      </c>
      <c r="BP22" s="375">
        <v>0</v>
      </c>
      <c r="BQ22" s="375">
        <v>6283.75</v>
      </c>
      <c r="BR22" s="375">
        <v>0</v>
      </c>
      <c r="BS22" s="375">
        <v>0</v>
      </c>
      <c r="BT22" s="375">
        <v>10000</v>
      </c>
      <c r="BU22" s="375">
        <v>0</v>
      </c>
      <c r="BV22" s="375">
        <v>0</v>
      </c>
      <c r="BW22" s="375">
        <v>0</v>
      </c>
      <c r="BX22" s="375">
        <v>0</v>
      </c>
      <c r="BY22" s="375">
        <v>0</v>
      </c>
      <c r="BZ22" s="375">
        <v>0</v>
      </c>
      <c r="CA22" s="375">
        <v>0</v>
      </c>
      <c r="CB22" s="375">
        <v>0</v>
      </c>
      <c r="CC22" s="375">
        <v>0</v>
      </c>
      <c r="CD22" s="375">
        <v>0</v>
      </c>
      <c r="CE22" s="375">
        <v>0</v>
      </c>
      <c r="CF22" s="375">
        <v>55215.779999999955</v>
      </c>
      <c r="CG22" s="375">
        <v>8273.6</v>
      </c>
      <c r="CH22" s="375">
        <v>0</v>
      </c>
      <c r="CI22" s="375">
        <v>0</v>
      </c>
      <c r="CJ22" s="376"/>
      <c r="CK22" s="376"/>
      <c r="CL22" s="376"/>
      <c r="CM22" s="376"/>
    </row>
    <row r="23" spans="1:91" ht="28.8">
      <c r="A23" s="371" t="s">
        <v>858</v>
      </c>
      <c r="B23" s="372">
        <v>8733008</v>
      </c>
      <c r="C23" s="373">
        <v>3008</v>
      </c>
      <c r="D23" s="374" t="s">
        <v>302</v>
      </c>
      <c r="E23" t="s">
        <v>879</v>
      </c>
      <c r="F23" s="375">
        <v>-4508.4000000002234</v>
      </c>
      <c r="G23" s="375">
        <v>0</v>
      </c>
      <c r="H23" s="375">
        <v>15687.83</v>
      </c>
      <c r="I23" s="375">
        <v>794598.12</v>
      </c>
      <c r="J23" s="375">
        <v>0</v>
      </c>
      <c r="K23" s="375">
        <v>13649.11</v>
      </c>
      <c r="L23" s="375">
        <v>0</v>
      </c>
      <c r="M23" s="375">
        <v>45000</v>
      </c>
      <c r="N23" s="375">
        <v>28450</v>
      </c>
      <c r="O23" s="375">
        <v>0</v>
      </c>
      <c r="P23" s="375">
        <v>0</v>
      </c>
      <c r="Q23" s="375">
        <v>9088.1299999999992</v>
      </c>
      <c r="R23" s="375">
        <v>10194.540000000001</v>
      </c>
      <c r="S23" s="375">
        <v>1440</v>
      </c>
      <c r="T23" s="375">
        <v>0</v>
      </c>
      <c r="U23" s="375">
        <v>13561.36</v>
      </c>
      <c r="V23" s="375">
        <v>860.54</v>
      </c>
      <c r="W23" s="375">
        <v>0</v>
      </c>
      <c r="X23" s="375">
        <v>0</v>
      </c>
      <c r="Y23" s="375">
        <v>0</v>
      </c>
      <c r="Z23" s="375">
        <v>0</v>
      </c>
      <c r="AA23" s="375">
        <v>0</v>
      </c>
      <c r="AB23" s="375">
        <v>0</v>
      </c>
      <c r="AC23" s="375">
        <v>0</v>
      </c>
      <c r="AD23" s="375">
        <v>481413.98</v>
      </c>
      <c r="AE23" s="375">
        <v>16615.2</v>
      </c>
      <c r="AF23" s="375">
        <v>130200.11</v>
      </c>
      <c r="AG23" s="375">
        <v>32987.360000000001</v>
      </c>
      <c r="AH23" s="375">
        <v>45173.35</v>
      </c>
      <c r="AI23" s="375">
        <v>0</v>
      </c>
      <c r="AJ23" s="375">
        <v>21095.03</v>
      </c>
      <c r="AK23" s="375">
        <v>3282.3</v>
      </c>
      <c r="AL23" s="375">
        <v>1313.9</v>
      </c>
      <c r="AM23" s="375">
        <v>1846.01</v>
      </c>
      <c r="AN23" s="375">
        <v>0</v>
      </c>
      <c r="AO23" s="375">
        <v>9346.5</v>
      </c>
      <c r="AP23" s="375">
        <v>1962.5</v>
      </c>
      <c r="AQ23" s="375">
        <v>2218.46</v>
      </c>
      <c r="AR23" s="375">
        <v>4114.63</v>
      </c>
      <c r="AS23" s="375">
        <v>14628.51</v>
      </c>
      <c r="AT23" s="375">
        <v>18587.75</v>
      </c>
      <c r="AU23" s="375">
        <v>5924.31</v>
      </c>
      <c r="AV23" s="375">
        <v>41300.22</v>
      </c>
      <c r="AW23" s="375">
        <v>8083.14</v>
      </c>
      <c r="AX23" s="375">
        <v>0</v>
      </c>
      <c r="AY23" s="375">
        <v>4962.1400000000003</v>
      </c>
      <c r="AZ23" s="375">
        <v>0</v>
      </c>
      <c r="BA23" s="375">
        <v>4689.66</v>
      </c>
      <c r="BB23" s="375">
        <v>0</v>
      </c>
      <c r="BC23" s="375">
        <v>8398.56</v>
      </c>
      <c r="BD23" s="375">
        <v>0</v>
      </c>
      <c r="BE23" s="375">
        <v>7007.1</v>
      </c>
      <c r="BF23" s="375">
        <v>3822.45</v>
      </c>
      <c r="BG23" s="375">
        <v>0</v>
      </c>
      <c r="BH23" s="375">
        <v>40570.910000000003</v>
      </c>
      <c r="BI23" s="375">
        <v>11640.14</v>
      </c>
      <c r="BJ23" s="375">
        <v>0</v>
      </c>
      <c r="BK23" s="375">
        <v>12284.02</v>
      </c>
      <c r="BL23" s="375">
        <v>0</v>
      </c>
      <c r="BM23" s="375">
        <v>0</v>
      </c>
      <c r="BN23" s="375">
        <v>0</v>
      </c>
      <c r="BO23" s="375">
        <v>0</v>
      </c>
      <c r="BP23" s="375">
        <v>0</v>
      </c>
      <c r="BQ23" s="375">
        <v>5530</v>
      </c>
      <c r="BR23" s="375">
        <v>0</v>
      </c>
      <c r="BS23" s="375">
        <v>0</v>
      </c>
      <c r="BT23" s="375">
        <v>10000</v>
      </c>
      <c r="BU23" s="375">
        <v>0</v>
      </c>
      <c r="BV23" s="375">
        <v>0</v>
      </c>
      <c r="BW23" s="375">
        <v>0</v>
      </c>
      <c r="BX23" s="375">
        <v>14766.79</v>
      </c>
      <c r="BY23" s="375">
        <v>0</v>
      </c>
      <c r="BZ23" s="375">
        <v>0</v>
      </c>
      <c r="CA23" s="375">
        <v>0</v>
      </c>
      <c r="CB23" s="375">
        <v>0</v>
      </c>
      <c r="CC23" s="375">
        <v>0</v>
      </c>
      <c r="CD23" s="375">
        <v>0</v>
      </c>
      <c r="CE23" s="375">
        <v>0</v>
      </c>
      <c r="CF23" s="375">
        <v>-21134.8400000004</v>
      </c>
      <c r="CG23" s="375">
        <v>6451.0399999999991</v>
      </c>
      <c r="CH23" s="375">
        <v>0</v>
      </c>
      <c r="CI23" s="375">
        <v>0</v>
      </c>
      <c r="CJ23" s="376"/>
      <c r="CK23" s="376"/>
      <c r="CL23" s="376"/>
      <c r="CM23" s="376"/>
    </row>
    <row r="24" spans="1:91" ht="28.8">
      <c r="A24" s="371" t="s">
        <v>880</v>
      </c>
      <c r="B24" s="372">
        <v>8737026</v>
      </c>
      <c r="C24" s="373">
        <v>7026</v>
      </c>
      <c r="D24" s="374" t="s">
        <v>304</v>
      </c>
      <c r="E24" t="s">
        <v>881</v>
      </c>
      <c r="F24" s="375">
        <v>-921025.14999999735</v>
      </c>
      <c r="G24" s="375">
        <v>0</v>
      </c>
      <c r="H24" s="375">
        <v>0</v>
      </c>
      <c r="I24" s="375">
        <v>2844092.39</v>
      </c>
      <c r="J24" s="375">
        <v>511464.71</v>
      </c>
      <c r="K24" s="375">
        <v>3442474.3</v>
      </c>
      <c r="L24" s="375">
        <v>0</v>
      </c>
      <c r="M24" s="375">
        <v>114379</v>
      </c>
      <c r="N24" s="375">
        <v>31207.29</v>
      </c>
      <c r="O24" s="375">
        <v>0</v>
      </c>
      <c r="P24" s="375">
        <v>0</v>
      </c>
      <c r="Q24" s="375">
        <v>122731.16</v>
      </c>
      <c r="R24" s="375">
        <v>24840.54</v>
      </c>
      <c r="S24" s="375">
        <v>0</v>
      </c>
      <c r="T24" s="375">
        <v>0</v>
      </c>
      <c r="U24" s="375">
        <v>5122</v>
      </c>
      <c r="V24" s="375">
        <v>13611.91</v>
      </c>
      <c r="W24" s="375">
        <v>0</v>
      </c>
      <c r="X24" s="375">
        <v>0</v>
      </c>
      <c r="Y24" s="375">
        <v>0</v>
      </c>
      <c r="Z24" s="375">
        <v>0</v>
      </c>
      <c r="AA24" s="375">
        <v>0</v>
      </c>
      <c r="AB24" s="375">
        <v>0</v>
      </c>
      <c r="AC24" s="375">
        <v>0</v>
      </c>
      <c r="AD24" s="375">
        <v>2789365.25</v>
      </c>
      <c r="AE24" s="375">
        <v>0</v>
      </c>
      <c r="AF24" s="375">
        <v>2476100.0299999998</v>
      </c>
      <c r="AG24" s="375">
        <v>80195.91</v>
      </c>
      <c r="AH24" s="375">
        <v>158809.57999999999</v>
      </c>
      <c r="AI24" s="375">
        <v>0</v>
      </c>
      <c r="AJ24" s="375">
        <v>168518.75</v>
      </c>
      <c r="AK24" s="375">
        <v>25631.21</v>
      </c>
      <c r="AL24" s="375">
        <v>17372.02</v>
      </c>
      <c r="AM24" s="375">
        <v>0</v>
      </c>
      <c r="AN24" s="375">
        <v>0</v>
      </c>
      <c r="AO24" s="375">
        <v>58220.480000000003</v>
      </c>
      <c r="AP24" s="375">
        <v>1666.42</v>
      </c>
      <c r="AQ24" s="375">
        <v>111407.95</v>
      </c>
      <c r="AR24" s="375">
        <v>18491.29</v>
      </c>
      <c r="AS24" s="375">
        <v>62604.58</v>
      </c>
      <c r="AT24" s="375">
        <v>0</v>
      </c>
      <c r="AU24" s="375">
        <v>25109.4</v>
      </c>
      <c r="AV24" s="375">
        <v>92469.34</v>
      </c>
      <c r="AW24" s="375">
        <v>3185.03</v>
      </c>
      <c r="AX24" s="375">
        <v>0</v>
      </c>
      <c r="AY24" s="375">
        <v>26284.91</v>
      </c>
      <c r="AZ24" s="375">
        <v>14299.14</v>
      </c>
      <c r="BA24" s="375">
        <v>2077.75</v>
      </c>
      <c r="BB24" s="375">
        <v>32285.8</v>
      </c>
      <c r="BC24" s="375">
        <v>14900.41</v>
      </c>
      <c r="BD24" s="375">
        <v>3033.37</v>
      </c>
      <c r="BE24" s="375">
        <v>21994.07</v>
      </c>
      <c r="BF24" s="375">
        <v>16951.04</v>
      </c>
      <c r="BG24" s="375">
        <v>54167.23</v>
      </c>
      <c r="BH24" s="375">
        <v>80767.509999999995</v>
      </c>
      <c r="BI24" s="375">
        <v>0</v>
      </c>
      <c r="BJ24" s="375">
        <v>1460794.29</v>
      </c>
      <c r="BK24" s="375">
        <v>63651.05</v>
      </c>
      <c r="BL24" s="375">
        <v>0</v>
      </c>
      <c r="BM24" s="375">
        <v>3419.41</v>
      </c>
      <c r="BN24" s="375">
        <v>8691.51</v>
      </c>
      <c r="BO24" s="375">
        <v>0</v>
      </c>
      <c r="BP24" s="375">
        <v>0</v>
      </c>
      <c r="BQ24" s="375">
        <v>16048.75</v>
      </c>
      <c r="BR24" s="375">
        <v>0</v>
      </c>
      <c r="BS24" s="375">
        <v>0</v>
      </c>
      <c r="BT24" s="375">
        <v>10000</v>
      </c>
      <c r="BU24" s="375">
        <v>0</v>
      </c>
      <c r="BV24" s="375">
        <v>16048.75</v>
      </c>
      <c r="BW24" s="375">
        <v>0</v>
      </c>
      <c r="BX24" s="375">
        <v>0</v>
      </c>
      <c r="BY24" s="375">
        <v>0</v>
      </c>
      <c r="BZ24" s="375">
        <v>0</v>
      </c>
      <c r="CA24" s="375">
        <v>0</v>
      </c>
      <c r="CB24" s="375">
        <v>0</v>
      </c>
      <c r="CC24" s="375">
        <v>0</v>
      </c>
      <c r="CD24" s="375">
        <v>0</v>
      </c>
      <c r="CE24" s="375">
        <v>0</v>
      </c>
      <c r="CF24" s="375">
        <v>-1703566.579999997</v>
      </c>
      <c r="CG24" s="375">
        <v>0</v>
      </c>
      <c r="CH24" s="375">
        <v>0</v>
      </c>
      <c r="CI24" s="375">
        <v>0</v>
      </c>
      <c r="CJ24" s="376"/>
      <c r="CK24" s="376"/>
      <c r="CL24" s="376"/>
      <c r="CM24" s="376"/>
    </row>
    <row r="25" spans="1:91" ht="28.8">
      <c r="A25" s="371" t="s">
        <v>858</v>
      </c>
      <c r="B25" s="372">
        <v>8733050</v>
      </c>
      <c r="C25" s="373">
        <v>3050</v>
      </c>
      <c r="D25" s="374" t="s">
        <v>307</v>
      </c>
      <c r="E25" t="s">
        <v>882</v>
      </c>
      <c r="F25" s="375">
        <v>-17906.739999999907</v>
      </c>
      <c r="G25" s="375">
        <v>0</v>
      </c>
      <c r="H25" s="375">
        <v>15428.84</v>
      </c>
      <c r="I25" s="375">
        <v>1074968.8400000001</v>
      </c>
      <c r="J25" s="375">
        <v>0</v>
      </c>
      <c r="K25" s="375">
        <v>64594.239999999998</v>
      </c>
      <c r="L25" s="375">
        <v>0</v>
      </c>
      <c r="M25" s="375">
        <v>60200</v>
      </c>
      <c r="N25" s="375">
        <v>46019.93</v>
      </c>
      <c r="O25" s="375">
        <v>0</v>
      </c>
      <c r="P25" s="375">
        <v>8208</v>
      </c>
      <c r="Q25" s="375">
        <v>6283.25</v>
      </c>
      <c r="R25" s="375">
        <v>17460.27</v>
      </c>
      <c r="S25" s="375">
        <v>0</v>
      </c>
      <c r="T25" s="375">
        <v>621.57000000000005</v>
      </c>
      <c r="U25" s="375">
        <v>21362.720000000001</v>
      </c>
      <c r="V25" s="375">
        <v>2359.35</v>
      </c>
      <c r="W25" s="375">
        <v>0</v>
      </c>
      <c r="X25" s="375">
        <v>0</v>
      </c>
      <c r="Y25" s="375">
        <v>0</v>
      </c>
      <c r="Z25" s="375">
        <v>0</v>
      </c>
      <c r="AA25" s="375">
        <v>0</v>
      </c>
      <c r="AB25" s="375">
        <v>0</v>
      </c>
      <c r="AC25" s="375">
        <v>0</v>
      </c>
      <c r="AD25" s="375">
        <v>638466.57999999996</v>
      </c>
      <c r="AE25" s="375">
        <v>4225.54</v>
      </c>
      <c r="AF25" s="375">
        <v>334739.69</v>
      </c>
      <c r="AG25" s="375">
        <v>38823.019999999997</v>
      </c>
      <c r="AH25" s="375">
        <v>93316.02</v>
      </c>
      <c r="AI25" s="375">
        <v>0</v>
      </c>
      <c r="AJ25" s="375">
        <v>7217.8</v>
      </c>
      <c r="AK25" s="375">
        <v>4381.8999999999996</v>
      </c>
      <c r="AL25" s="375">
        <v>3263.2</v>
      </c>
      <c r="AM25" s="375">
        <v>4350</v>
      </c>
      <c r="AN25" s="375">
        <v>0</v>
      </c>
      <c r="AO25" s="375">
        <v>7133.17</v>
      </c>
      <c r="AP25" s="375">
        <v>2749.95</v>
      </c>
      <c r="AQ25" s="375">
        <v>2866.2</v>
      </c>
      <c r="AR25" s="375">
        <v>6186.74</v>
      </c>
      <c r="AS25" s="375">
        <v>22666.45</v>
      </c>
      <c r="AT25" s="375">
        <v>22954</v>
      </c>
      <c r="AU25" s="375">
        <v>25560.81</v>
      </c>
      <c r="AV25" s="375">
        <v>36572.54</v>
      </c>
      <c r="AW25" s="375">
        <v>8713.1200000000008</v>
      </c>
      <c r="AX25" s="375">
        <v>0</v>
      </c>
      <c r="AY25" s="375">
        <v>418.7</v>
      </c>
      <c r="AZ25" s="375">
        <v>3383.77</v>
      </c>
      <c r="BA25" s="375">
        <v>925.15</v>
      </c>
      <c r="BB25" s="375">
        <v>0</v>
      </c>
      <c r="BC25" s="375">
        <v>11901.19</v>
      </c>
      <c r="BD25" s="375">
        <v>0</v>
      </c>
      <c r="BE25" s="375">
        <v>10209.68</v>
      </c>
      <c r="BF25" s="375">
        <v>4881.88</v>
      </c>
      <c r="BG25" s="375">
        <v>-92.33</v>
      </c>
      <c r="BH25" s="375">
        <v>58140.69</v>
      </c>
      <c r="BI25" s="375">
        <v>3531.54</v>
      </c>
      <c r="BJ25" s="375">
        <v>8637.33</v>
      </c>
      <c r="BK25" s="375">
        <v>25080.6</v>
      </c>
      <c r="BL25" s="375">
        <v>0</v>
      </c>
      <c r="BM25" s="375">
        <v>0</v>
      </c>
      <c r="BN25" s="375">
        <v>1738.56</v>
      </c>
      <c r="BO25" s="375">
        <v>0</v>
      </c>
      <c r="BP25" s="375">
        <v>0</v>
      </c>
      <c r="BQ25" s="375">
        <v>6020.5</v>
      </c>
      <c r="BR25" s="375">
        <v>0</v>
      </c>
      <c r="BS25" s="375">
        <v>0</v>
      </c>
      <c r="BT25" s="375">
        <v>10000</v>
      </c>
      <c r="BU25" s="375">
        <v>0</v>
      </c>
      <c r="BV25" s="375">
        <v>11692.21</v>
      </c>
      <c r="BW25" s="375">
        <v>0</v>
      </c>
      <c r="BX25" s="375">
        <v>0</v>
      </c>
      <c r="BY25" s="375">
        <v>0</v>
      </c>
      <c r="BZ25" s="375">
        <v>0</v>
      </c>
      <c r="CA25" s="375">
        <v>704.94</v>
      </c>
      <c r="CB25" s="375">
        <v>0</v>
      </c>
      <c r="CC25" s="375">
        <v>0</v>
      </c>
      <c r="CD25" s="375">
        <v>0</v>
      </c>
      <c r="CE25" s="375">
        <v>4432.99</v>
      </c>
      <c r="CF25" s="375">
        <v>-113205.04999999951</v>
      </c>
      <c r="CG25" s="375">
        <v>7519.85</v>
      </c>
      <c r="CH25" s="375">
        <v>1532.34</v>
      </c>
      <c r="CI25" s="375">
        <v>0</v>
      </c>
      <c r="CJ25" s="376"/>
      <c r="CK25" s="376"/>
      <c r="CL25" s="376"/>
      <c r="CM25" s="376"/>
    </row>
    <row r="26" spans="1:91" ht="28.8">
      <c r="A26" s="371" t="s">
        <v>858</v>
      </c>
      <c r="B26" s="372">
        <v>8733009</v>
      </c>
      <c r="C26" s="373">
        <v>3009</v>
      </c>
      <c r="D26" s="374" t="s">
        <v>309</v>
      </c>
      <c r="E26" t="s">
        <v>883</v>
      </c>
      <c r="F26" s="375">
        <v>112643.96999999983</v>
      </c>
      <c r="G26" s="375">
        <v>0</v>
      </c>
      <c r="H26" s="375">
        <v>23320.26</v>
      </c>
      <c r="I26" s="375">
        <v>844123.98</v>
      </c>
      <c r="J26" s="375">
        <v>0</v>
      </c>
      <c r="K26" s="375">
        <v>23435.16</v>
      </c>
      <c r="L26" s="375">
        <v>0</v>
      </c>
      <c r="M26" s="375">
        <v>43820</v>
      </c>
      <c r="N26" s="375">
        <v>46465.13</v>
      </c>
      <c r="O26" s="375">
        <v>0</v>
      </c>
      <c r="P26" s="375">
        <v>0</v>
      </c>
      <c r="Q26" s="375">
        <v>26299.45</v>
      </c>
      <c r="R26" s="375">
        <v>13341.93</v>
      </c>
      <c r="S26" s="375">
        <v>0</v>
      </c>
      <c r="T26" s="375">
        <v>119.6</v>
      </c>
      <c r="U26" s="375">
        <v>12160</v>
      </c>
      <c r="V26" s="375">
        <v>7706.68</v>
      </c>
      <c r="W26" s="375">
        <v>0</v>
      </c>
      <c r="X26" s="375">
        <v>0</v>
      </c>
      <c r="Y26" s="375">
        <v>0</v>
      </c>
      <c r="Z26" s="375">
        <v>0</v>
      </c>
      <c r="AA26" s="375">
        <v>0</v>
      </c>
      <c r="AB26" s="375">
        <v>0</v>
      </c>
      <c r="AC26" s="375">
        <v>0</v>
      </c>
      <c r="AD26" s="375">
        <v>518730.94</v>
      </c>
      <c r="AE26" s="375">
        <v>2509.34</v>
      </c>
      <c r="AF26" s="375">
        <v>170115.32</v>
      </c>
      <c r="AG26" s="375">
        <v>0</v>
      </c>
      <c r="AH26" s="375">
        <v>41171.01</v>
      </c>
      <c r="AI26" s="375">
        <v>0</v>
      </c>
      <c r="AJ26" s="375">
        <v>32183.919999999998</v>
      </c>
      <c r="AK26" s="375">
        <v>3147.4</v>
      </c>
      <c r="AL26" s="375">
        <v>2854.03</v>
      </c>
      <c r="AM26" s="375">
        <v>3675</v>
      </c>
      <c r="AN26" s="375">
        <v>686.25</v>
      </c>
      <c r="AO26" s="375">
        <v>7807.36</v>
      </c>
      <c r="AP26" s="375">
        <v>3048</v>
      </c>
      <c r="AQ26" s="375">
        <v>22835.17</v>
      </c>
      <c r="AR26" s="375">
        <v>5208.6000000000004</v>
      </c>
      <c r="AS26" s="375">
        <v>15714.92</v>
      </c>
      <c r="AT26" s="375">
        <v>16591.75</v>
      </c>
      <c r="AU26" s="375">
        <v>7557.49</v>
      </c>
      <c r="AV26" s="375">
        <v>35974.06</v>
      </c>
      <c r="AW26" s="375">
        <v>8898.35</v>
      </c>
      <c r="AX26" s="375">
        <v>0</v>
      </c>
      <c r="AY26" s="375">
        <v>1571</v>
      </c>
      <c r="AZ26" s="375">
        <v>4847.95</v>
      </c>
      <c r="BA26" s="375">
        <v>0</v>
      </c>
      <c r="BB26" s="375">
        <v>0</v>
      </c>
      <c r="BC26" s="375">
        <v>4960.66</v>
      </c>
      <c r="BD26" s="375">
        <v>0</v>
      </c>
      <c r="BE26" s="375">
        <v>8030.78</v>
      </c>
      <c r="BF26" s="375">
        <v>4205.22</v>
      </c>
      <c r="BG26" s="375">
        <v>477.69</v>
      </c>
      <c r="BH26" s="375">
        <v>49923.77</v>
      </c>
      <c r="BI26" s="375">
        <v>0</v>
      </c>
      <c r="BJ26" s="375">
        <v>172</v>
      </c>
      <c r="BK26" s="375">
        <v>14263.71</v>
      </c>
      <c r="BL26" s="375">
        <v>0</v>
      </c>
      <c r="BM26" s="375">
        <v>0</v>
      </c>
      <c r="BN26" s="375">
        <v>11599.96</v>
      </c>
      <c r="BO26" s="375">
        <v>0</v>
      </c>
      <c r="BP26" s="375">
        <v>0</v>
      </c>
      <c r="BQ26" s="375">
        <v>5642.5</v>
      </c>
      <c r="BR26" s="375">
        <v>0</v>
      </c>
      <c r="BS26" s="375">
        <v>11599.96</v>
      </c>
      <c r="BT26" s="375">
        <v>10000</v>
      </c>
      <c r="BU26" s="375">
        <v>0</v>
      </c>
      <c r="BV26" s="375">
        <v>29081.11</v>
      </c>
      <c r="BW26" s="375">
        <v>6124.75</v>
      </c>
      <c r="BX26" s="375">
        <v>0</v>
      </c>
      <c r="BY26" s="375">
        <v>0</v>
      </c>
      <c r="BZ26" s="375">
        <v>0</v>
      </c>
      <c r="CA26" s="375">
        <v>5356.86</v>
      </c>
      <c r="CB26" s="375">
        <v>0</v>
      </c>
      <c r="CC26" s="375">
        <v>0</v>
      </c>
      <c r="CD26" s="375">
        <v>0</v>
      </c>
      <c r="CE26" s="375">
        <v>19092</v>
      </c>
      <c r="CF26" s="375">
        <v>112262.24999999985</v>
      </c>
      <c r="CG26" s="375">
        <v>0</v>
      </c>
      <c r="CH26" s="375">
        <v>0</v>
      </c>
      <c r="CI26" s="375">
        <v>0</v>
      </c>
      <c r="CJ26" s="376"/>
      <c r="CK26" s="376"/>
      <c r="CL26" s="376"/>
      <c r="CM26" s="376"/>
    </row>
    <row r="27" spans="1:91" ht="28.8">
      <c r="A27" s="371" t="s">
        <v>858</v>
      </c>
      <c r="B27" s="372">
        <v>8732091</v>
      </c>
      <c r="C27" s="373">
        <v>2091</v>
      </c>
      <c r="D27" s="374" t="s">
        <v>311</v>
      </c>
      <c r="E27" t="s">
        <v>884</v>
      </c>
      <c r="F27" s="375">
        <v>240297.92000000025</v>
      </c>
      <c r="G27" s="375">
        <v>0</v>
      </c>
      <c r="H27" s="375">
        <v>0</v>
      </c>
      <c r="I27" s="375">
        <v>1163151.68</v>
      </c>
      <c r="J27" s="375">
        <v>0</v>
      </c>
      <c r="K27" s="375">
        <v>68081.289999999994</v>
      </c>
      <c r="L27" s="375">
        <v>0</v>
      </c>
      <c r="M27" s="375">
        <v>73435</v>
      </c>
      <c r="N27" s="375">
        <v>124717</v>
      </c>
      <c r="O27" s="375">
        <v>3868.83</v>
      </c>
      <c r="P27" s="375">
        <v>0</v>
      </c>
      <c r="Q27" s="375">
        <v>7513.3</v>
      </c>
      <c r="R27" s="375">
        <v>3</v>
      </c>
      <c r="S27" s="375">
        <v>0</v>
      </c>
      <c r="T27" s="375">
        <v>0</v>
      </c>
      <c r="U27" s="375">
        <v>1942.86</v>
      </c>
      <c r="V27" s="375">
        <v>1846.76</v>
      </c>
      <c r="W27" s="375">
        <v>0</v>
      </c>
      <c r="X27" s="375">
        <v>0</v>
      </c>
      <c r="Y27" s="375">
        <v>0</v>
      </c>
      <c r="Z27" s="375">
        <v>0</v>
      </c>
      <c r="AA27" s="375">
        <v>0</v>
      </c>
      <c r="AB27" s="375">
        <v>0</v>
      </c>
      <c r="AC27" s="375">
        <v>0</v>
      </c>
      <c r="AD27" s="375">
        <v>595888</v>
      </c>
      <c r="AE27" s="375">
        <v>0</v>
      </c>
      <c r="AF27" s="375">
        <v>313235.87</v>
      </c>
      <c r="AG27" s="375">
        <v>61254.27</v>
      </c>
      <c r="AH27" s="375">
        <v>97296.19</v>
      </c>
      <c r="AI27" s="375">
        <v>0</v>
      </c>
      <c r="AJ27" s="375">
        <v>38474.86</v>
      </c>
      <c r="AK27" s="375">
        <v>4996.04</v>
      </c>
      <c r="AL27" s="375">
        <v>10769.64</v>
      </c>
      <c r="AM27" s="375">
        <v>4175</v>
      </c>
      <c r="AN27" s="375">
        <v>1601.25</v>
      </c>
      <c r="AO27" s="375">
        <v>6352.35</v>
      </c>
      <c r="AP27" s="375">
        <v>3153.3</v>
      </c>
      <c r="AQ27" s="375">
        <v>4414.09</v>
      </c>
      <c r="AR27" s="375">
        <v>7009</v>
      </c>
      <c r="AS27" s="375">
        <v>29255.26</v>
      </c>
      <c r="AT27" s="375">
        <v>23078.75</v>
      </c>
      <c r="AU27" s="375">
        <v>13254.3</v>
      </c>
      <c r="AV27" s="375">
        <v>38631.18</v>
      </c>
      <c r="AW27" s="375">
        <v>11715.16</v>
      </c>
      <c r="AX27" s="375">
        <v>0</v>
      </c>
      <c r="AY27" s="375">
        <v>10095.469999999999</v>
      </c>
      <c r="AZ27" s="375">
        <v>0</v>
      </c>
      <c r="BA27" s="375">
        <v>6521.53</v>
      </c>
      <c r="BB27" s="375">
        <v>0</v>
      </c>
      <c r="BC27" s="375">
        <v>8074.12</v>
      </c>
      <c r="BD27" s="375">
        <v>0</v>
      </c>
      <c r="BE27" s="375">
        <v>8516.7999999999993</v>
      </c>
      <c r="BF27" s="375">
        <v>5340.2</v>
      </c>
      <c r="BG27" s="375">
        <v>1554.9</v>
      </c>
      <c r="BH27" s="375">
        <v>65772.55</v>
      </c>
      <c r="BI27" s="375">
        <v>26186.44</v>
      </c>
      <c r="BJ27" s="375">
        <v>2847.67</v>
      </c>
      <c r="BK27" s="375">
        <v>12338.51</v>
      </c>
      <c r="BL27" s="375">
        <v>0</v>
      </c>
      <c r="BM27" s="375">
        <v>0</v>
      </c>
      <c r="BN27" s="375">
        <v>10991</v>
      </c>
      <c r="BO27" s="375">
        <v>0</v>
      </c>
      <c r="BP27" s="375">
        <v>0</v>
      </c>
      <c r="BQ27" s="375">
        <v>5989</v>
      </c>
      <c r="BR27" s="375">
        <v>0</v>
      </c>
      <c r="BS27" s="375">
        <v>10991</v>
      </c>
      <c r="BT27" s="375">
        <v>10000</v>
      </c>
      <c r="BU27" s="375">
        <v>0</v>
      </c>
      <c r="BV27" s="375">
        <v>16980</v>
      </c>
      <c r="BW27" s="375">
        <v>0</v>
      </c>
      <c r="BX27" s="375">
        <v>0</v>
      </c>
      <c r="BY27" s="375">
        <v>0</v>
      </c>
      <c r="BZ27" s="375">
        <v>0</v>
      </c>
      <c r="CA27" s="375">
        <v>0</v>
      </c>
      <c r="CB27" s="375">
        <v>0</v>
      </c>
      <c r="CC27" s="375">
        <v>0</v>
      </c>
      <c r="CD27" s="375">
        <v>0</v>
      </c>
      <c r="CE27" s="375">
        <v>45858.25</v>
      </c>
      <c r="CF27" s="375">
        <v>216205.69000000026</v>
      </c>
      <c r="CG27" s="375">
        <v>0</v>
      </c>
      <c r="CH27" s="375">
        <v>0</v>
      </c>
      <c r="CI27" s="375">
        <v>0</v>
      </c>
      <c r="CJ27" s="376"/>
      <c r="CK27" s="376"/>
      <c r="CL27" s="376"/>
      <c r="CM27" s="376"/>
    </row>
    <row r="28" spans="1:91" ht="28.8">
      <c r="A28" s="371" t="s">
        <v>858</v>
      </c>
      <c r="B28" s="372">
        <v>8732065</v>
      </c>
      <c r="C28" s="373">
        <v>2065</v>
      </c>
      <c r="D28" s="374" t="s">
        <v>313</v>
      </c>
      <c r="E28" t="s">
        <v>885</v>
      </c>
      <c r="F28" s="375">
        <v>203038.84</v>
      </c>
      <c r="G28" s="375">
        <v>23589.289999999997</v>
      </c>
      <c r="H28" s="375">
        <v>20304.099999999999</v>
      </c>
      <c r="I28" s="375">
        <v>1067244.0900000001</v>
      </c>
      <c r="J28" s="375">
        <v>0</v>
      </c>
      <c r="K28" s="375">
        <v>140295.14000000001</v>
      </c>
      <c r="L28" s="375">
        <v>0</v>
      </c>
      <c r="M28" s="375">
        <v>62782</v>
      </c>
      <c r="N28" s="375">
        <v>58248</v>
      </c>
      <c r="O28" s="375">
        <v>1319.83</v>
      </c>
      <c r="P28" s="375">
        <v>4324</v>
      </c>
      <c r="Q28" s="375">
        <v>58519.26</v>
      </c>
      <c r="R28" s="375">
        <v>15903.73</v>
      </c>
      <c r="S28" s="375">
        <v>0</v>
      </c>
      <c r="T28" s="375">
        <v>0</v>
      </c>
      <c r="U28" s="375">
        <v>13595.97</v>
      </c>
      <c r="V28" s="375">
        <v>893.85</v>
      </c>
      <c r="W28" s="375">
        <v>0</v>
      </c>
      <c r="X28" s="375">
        <v>103675.12</v>
      </c>
      <c r="Y28" s="375">
        <v>10840.95</v>
      </c>
      <c r="Z28" s="375">
        <v>0</v>
      </c>
      <c r="AA28" s="375">
        <v>0</v>
      </c>
      <c r="AB28" s="375">
        <v>0</v>
      </c>
      <c r="AC28" s="375">
        <v>0</v>
      </c>
      <c r="AD28" s="375">
        <v>633882.03</v>
      </c>
      <c r="AE28" s="375">
        <v>7419.07</v>
      </c>
      <c r="AF28" s="375">
        <v>353714.38</v>
      </c>
      <c r="AG28" s="375">
        <v>4704.84</v>
      </c>
      <c r="AH28" s="375">
        <v>78064.399999999994</v>
      </c>
      <c r="AI28" s="375">
        <v>0</v>
      </c>
      <c r="AJ28" s="375">
        <v>59478.49</v>
      </c>
      <c r="AK28" s="375">
        <v>7184.67</v>
      </c>
      <c r="AL28" s="375">
        <v>7035.31</v>
      </c>
      <c r="AM28" s="375">
        <v>0</v>
      </c>
      <c r="AN28" s="375">
        <v>0</v>
      </c>
      <c r="AO28" s="375">
        <v>17461.04</v>
      </c>
      <c r="AP28" s="375">
        <v>3718.75</v>
      </c>
      <c r="AQ28" s="375">
        <v>34939.69</v>
      </c>
      <c r="AR28" s="375">
        <v>2847.05</v>
      </c>
      <c r="AS28" s="375">
        <v>17346.5</v>
      </c>
      <c r="AT28" s="375">
        <v>21956</v>
      </c>
      <c r="AU28" s="375">
        <v>3838.07</v>
      </c>
      <c r="AV28" s="375">
        <v>44133.19</v>
      </c>
      <c r="AW28" s="375">
        <v>11437.74</v>
      </c>
      <c r="AX28" s="375">
        <v>0</v>
      </c>
      <c r="AY28" s="375">
        <v>3161.68</v>
      </c>
      <c r="AZ28" s="375">
        <v>9099.2800000000007</v>
      </c>
      <c r="BA28" s="375">
        <v>1883.35</v>
      </c>
      <c r="BB28" s="375">
        <v>0</v>
      </c>
      <c r="BC28" s="375">
        <v>8005.68</v>
      </c>
      <c r="BD28" s="375">
        <v>0</v>
      </c>
      <c r="BE28" s="375">
        <v>12843.09</v>
      </c>
      <c r="BF28" s="375">
        <v>5540.57</v>
      </c>
      <c r="BG28" s="375">
        <v>3697.67</v>
      </c>
      <c r="BH28" s="375">
        <v>56849.89</v>
      </c>
      <c r="BI28" s="375">
        <v>7433.5</v>
      </c>
      <c r="BJ28" s="375">
        <v>27810.22</v>
      </c>
      <c r="BK28" s="375">
        <v>9059.68</v>
      </c>
      <c r="BL28" s="375">
        <v>0</v>
      </c>
      <c r="BM28" s="375">
        <v>1647.51</v>
      </c>
      <c r="BN28" s="375">
        <v>4296.5</v>
      </c>
      <c r="BO28" s="375">
        <v>91811.36</v>
      </c>
      <c r="BP28" s="375">
        <v>22593.200000000001</v>
      </c>
      <c r="BQ28" s="375">
        <v>6171.25</v>
      </c>
      <c r="BR28" s="375">
        <v>0</v>
      </c>
      <c r="BS28" s="375">
        <v>0</v>
      </c>
      <c r="BT28" s="375">
        <v>10000</v>
      </c>
      <c r="BU28" s="375">
        <v>0</v>
      </c>
      <c r="BV28" s="375">
        <v>23243.5</v>
      </c>
      <c r="BW28" s="375">
        <v>0</v>
      </c>
      <c r="BX28" s="375">
        <v>0</v>
      </c>
      <c r="BY28" s="375">
        <v>0</v>
      </c>
      <c r="BZ28" s="375">
        <v>0</v>
      </c>
      <c r="CA28" s="375">
        <v>0</v>
      </c>
      <c r="CB28" s="375">
        <v>0</v>
      </c>
      <c r="CC28" s="375">
        <v>0</v>
      </c>
      <c r="CD28" s="375">
        <v>0</v>
      </c>
      <c r="CE28" s="375">
        <v>4089.62</v>
      </c>
      <c r="CF28" s="375">
        <v>155228.62000000026</v>
      </c>
      <c r="CG28" s="375">
        <v>2896.9799999999996</v>
      </c>
      <c r="CH28" s="375">
        <v>334.87</v>
      </c>
      <c r="CI28" s="375">
        <v>30057.430000000004</v>
      </c>
      <c r="CJ28" s="376"/>
      <c r="CK28" s="376"/>
      <c r="CL28" s="376"/>
      <c r="CM28" s="376"/>
    </row>
    <row r="29" spans="1:91" ht="28.8">
      <c r="A29" s="371" t="s">
        <v>874</v>
      </c>
      <c r="B29" s="372">
        <v>8731006</v>
      </c>
      <c r="C29" s="373">
        <v>1006</v>
      </c>
      <c r="D29" s="374" t="s">
        <v>315</v>
      </c>
      <c r="E29" t="s">
        <v>886</v>
      </c>
      <c r="F29" s="375">
        <v>-88401.629999999917</v>
      </c>
      <c r="G29" s="375">
        <v>2579.34</v>
      </c>
      <c r="H29" s="375">
        <v>6662.03</v>
      </c>
      <c r="I29" s="375">
        <v>564494.03</v>
      </c>
      <c r="J29" s="375">
        <v>0</v>
      </c>
      <c r="K29" s="375">
        <v>9147.6</v>
      </c>
      <c r="L29" s="375">
        <v>0</v>
      </c>
      <c r="M29" s="375">
        <v>0</v>
      </c>
      <c r="N29" s="375">
        <v>70</v>
      </c>
      <c r="O29" s="375">
        <v>0</v>
      </c>
      <c r="P29" s="375">
        <v>0</v>
      </c>
      <c r="Q29" s="375">
        <v>14081.49</v>
      </c>
      <c r="R29" s="375">
        <v>0</v>
      </c>
      <c r="S29" s="375">
        <v>0</v>
      </c>
      <c r="T29" s="375">
        <v>178.88</v>
      </c>
      <c r="U29" s="375">
        <v>77205.45</v>
      </c>
      <c r="V29" s="375">
        <v>3269.79</v>
      </c>
      <c r="W29" s="375">
        <v>0</v>
      </c>
      <c r="X29" s="375">
        <v>0</v>
      </c>
      <c r="Y29" s="375">
        <v>21757.61</v>
      </c>
      <c r="Z29" s="375">
        <v>0</v>
      </c>
      <c r="AA29" s="375">
        <v>0</v>
      </c>
      <c r="AB29" s="375">
        <v>0</v>
      </c>
      <c r="AC29" s="375">
        <v>0</v>
      </c>
      <c r="AD29" s="375">
        <v>205670.41</v>
      </c>
      <c r="AE29" s="375">
        <v>0</v>
      </c>
      <c r="AF29" s="375">
        <v>313072.36</v>
      </c>
      <c r="AG29" s="375">
        <v>0</v>
      </c>
      <c r="AH29" s="375">
        <v>57254.42</v>
      </c>
      <c r="AI29" s="375">
        <v>10458.790000000001</v>
      </c>
      <c r="AJ29" s="375">
        <v>12373.6</v>
      </c>
      <c r="AK29" s="375">
        <v>1982</v>
      </c>
      <c r="AL29" s="375">
        <v>574.5</v>
      </c>
      <c r="AM29" s="375">
        <v>1900</v>
      </c>
      <c r="AN29" s="375">
        <v>1261.25</v>
      </c>
      <c r="AO29" s="375">
        <v>5904.05</v>
      </c>
      <c r="AP29" s="375">
        <v>1158.43</v>
      </c>
      <c r="AQ29" s="375">
        <v>11575.9</v>
      </c>
      <c r="AR29" s="375">
        <v>1378.47</v>
      </c>
      <c r="AS29" s="375">
        <v>12864.39</v>
      </c>
      <c r="AT29" s="375">
        <v>13847.25</v>
      </c>
      <c r="AU29" s="375">
        <v>848.36</v>
      </c>
      <c r="AV29" s="375">
        <v>3015.26</v>
      </c>
      <c r="AW29" s="375">
        <v>1527.61</v>
      </c>
      <c r="AX29" s="375">
        <v>0</v>
      </c>
      <c r="AY29" s="375">
        <v>0</v>
      </c>
      <c r="AZ29" s="375">
        <v>2292.42</v>
      </c>
      <c r="BA29" s="375">
        <v>0</v>
      </c>
      <c r="BB29" s="375">
        <v>0</v>
      </c>
      <c r="BC29" s="375">
        <v>2213.5</v>
      </c>
      <c r="BD29" s="375">
        <v>0</v>
      </c>
      <c r="BE29" s="375">
        <v>1016.59</v>
      </c>
      <c r="BF29" s="375">
        <v>2367.12</v>
      </c>
      <c r="BG29" s="375">
        <v>0</v>
      </c>
      <c r="BH29" s="375">
        <v>16613.939999999999</v>
      </c>
      <c r="BI29" s="375">
        <v>0</v>
      </c>
      <c r="BJ29" s="375">
        <v>0</v>
      </c>
      <c r="BK29" s="375">
        <v>9206.09</v>
      </c>
      <c r="BL29" s="375">
        <v>0</v>
      </c>
      <c r="BM29" s="375">
        <v>0</v>
      </c>
      <c r="BN29" s="375">
        <v>0</v>
      </c>
      <c r="BO29" s="375">
        <v>289.64999999999998</v>
      </c>
      <c r="BP29" s="375">
        <v>19569.3</v>
      </c>
      <c r="BQ29" s="375">
        <v>4606.1499999999996</v>
      </c>
      <c r="BR29" s="375">
        <v>0</v>
      </c>
      <c r="BS29" s="375">
        <v>0</v>
      </c>
      <c r="BT29" s="375">
        <v>10000</v>
      </c>
      <c r="BU29" s="375">
        <v>0</v>
      </c>
      <c r="BV29" s="375">
        <v>900</v>
      </c>
      <c r="BW29" s="375">
        <v>0</v>
      </c>
      <c r="BX29" s="375">
        <v>970</v>
      </c>
      <c r="BY29" s="375">
        <v>0</v>
      </c>
      <c r="BZ29" s="375">
        <v>0</v>
      </c>
      <c r="CA29" s="375">
        <v>469</v>
      </c>
      <c r="CB29" s="375">
        <v>0</v>
      </c>
      <c r="CC29" s="375">
        <v>0</v>
      </c>
      <c r="CD29" s="375">
        <v>0</v>
      </c>
      <c r="CE29" s="375">
        <v>0</v>
      </c>
      <c r="CF29" s="375">
        <v>-110331.1</v>
      </c>
      <c r="CG29" s="375">
        <v>8929.18</v>
      </c>
      <c r="CH29" s="375">
        <v>0</v>
      </c>
      <c r="CI29" s="375">
        <v>4478.0000000000036</v>
      </c>
      <c r="CJ29" s="376"/>
      <c r="CK29" s="376"/>
      <c r="CL29" s="376"/>
      <c r="CM29" s="376"/>
    </row>
    <row r="30" spans="1:91" ht="28.8">
      <c r="A30" s="371" t="s">
        <v>858</v>
      </c>
      <c r="B30" s="372">
        <v>8732119</v>
      </c>
      <c r="C30" s="373">
        <v>2119</v>
      </c>
      <c r="D30" s="374" t="s">
        <v>317</v>
      </c>
      <c r="E30" t="s">
        <v>887</v>
      </c>
      <c r="F30" s="375">
        <v>44998.710000000152</v>
      </c>
      <c r="G30" s="375">
        <v>0</v>
      </c>
      <c r="H30" s="375">
        <v>3972.3099999999995</v>
      </c>
      <c r="I30" s="375">
        <v>1397455.01</v>
      </c>
      <c r="J30" s="375">
        <v>0</v>
      </c>
      <c r="K30" s="375">
        <v>127617.56</v>
      </c>
      <c r="L30" s="375">
        <v>0</v>
      </c>
      <c r="M30" s="375">
        <v>81010</v>
      </c>
      <c r="N30" s="375">
        <v>45827.8</v>
      </c>
      <c r="O30" s="375">
        <v>0</v>
      </c>
      <c r="P30" s="375">
        <v>4597.3599999999997</v>
      </c>
      <c r="Q30" s="375">
        <v>1121.1199999999999</v>
      </c>
      <c r="R30" s="375">
        <v>22897.7</v>
      </c>
      <c r="S30" s="375">
        <v>2250</v>
      </c>
      <c r="T30" s="375">
        <v>0</v>
      </c>
      <c r="U30" s="375">
        <v>8357</v>
      </c>
      <c r="V30" s="375">
        <v>3254.98</v>
      </c>
      <c r="W30" s="375">
        <v>0</v>
      </c>
      <c r="X30" s="375">
        <v>0</v>
      </c>
      <c r="Y30" s="375">
        <v>0</v>
      </c>
      <c r="Z30" s="375">
        <v>0</v>
      </c>
      <c r="AA30" s="375">
        <v>0</v>
      </c>
      <c r="AB30" s="375">
        <v>0</v>
      </c>
      <c r="AC30" s="375">
        <v>0</v>
      </c>
      <c r="AD30" s="375">
        <v>898844.09</v>
      </c>
      <c r="AE30" s="375">
        <v>2651.2</v>
      </c>
      <c r="AF30" s="375">
        <v>346847.45</v>
      </c>
      <c r="AG30" s="375">
        <v>83961.24</v>
      </c>
      <c r="AH30" s="375">
        <v>52161.279999999999</v>
      </c>
      <c r="AI30" s="375">
        <v>0</v>
      </c>
      <c r="AJ30" s="375">
        <v>11670.41</v>
      </c>
      <c r="AK30" s="375">
        <v>3989.7</v>
      </c>
      <c r="AL30" s="375">
        <v>5702.89</v>
      </c>
      <c r="AM30" s="375">
        <v>5425</v>
      </c>
      <c r="AN30" s="375">
        <v>125</v>
      </c>
      <c r="AO30" s="375">
        <v>13174.58</v>
      </c>
      <c r="AP30" s="375">
        <v>4650</v>
      </c>
      <c r="AQ30" s="375">
        <v>3259.26</v>
      </c>
      <c r="AR30" s="375">
        <v>4064</v>
      </c>
      <c r="AS30" s="375">
        <v>40671.870000000003</v>
      </c>
      <c r="AT30" s="375">
        <v>38295</v>
      </c>
      <c r="AU30" s="375">
        <v>11637.67</v>
      </c>
      <c r="AV30" s="375">
        <v>41812.21</v>
      </c>
      <c r="AW30" s="375">
        <v>598.87</v>
      </c>
      <c r="AX30" s="375">
        <v>0</v>
      </c>
      <c r="AY30" s="375">
        <v>11740.04</v>
      </c>
      <c r="AZ30" s="375">
        <v>0</v>
      </c>
      <c r="BA30" s="375">
        <v>600.83000000000004</v>
      </c>
      <c r="BB30" s="375">
        <v>0</v>
      </c>
      <c r="BC30" s="375">
        <v>17490.41</v>
      </c>
      <c r="BD30" s="375">
        <v>0</v>
      </c>
      <c r="BE30" s="375">
        <v>8979.42</v>
      </c>
      <c r="BF30" s="375">
        <v>7222.99</v>
      </c>
      <c r="BG30" s="375">
        <v>0</v>
      </c>
      <c r="BH30" s="375">
        <v>73156.45</v>
      </c>
      <c r="BI30" s="375">
        <v>0</v>
      </c>
      <c r="BJ30" s="375">
        <v>11312.5</v>
      </c>
      <c r="BK30" s="375">
        <v>23982.7</v>
      </c>
      <c r="BL30" s="375">
        <v>0</v>
      </c>
      <c r="BM30" s="375">
        <v>0</v>
      </c>
      <c r="BN30" s="375">
        <v>0</v>
      </c>
      <c r="BO30" s="375">
        <v>0</v>
      </c>
      <c r="BP30" s="375">
        <v>0</v>
      </c>
      <c r="BQ30" s="375">
        <v>6452.5</v>
      </c>
      <c r="BR30" s="375">
        <v>0</v>
      </c>
      <c r="BS30" s="375">
        <v>0</v>
      </c>
      <c r="BT30" s="375">
        <v>10000</v>
      </c>
      <c r="BU30" s="375">
        <v>0</v>
      </c>
      <c r="BV30" s="375">
        <v>5137.3</v>
      </c>
      <c r="BW30" s="375">
        <v>0</v>
      </c>
      <c r="BX30" s="375">
        <v>0</v>
      </c>
      <c r="BY30" s="375">
        <v>0</v>
      </c>
      <c r="BZ30" s="375">
        <v>0</v>
      </c>
      <c r="CA30" s="375">
        <v>1917.24</v>
      </c>
      <c r="CB30" s="375">
        <v>0</v>
      </c>
      <c r="CC30" s="375">
        <v>0</v>
      </c>
      <c r="CD30" s="375">
        <v>0</v>
      </c>
      <c r="CE30" s="375">
        <v>0</v>
      </c>
      <c r="CF30" s="375">
        <v>15360.18000000059</v>
      </c>
      <c r="CG30" s="375">
        <v>3370.2699999999995</v>
      </c>
      <c r="CH30" s="375">
        <v>0</v>
      </c>
      <c r="CI30" s="375">
        <v>0</v>
      </c>
      <c r="CJ30" s="376"/>
      <c r="CK30" s="376"/>
      <c r="CL30" s="376"/>
      <c r="CM30" s="376"/>
    </row>
    <row r="31" spans="1:91" ht="28.8">
      <c r="A31" s="371" t="s">
        <v>858</v>
      </c>
      <c r="B31" s="372">
        <v>8733011</v>
      </c>
      <c r="C31" s="373">
        <v>3011</v>
      </c>
      <c r="D31" s="374" t="s">
        <v>319</v>
      </c>
      <c r="E31" t="s">
        <v>888</v>
      </c>
      <c r="F31" s="375">
        <v>-26158.479999999909</v>
      </c>
      <c r="G31" s="375">
        <v>0</v>
      </c>
      <c r="H31" s="375">
        <v>27765.65</v>
      </c>
      <c r="I31" s="375">
        <v>696569.15</v>
      </c>
      <c r="J31" s="375">
        <v>0</v>
      </c>
      <c r="K31" s="375">
        <v>24574.55</v>
      </c>
      <c r="L31" s="375">
        <v>0</v>
      </c>
      <c r="M31" s="375">
        <v>24940</v>
      </c>
      <c r="N31" s="375">
        <v>41823.29</v>
      </c>
      <c r="O31" s="375">
        <v>0</v>
      </c>
      <c r="P31" s="375">
        <v>8727.8799999999992</v>
      </c>
      <c r="Q31" s="375">
        <v>14437.79</v>
      </c>
      <c r="R31" s="375">
        <v>9525.2999999999993</v>
      </c>
      <c r="S31" s="375">
        <v>2250</v>
      </c>
      <c r="T31" s="375">
        <v>301.33999999999997</v>
      </c>
      <c r="U31" s="375">
        <v>10437</v>
      </c>
      <c r="V31" s="375">
        <v>7839.25</v>
      </c>
      <c r="W31" s="375">
        <v>0</v>
      </c>
      <c r="X31" s="375">
        <v>0</v>
      </c>
      <c r="Y31" s="375">
        <v>0</v>
      </c>
      <c r="Z31" s="375">
        <v>0</v>
      </c>
      <c r="AA31" s="375">
        <v>0</v>
      </c>
      <c r="AB31" s="375">
        <v>0</v>
      </c>
      <c r="AC31" s="375">
        <v>0</v>
      </c>
      <c r="AD31" s="375">
        <v>405978.44</v>
      </c>
      <c r="AE31" s="375">
        <v>2421.9699999999998</v>
      </c>
      <c r="AF31" s="375">
        <v>172692.88</v>
      </c>
      <c r="AG31" s="375">
        <v>0</v>
      </c>
      <c r="AH31" s="375">
        <v>48249.02</v>
      </c>
      <c r="AI31" s="375">
        <v>0</v>
      </c>
      <c r="AJ31" s="375">
        <v>16097.9</v>
      </c>
      <c r="AK31" s="375">
        <v>2675</v>
      </c>
      <c r="AL31" s="375">
        <v>2670</v>
      </c>
      <c r="AM31" s="375">
        <v>2675</v>
      </c>
      <c r="AN31" s="375">
        <v>910</v>
      </c>
      <c r="AO31" s="375">
        <v>5426.89</v>
      </c>
      <c r="AP31" s="375">
        <v>2855</v>
      </c>
      <c r="AQ31" s="375">
        <v>17674.080000000002</v>
      </c>
      <c r="AR31" s="375">
        <v>7164</v>
      </c>
      <c r="AS31" s="375">
        <v>15431.61</v>
      </c>
      <c r="AT31" s="375">
        <v>20209.5</v>
      </c>
      <c r="AU31" s="375">
        <v>5197.0600000000004</v>
      </c>
      <c r="AV31" s="375">
        <v>31597.45</v>
      </c>
      <c r="AW31" s="375">
        <v>10327.879999999999</v>
      </c>
      <c r="AX31" s="375">
        <v>0</v>
      </c>
      <c r="AY31" s="375">
        <v>0</v>
      </c>
      <c r="AZ31" s="375">
        <v>733.67</v>
      </c>
      <c r="BA31" s="375">
        <v>0</v>
      </c>
      <c r="BB31" s="375">
        <v>0</v>
      </c>
      <c r="BC31" s="375">
        <v>7604.08</v>
      </c>
      <c r="BD31" s="375">
        <v>0</v>
      </c>
      <c r="BE31" s="375">
        <v>10472.86</v>
      </c>
      <c r="BF31" s="375">
        <v>3179.97</v>
      </c>
      <c r="BG31" s="375">
        <v>180</v>
      </c>
      <c r="BH31" s="375">
        <v>41413.33</v>
      </c>
      <c r="BI31" s="375">
        <v>0</v>
      </c>
      <c r="BJ31" s="375">
        <v>0</v>
      </c>
      <c r="BK31" s="375">
        <v>14931.1</v>
      </c>
      <c r="BL31" s="375">
        <v>0</v>
      </c>
      <c r="BM31" s="375">
        <v>0</v>
      </c>
      <c r="BN31" s="375">
        <v>0</v>
      </c>
      <c r="BO31" s="375">
        <v>0</v>
      </c>
      <c r="BP31" s="375">
        <v>0</v>
      </c>
      <c r="BQ31" s="375">
        <v>5192.5</v>
      </c>
      <c r="BR31" s="375">
        <v>37907.949999999997</v>
      </c>
      <c r="BS31" s="375">
        <v>0</v>
      </c>
      <c r="BT31" s="375">
        <v>10000</v>
      </c>
      <c r="BU31" s="375">
        <v>0</v>
      </c>
      <c r="BV31" s="375">
        <v>56927.5</v>
      </c>
      <c r="BW31" s="375">
        <v>0</v>
      </c>
      <c r="BX31" s="375">
        <v>0</v>
      </c>
      <c r="BY31" s="375">
        <v>0</v>
      </c>
      <c r="BZ31" s="375">
        <v>0</v>
      </c>
      <c r="CA31" s="375">
        <v>987.39</v>
      </c>
      <c r="CB31" s="375">
        <v>0</v>
      </c>
      <c r="CC31" s="375">
        <v>0</v>
      </c>
      <c r="CD31" s="375">
        <v>0</v>
      </c>
      <c r="CE31" s="375">
        <v>5949.72</v>
      </c>
      <c r="CF31" s="375">
        <v>-39451.339999999691</v>
      </c>
      <c r="CG31" s="375">
        <v>5048.25</v>
      </c>
      <c r="CH31" s="375">
        <v>7902.9599999999973</v>
      </c>
      <c r="CI31" s="375">
        <v>0</v>
      </c>
      <c r="CJ31" s="376"/>
      <c r="CK31" s="376"/>
      <c r="CL31" s="376"/>
      <c r="CM31" s="376"/>
    </row>
    <row r="32" spans="1:91" ht="28.8">
      <c r="A32" s="371" t="s">
        <v>858</v>
      </c>
      <c r="B32" s="372">
        <v>8732006</v>
      </c>
      <c r="C32" s="373">
        <v>2006</v>
      </c>
      <c r="D32" s="374" t="s">
        <v>321</v>
      </c>
      <c r="E32" t="s">
        <v>889</v>
      </c>
      <c r="F32" s="375">
        <v>140623.15999999963</v>
      </c>
      <c r="G32" s="375">
        <v>0</v>
      </c>
      <c r="H32" s="375">
        <v>29966.460000000003</v>
      </c>
      <c r="I32" s="375">
        <v>2516333.27</v>
      </c>
      <c r="J32" s="375">
        <v>0</v>
      </c>
      <c r="K32" s="375">
        <v>162423.17000000001</v>
      </c>
      <c r="L32" s="375">
        <v>0</v>
      </c>
      <c r="M32" s="375">
        <v>139330</v>
      </c>
      <c r="N32" s="375">
        <v>101997.93</v>
      </c>
      <c r="O32" s="375">
        <v>21546.6</v>
      </c>
      <c r="P32" s="375">
        <v>5219.25</v>
      </c>
      <c r="Q32" s="375">
        <v>13157.79</v>
      </c>
      <c r="R32" s="375">
        <v>51122.68</v>
      </c>
      <c r="S32" s="375">
        <v>7202.7</v>
      </c>
      <c r="T32" s="375">
        <v>0</v>
      </c>
      <c r="U32" s="375">
        <v>43777.9</v>
      </c>
      <c r="V32" s="375">
        <v>37299.46</v>
      </c>
      <c r="W32" s="375">
        <v>0</v>
      </c>
      <c r="X32" s="375">
        <v>0</v>
      </c>
      <c r="Y32" s="375">
        <v>0</v>
      </c>
      <c r="Z32" s="375">
        <v>0</v>
      </c>
      <c r="AA32" s="375">
        <v>0</v>
      </c>
      <c r="AB32" s="375">
        <v>0</v>
      </c>
      <c r="AC32" s="375">
        <v>0</v>
      </c>
      <c r="AD32" s="375">
        <v>1605514.43</v>
      </c>
      <c r="AE32" s="375">
        <v>33421.99</v>
      </c>
      <c r="AF32" s="375">
        <v>556991.16</v>
      </c>
      <c r="AG32" s="375">
        <v>106424.79</v>
      </c>
      <c r="AH32" s="375">
        <v>234307.12</v>
      </c>
      <c r="AI32" s="375">
        <v>0</v>
      </c>
      <c r="AJ32" s="375">
        <v>4263.7299999999996</v>
      </c>
      <c r="AK32" s="375">
        <v>12470.33</v>
      </c>
      <c r="AL32" s="375">
        <v>2525</v>
      </c>
      <c r="AM32" s="375">
        <v>11975</v>
      </c>
      <c r="AN32" s="375">
        <v>0</v>
      </c>
      <c r="AO32" s="375">
        <v>21910.01</v>
      </c>
      <c r="AP32" s="375">
        <v>3782.93</v>
      </c>
      <c r="AQ32" s="375">
        <v>8586.91</v>
      </c>
      <c r="AR32" s="375">
        <v>9928.51</v>
      </c>
      <c r="AS32" s="375">
        <v>40132.14</v>
      </c>
      <c r="AT32" s="375">
        <v>77700</v>
      </c>
      <c r="AU32" s="375">
        <v>4674.5600000000004</v>
      </c>
      <c r="AV32" s="375">
        <v>118484.15</v>
      </c>
      <c r="AW32" s="375">
        <v>7720.1</v>
      </c>
      <c r="AX32" s="375">
        <v>0</v>
      </c>
      <c r="AY32" s="375">
        <v>4547.17</v>
      </c>
      <c r="AZ32" s="375">
        <v>10517.2</v>
      </c>
      <c r="BA32" s="375">
        <v>708.72</v>
      </c>
      <c r="BB32" s="375">
        <v>333.91</v>
      </c>
      <c r="BC32" s="375">
        <v>14000.48</v>
      </c>
      <c r="BD32" s="375">
        <v>0</v>
      </c>
      <c r="BE32" s="375">
        <v>8012.34</v>
      </c>
      <c r="BF32" s="375">
        <v>13202.75</v>
      </c>
      <c r="BG32" s="375">
        <v>1839.4</v>
      </c>
      <c r="BH32" s="375">
        <v>149718.47</v>
      </c>
      <c r="BI32" s="375">
        <v>6452.35</v>
      </c>
      <c r="BJ32" s="375">
        <v>520</v>
      </c>
      <c r="BK32" s="375">
        <v>15279.27</v>
      </c>
      <c r="BL32" s="375">
        <v>0</v>
      </c>
      <c r="BM32" s="375">
        <v>0</v>
      </c>
      <c r="BN32" s="375">
        <v>0</v>
      </c>
      <c r="BO32" s="375">
        <v>0</v>
      </c>
      <c r="BP32" s="375">
        <v>0</v>
      </c>
      <c r="BQ32" s="375">
        <v>9411.25</v>
      </c>
      <c r="BR32" s="375">
        <v>0</v>
      </c>
      <c r="BS32" s="375">
        <v>0</v>
      </c>
      <c r="BT32" s="375">
        <v>10000</v>
      </c>
      <c r="BU32" s="375">
        <v>0</v>
      </c>
      <c r="BV32" s="375">
        <v>4742</v>
      </c>
      <c r="BW32" s="375">
        <v>0</v>
      </c>
      <c r="BX32" s="375">
        <v>0</v>
      </c>
      <c r="BY32" s="375">
        <v>0</v>
      </c>
      <c r="BZ32" s="375">
        <v>0</v>
      </c>
      <c r="CA32" s="375">
        <v>4099.3900000000003</v>
      </c>
      <c r="CB32" s="375">
        <v>0</v>
      </c>
      <c r="CC32" s="375">
        <v>0</v>
      </c>
      <c r="CD32" s="375">
        <v>0</v>
      </c>
      <c r="CE32" s="375">
        <v>0</v>
      </c>
      <c r="CF32" s="375">
        <v>154088.98999999923</v>
      </c>
      <c r="CG32" s="375">
        <v>30536.320000000003</v>
      </c>
      <c r="CH32" s="375">
        <v>0</v>
      </c>
      <c r="CI32" s="375">
        <v>0</v>
      </c>
      <c r="CJ32" s="376"/>
      <c r="CK32" s="376"/>
      <c r="CL32" s="376"/>
      <c r="CM32" s="376"/>
    </row>
    <row r="33" spans="1:91" ht="28.8">
      <c r="A33" s="371" t="s">
        <v>858</v>
      </c>
      <c r="B33" s="372">
        <v>8733012</v>
      </c>
      <c r="C33" s="373">
        <v>3012</v>
      </c>
      <c r="D33" s="374" t="s">
        <v>323</v>
      </c>
      <c r="E33" t="s">
        <v>890</v>
      </c>
      <c r="F33" s="375">
        <v>52731.590000000127</v>
      </c>
      <c r="G33" s="375">
        <v>0</v>
      </c>
      <c r="H33" s="375">
        <v>170513.45</v>
      </c>
      <c r="I33" s="375">
        <v>527386.49</v>
      </c>
      <c r="J33" s="375">
        <v>0</v>
      </c>
      <c r="K33" s="375">
        <v>894.51</v>
      </c>
      <c r="L33" s="375">
        <v>0</v>
      </c>
      <c r="M33" s="375">
        <v>13985</v>
      </c>
      <c r="N33" s="375">
        <v>28150</v>
      </c>
      <c r="O33" s="375">
        <v>500</v>
      </c>
      <c r="P33" s="375">
        <v>6127.15</v>
      </c>
      <c r="Q33" s="375">
        <v>14934.31</v>
      </c>
      <c r="R33" s="375">
        <v>15024.25</v>
      </c>
      <c r="S33" s="375">
        <v>3187.8</v>
      </c>
      <c r="T33" s="375">
        <v>0</v>
      </c>
      <c r="U33" s="375">
        <v>19027.259999999998</v>
      </c>
      <c r="V33" s="375">
        <v>8307.2000000000007</v>
      </c>
      <c r="W33" s="375">
        <v>0</v>
      </c>
      <c r="X33" s="375">
        <v>0</v>
      </c>
      <c r="Y33" s="375">
        <v>36019</v>
      </c>
      <c r="Z33" s="375">
        <v>0</v>
      </c>
      <c r="AA33" s="375">
        <v>0</v>
      </c>
      <c r="AB33" s="375">
        <v>0</v>
      </c>
      <c r="AC33" s="375">
        <v>0</v>
      </c>
      <c r="AD33" s="375">
        <v>355135.86</v>
      </c>
      <c r="AE33" s="375">
        <v>11894.04</v>
      </c>
      <c r="AF33" s="375">
        <v>63380.37</v>
      </c>
      <c r="AG33" s="375">
        <v>0</v>
      </c>
      <c r="AH33" s="375">
        <v>50527.19</v>
      </c>
      <c r="AI33" s="375">
        <v>24161.79</v>
      </c>
      <c r="AJ33" s="375">
        <v>8751.4699999999993</v>
      </c>
      <c r="AK33" s="375">
        <v>2053</v>
      </c>
      <c r="AL33" s="375">
        <v>5089.5</v>
      </c>
      <c r="AM33" s="375">
        <v>1625</v>
      </c>
      <c r="AN33" s="375">
        <v>0</v>
      </c>
      <c r="AO33" s="375">
        <v>6406.49</v>
      </c>
      <c r="AP33" s="375">
        <v>1980</v>
      </c>
      <c r="AQ33" s="375">
        <v>10596.82</v>
      </c>
      <c r="AR33" s="375">
        <v>1230.19</v>
      </c>
      <c r="AS33" s="375">
        <v>12767.52</v>
      </c>
      <c r="AT33" s="375">
        <v>11227.5</v>
      </c>
      <c r="AU33" s="375">
        <v>2609.52</v>
      </c>
      <c r="AV33" s="375">
        <v>32578.27</v>
      </c>
      <c r="AW33" s="375">
        <v>5324.61</v>
      </c>
      <c r="AX33" s="375">
        <v>0</v>
      </c>
      <c r="AY33" s="375">
        <v>0</v>
      </c>
      <c r="AZ33" s="375">
        <v>7455</v>
      </c>
      <c r="BA33" s="375">
        <v>3408.86</v>
      </c>
      <c r="BB33" s="375">
        <v>0</v>
      </c>
      <c r="BC33" s="375">
        <v>3253.86</v>
      </c>
      <c r="BD33" s="375">
        <v>0</v>
      </c>
      <c r="BE33" s="375">
        <v>2654.33</v>
      </c>
      <c r="BF33" s="375">
        <v>2329.14</v>
      </c>
      <c r="BG33" s="375">
        <v>65</v>
      </c>
      <c r="BH33" s="375">
        <v>14766.31</v>
      </c>
      <c r="BI33" s="375">
        <v>1995.42</v>
      </c>
      <c r="BJ33" s="375">
        <v>337.5</v>
      </c>
      <c r="BK33" s="375">
        <v>8729.9699999999993</v>
      </c>
      <c r="BL33" s="375">
        <v>0</v>
      </c>
      <c r="BM33" s="375">
        <v>0</v>
      </c>
      <c r="BN33" s="375">
        <v>0</v>
      </c>
      <c r="BO33" s="375">
        <v>19357.41</v>
      </c>
      <c r="BP33" s="375">
        <v>5441.41</v>
      </c>
      <c r="BQ33" s="375">
        <v>4765</v>
      </c>
      <c r="BR33" s="375">
        <v>10240</v>
      </c>
      <c r="BS33" s="375">
        <v>0</v>
      </c>
      <c r="BT33" s="375">
        <v>10000</v>
      </c>
      <c r="BU33" s="375">
        <v>0</v>
      </c>
      <c r="BV33" s="375">
        <v>140699.25</v>
      </c>
      <c r="BW33" s="375">
        <v>0</v>
      </c>
      <c r="BX33" s="375">
        <v>0</v>
      </c>
      <c r="BY33" s="375">
        <v>0</v>
      </c>
      <c r="BZ33" s="375">
        <v>0</v>
      </c>
      <c r="CA33" s="375">
        <v>2132.3200000000002</v>
      </c>
      <c r="CB33" s="375">
        <v>0</v>
      </c>
      <c r="CC33" s="375">
        <v>0</v>
      </c>
      <c r="CD33" s="375">
        <v>0</v>
      </c>
      <c r="CE33" s="375">
        <v>32478.639999999999</v>
      </c>
      <c r="CF33" s="375">
        <v>5442.390000000305</v>
      </c>
      <c r="CG33" s="375">
        <v>20862.91</v>
      </c>
      <c r="CH33" s="375">
        <v>21823.97</v>
      </c>
      <c r="CI33" s="375">
        <v>11220.18</v>
      </c>
      <c r="CJ33" s="376"/>
      <c r="CK33" s="376"/>
      <c r="CL33" s="376"/>
      <c r="CM33" s="376"/>
    </row>
    <row r="34" spans="1:91" ht="28.8">
      <c r="A34" s="371" t="s">
        <v>858</v>
      </c>
      <c r="B34" s="372">
        <v>8733041</v>
      </c>
      <c r="C34" s="373">
        <v>3041</v>
      </c>
      <c r="D34" s="374" t="s">
        <v>325</v>
      </c>
      <c r="E34" t="s">
        <v>891</v>
      </c>
      <c r="F34" s="375">
        <v>23240.79000000003</v>
      </c>
      <c r="G34" s="375">
        <v>0</v>
      </c>
      <c r="H34" s="375">
        <v>21298.45</v>
      </c>
      <c r="I34" s="375">
        <v>945387.81</v>
      </c>
      <c r="J34" s="375">
        <v>0</v>
      </c>
      <c r="K34" s="375">
        <v>78144.66</v>
      </c>
      <c r="L34" s="375">
        <v>0</v>
      </c>
      <c r="M34" s="375">
        <v>35180</v>
      </c>
      <c r="N34" s="375">
        <v>42018.080000000002</v>
      </c>
      <c r="O34" s="375">
        <v>0</v>
      </c>
      <c r="P34" s="375">
        <v>28208.89</v>
      </c>
      <c r="Q34" s="375">
        <v>1239.3900000000001</v>
      </c>
      <c r="R34" s="375">
        <v>19009.23</v>
      </c>
      <c r="S34" s="375">
        <v>2250</v>
      </c>
      <c r="T34" s="375">
        <v>0</v>
      </c>
      <c r="U34" s="375">
        <v>7871.24</v>
      </c>
      <c r="V34" s="375">
        <v>19123.03</v>
      </c>
      <c r="W34" s="375">
        <v>0</v>
      </c>
      <c r="X34" s="375">
        <v>0</v>
      </c>
      <c r="Y34" s="375">
        <v>0</v>
      </c>
      <c r="Z34" s="375">
        <v>0</v>
      </c>
      <c r="AA34" s="375">
        <v>0</v>
      </c>
      <c r="AB34" s="375">
        <v>0</v>
      </c>
      <c r="AC34" s="375">
        <v>0</v>
      </c>
      <c r="AD34" s="375">
        <v>487956.34</v>
      </c>
      <c r="AE34" s="375">
        <v>552.97</v>
      </c>
      <c r="AF34" s="375">
        <v>227460.22</v>
      </c>
      <c r="AG34" s="375">
        <v>57746.57</v>
      </c>
      <c r="AH34" s="375">
        <v>64213.919999999998</v>
      </c>
      <c r="AI34" s="375">
        <v>28669.47</v>
      </c>
      <c r="AJ34" s="375">
        <v>1420.98</v>
      </c>
      <c r="AK34" s="375">
        <v>3969.24</v>
      </c>
      <c r="AL34" s="375">
        <v>3670.07</v>
      </c>
      <c r="AM34" s="375">
        <v>3208.33</v>
      </c>
      <c r="AN34" s="375">
        <v>0</v>
      </c>
      <c r="AO34" s="375">
        <v>7411.93</v>
      </c>
      <c r="AP34" s="375">
        <v>3336</v>
      </c>
      <c r="AQ34" s="375">
        <v>2098.04</v>
      </c>
      <c r="AR34" s="375">
        <v>9118.1</v>
      </c>
      <c r="AS34" s="375">
        <v>20627.650000000001</v>
      </c>
      <c r="AT34" s="375">
        <v>70664.800000000003</v>
      </c>
      <c r="AU34" s="375">
        <v>9902.77</v>
      </c>
      <c r="AV34" s="375">
        <v>58817.73</v>
      </c>
      <c r="AW34" s="375">
        <v>8611.9599999999991</v>
      </c>
      <c r="AX34" s="375">
        <v>0</v>
      </c>
      <c r="AY34" s="375">
        <v>3852.5</v>
      </c>
      <c r="AZ34" s="375">
        <v>5911.42</v>
      </c>
      <c r="BA34" s="375">
        <v>128.29</v>
      </c>
      <c r="BB34" s="375">
        <v>0</v>
      </c>
      <c r="BC34" s="375">
        <v>4862.4799999999996</v>
      </c>
      <c r="BD34" s="375">
        <v>0</v>
      </c>
      <c r="BE34" s="375">
        <v>3613.53</v>
      </c>
      <c r="BF34" s="375">
        <v>4575.3100000000004</v>
      </c>
      <c r="BG34" s="375">
        <v>0</v>
      </c>
      <c r="BH34" s="375">
        <v>21523.03</v>
      </c>
      <c r="BI34" s="375">
        <v>12408.93</v>
      </c>
      <c r="BJ34" s="375">
        <v>27145.21</v>
      </c>
      <c r="BK34" s="375">
        <v>9717.2099999999991</v>
      </c>
      <c r="BL34" s="375">
        <v>0</v>
      </c>
      <c r="BM34" s="375">
        <v>0</v>
      </c>
      <c r="BN34" s="375">
        <v>0</v>
      </c>
      <c r="BO34" s="375">
        <v>0</v>
      </c>
      <c r="BP34" s="375">
        <v>0</v>
      </c>
      <c r="BQ34" s="375">
        <v>5935</v>
      </c>
      <c r="BR34" s="375">
        <v>0</v>
      </c>
      <c r="BS34" s="375">
        <v>0</v>
      </c>
      <c r="BT34" s="375">
        <v>10000</v>
      </c>
      <c r="BU34" s="375">
        <v>0</v>
      </c>
      <c r="BV34" s="375">
        <v>0</v>
      </c>
      <c r="BW34" s="375">
        <v>0</v>
      </c>
      <c r="BX34" s="375">
        <v>0</v>
      </c>
      <c r="BY34" s="375">
        <v>0</v>
      </c>
      <c r="BZ34" s="375">
        <v>0</v>
      </c>
      <c r="CA34" s="375">
        <v>8351.77</v>
      </c>
      <c r="CB34" s="375">
        <v>0</v>
      </c>
      <c r="CC34" s="375">
        <v>0</v>
      </c>
      <c r="CD34" s="375">
        <v>0</v>
      </c>
      <c r="CE34" s="375">
        <v>41937.89</v>
      </c>
      <c r="CF34" s="375">
        <v>-3459.7699999998949</v>
      </c>
      <c r="CG34" s="375">
        <v>18881.68</v>
      </c>
      <c r="CH34" s="375">
        <v>0</v>
      </c>
      <c r="CI34" s="375">
        <v>0</v>
      </c>
      <c r="CJ34" s="376"/>
      <c r="CK34" s="376"/>
      <c r="CL34" s="376"/>
      <c r="CM34" s="376"/>
    </row>
    <row r="35" spans="1:91" ht="28.8">
      <c r="A35" s="371" t="s">
        <v>858</v>
      </c>
      <c r="B35" s="372">
        <v>8732246</v>
      </c>
      <c r="C35" s="373">
        <v>2246</v>
      </c>
      <c r="D35" s="374" t="s">
        <v>327</v>
      </c>
      <c r="E35" t="s">
        <v>892</v>
      </c>
      <c r="F35" s="375">
        <v>-58316.290000000168</v>
      </c>
      <c r="G35" s="375">
        <v>0</v>
      </c>
      <c r="H35" s="375">
        <v>47850.43</v>
      </c>
      <c r="I35" s="375">
        <v>1144570.3700000001</v>
      </c>
      <c r="J35" s="375">
        <v>0</v>
      </c>
      <c r="K35" s="375">
        <v>44213.97</v>
      </c>
      <c r="L35" s="375">
        <v>0</v>
      </c>
      <c r="M35" s="375">
        <v>52415</v>
      </c>
      <c r="N35" s="375">
        <v>79653</v>
      </c>
      <c r="O35" s="375">
        <v>0</v>
      </c>
      <c r="P35" s="375">
        <v>12436</v>
      </c>
      <c r="Q35" s="375">
        <v>15398.24</v>
      </c>
      <c r="R35" s="375">
        <v>0</v>
      </c>
      <c r="S35" s="375">
        <v>0</v>
      </c>
      <c r="T35" s="375">
        <v>0</v>
      </c>
      <c r="U35" s="375">
        <v>16230</v>
      </c>
      <c r="V35" s="375">
        <v>0</v>
      </c>
      <c r="W35" s="375">
        <v>0</v>
      </c>
      <c r="X35" s="375">
        <v>0</v>
      </c>
      <c r="Y35" s="375">
        <v>0</v>
      </c>
      <c r="Z35" s="375">
        <v>0</v>
      </c>
      <c r="AA35" s="375">
        <v>0</v>
      </c>
      <c r="AB35" s="375">
        <v>0</v>
      </c>
      <c r="AC35" s="375">
        <v>0</v>
      </c>
      <c r="AD35" s="375">
        <v>629594.56999999995</v>
      </c>
      <c r="AE35" s="375">
        <v>0</v>
      </c>
      <c r="AF35" s="375">
        <v>399275.77</v>
      </c>
      <c r="AG35" s="375">
        <v>21882.14</v>
      </c>
      <c r="AH35" s="375">
        <v>60424.09</v>
      </c>
      <c r="AI35" s="375">
        <v>45630.42</v>
      </c>
      <c r="AJ35" s="375">
        <v>43823.26</v>
      </c>
      <c r="AK35" s="375">
        <v>4924.93</v>
      </c>
      <c r="AL35" s="375">
        <v>1063.83</v>
      </c>
      <c r="AM35" s="375">
        <v>5348.21</v>
      </c>
      <c r="AN35" s="375">
        <v>0</v>
      </c>
      <c r="AO35" s="375">
        <v>8040.6</v>
      </c>
      <c r="AP35" s="375">
        <v>3099.96</v>
      </c>
      <c r="AQ35" s="375">
        <v>34870.36</v>
      </c>
      <c r="AR35" s="375">
        <v>2205.69</v>
      </c>
      <c r="AS35" s="375">
        <v>20710.61</v>
      </c>
      <c r="AT35" s="375">
        <v>21706.5</v>
      </c>
      <c r="AU35" s="375">
        <v>6329.68</v>
      </c>
      <c r="AV35" s="375">
        <v>10905.21</v>
      </c>
      <c r="AW35" s="375">
        <v>0</v>
      </c>
      <c r="AX35" s="375">
        <v>0</v>
      </c>
      <c r="AY35" s="375">
        <v>8291.48</v>
      </c>
      <c r="AZ35" s="375">
        <v>18614.77</v>
      </c>
      <c r="BA35" s="375">
        <v>1429.46</v>
      </c>
      <c r="BB35" s="375">
        <v>0</v>
      </c>
      <c r="BC35" s="375">
        <v>0</v>
      </c>
      <c r="BD35" s="375">
        <v>0</v>
      </c>
      <c r="BE35" s="375">
        <v>6821.25</v>
      </c>
      <c r="BF35" s="375">
        <v>5591.38</v>
      </c>
      <c r="BG35" s="375">
        <v>0</v>
      </c>
      <c r="BH35" s="375">
        <v>34107.050000000003</v>
      </c>
      <c r="BI35" s="375">
        <v>9482.74</v>
      </c>
      <c r="BJ35" s="375">
        <v>11665.33</v>
      </c>
      <c r="BK35" s="375">
        <v>11499.05</v>
      </c>
      <c r="BL35" s="375">
        <v>0</v>
      </c>
      <c r="BM35" s="375">
        <v>243.38</v>
      </c>
      <c r="BN35" s="375">
        <v>1592.4</v>
      </c>
      <c r="BO35" s="375">
        <v>0</v>
      </c>
      <c r="BP35" s="375">
        <v>0</v>
      </c>
      <c r="BQ35" s="375">
        <v>6234.25</v>
      </c>
      <c r="BR35" s="375">
        <v>0</v>
      </c>
      <c r="BS35" s="375">
        <v>0</v>
      </c>
      <c r="BT35" s="375">
        <v>10000</v>
      </c>
      <c r="BU35" s="375">
        <v>0</v>
      </c>
      <c r="BV35" s="375">
        <v>0</v>
      </c>
      <c r="BW35" s="375">
        <v>0</v>
      </c>
      <c r="BX35" s="375">
        <v>5013.91</v>
      </c>
      <c r="BY35" s="375">
        <v>0</v>
      </c>
      <c r="BZ35" s="375">
        <v>874</v>
      </c>
      <c r="CA35" s="375">
        <v>0</v>
      </c>
      <c r="CB35" s="375">
        <v>1417</v>
      </c>
      <c r="CC35" s="375">
        <v>0</v>
      </c>
      <c r="CD35" s="375">
        <v>0</v>
      </c>
      <c r="CE35" s="375">
        <v>8407</v>
      </c>
      <c r="CF35" s="375">
        <v>-130980.82999999997</v>
      </c>
      <c r="CG35" s="375">
        <v>18080.43</v>
      </c>
      <c r="CH35" s="375">
        <v>28699.34</v>
      </c>
      <c r="CI35" s="375">
        <v>0</v>
      </c>
      <c r="CJ35" s="376"/>
      <c r="CK35" s="376"/>
      <c r="CL35" s="376"/>
      <c r="CM35" s="376"/>
    </row>
    <row r="36" spans="1:91" ht="28.8">
      <c r="A36" s="371" t="s">
        <v>858</v>
      </c>
      <c r="B36" s="372">
        <v>8733308</v>
      </c>
      <c r="C36" s="373">
        <v>3308</v>
      </c>
      <c r="D36" s="374" t="s">
        <v>329</v>
      </c>
      <c r="E36" t="s">
        <v>893</v>
      </c>
      <c r="F36" s="375">
        <v>121629.11000000022</v>
      </c>
      <c r="G36" s="375">
        <v>0</v>
      </c>
      <c r="H36" s="375">
        <v>0</v>
      </c>
      <c r="I36" s="375">
        <v>768010.98</v>
      </c>
      <c r="J36" s="375">
        <v>0</v>
      </c>
      <c r="K36" s="375">
        <v>17700.39</v>
      </c>
      <c r="L36" s="375">
        <v>0</v>
      </c>
      <c r="M36" s="375">
        <v>15552</v>
      </c>
      <c r="N36" s="375">
        <v>41052</v>
      </c>
      <c r="O36" s="375">
        <v>0</v>
      </c>
      <c r="P36" s="375">
        <v>0</v>
      </c>
      <c r="Q36" s="375">
        <v>39588.870000000003</v>
      </c>
      <c r="R36" s="375">
        <v>10191.5</v>
      </c>
      <c r="S36" s="375">
        <v>5188.8</v>
      </c>
      <c r="T36" s="375">
        <v>0</v>
      </c>
      <c r="U36" s="375">
        <v>8900.24</v>
      </c>
      <c r="V36" s="375">
        <v>11204.3</v>
      </c>
      <c r="W36" s="375">
        <v>0</v>
      </c>
      <c r="X36" s="375">
        <v>0</v>
      </c>
      <c r="Y36" s="375">
        <v>0</v>
      </c>
      <c r="Z36" s="375">
        <v>0</v>
      </c>
      <c r="AA36" s="375">
        <v>0</v>
      </c>
      <c r="AB36" s="375">
        <v>0</v>
      </c>
      <c r="AC36" s="375">
        <v>0</v>
      </c>
      <c r="AD36" s="375">
        <v>450976.66</v>
      </c>
      <c r="AE36" s="375">
        <v>19451.28</v>
      </c>
      <c r="AF36" s="375">
        <v>113379.55</v>
      </c>
      <c r="AG36" s="375">
        <v>14160.56</v>
      </c>
      <c r="AH36" s="375">
        <v>55083.64</v>
      </c>
      <c r="AI36" s="375">
        <v>0</v>
      </c>
      <c r="AJ36" s="375">
        <v>35357.56</v>
      </c>
      <c r="AK36" s="375">
        <v>465.3</v>
      </c>
      <c r="AL36" s="375">
        <v>3552.47</v>
      </c>
      <c r="AM36" s="375">
        <v>3250</v>
      </c>
      <c r="AN36" s="375">
        <v>101.25</v>
      </c>
      <c r="AO36" s="375">
        <v>8430.48</v>
      </c>
      <c r="AP36" s="375">
        <v>4180</v>
      </c>
      <c r="AQ36" s="375">
        <v>1798.99</v>
      </c>
      <c r="AR36" s="375">
        <v>899.01</v>
      </c>
      <c r="AS36" s="375">
        <v>12772.76</v>
      </c>
      <c r="AT36" s="375">
        <v>3542.9</v>
      </c>
      <c r="AU36" s="375">
        <v>2931.27</v>
      </c>
      <c r="AV36" s="375">
        <v>39211.42</v>
      </c>
      <c r="AW36" s="375">
        <v>9709.66</v>
      </c>
      <c r="AX36" s="375">
        <v>0</v>
      </c>
      <c r="AY36" s="375">
        <v>5930.2</v>
      </c>
      <c r="AZ36" s="375">
        <v>4365.68</v>
      </c>
      <c r="BA36" s="375">
        <v>0</v>
      </c>
      <c r="BB36" s="375">
        <v>0</v>
      </c>
      <c r="BC36" s="375">
        <v>6176.01</v>
      </c>
      <c r="BD36" s="375">
        <v>0</v>
      </c>
      <c r="BE36" s="375">
        <v>5034.3999999999996</v>
      </c>
      <c r="BF36" s="375">
        <v>3965.67</v>
      </c>
      <c r="BG36" s="375">
        <v>1788.88</v>
      </c>
      <c r="BH36" s="375">
        <v>47193.85</v>
      </c>
      <c r="BI36" s="375">
        <v>20425.14</v>
      </c>
      <c r="BJ36" s="375">
        <v>0</v>
      </c>
      <c r="BK36" s="375">
        <v>28850.959999999999</v>
      </c>
      <c r="BL36" s="375">
        <v>0</v>
      </c>
      <c r="BM36" s="375">
        <v>0</v>
      </c>
      <c r="BN36" s="375">
        <v>17637.47</v>
      </c>
      <c r="BO36" s="375">
        <v>0</v>
      </c>
      <c r="BP36" s="375">
        <v>0</v>
      </c>
      <c r="BQ36" s="375">
        <v>0</v>
      </c>
      <c r="BR36" s="375">
        <v>0</v>
      </c>
      <c r="BS36" s="375">
        <v>0</v>
      </c>
      <c r="BT36" s="375">
        <v>10000</v>
      </c>
      <c r="BU36" s="375">
        <v>0</v>
      </c>
      <c r="BV36" s="375">
        <v>0</v>
      </c>
      <c r="BW36" s="375">
        <v>0</v>
      </c>
      <c r="BX36" s="375">
        <v>0</v>
      </c>
      <c r="BY36" s="375">
        <v>0</v>
      </c>
      <c r="BZ36" s="375">
        <v>0</v>
      </c>
      <c r="CA36" s="375">
        <v>0</v>
      </c>
      <c r="CB36" s="375">
        <v>0</v>
      </c>
      <c r="CC36" s="375">
        <v>0</v>
      </c>
      <c r="CD36" s="375">
        <v>0</v>
      </c>
      <c r="CE36" s="375">
        <v>15000</v>
      </c>
      <c r="CF36" s="375">
        <v>103395.17000000027</v>
      </c>
      <c r="CG36" s="375">
        <v>0</v>
      </c>
      <c r="CH36" s="375">
        <v>0</v>
      </c>
      <c r="CI36" s="375">
        <v>0</v>
      </c>
      <c r="CJ36" s="376"/>
      <c r="CK36" s="376"/>
      <c r="CL36" s="376"/>
      <c r="CM36" s="376"/>
    </row>
    <row r="37" spans="1:91" ht="28.8">
      <c r="A37" s="371" t="s">
        <v>858</v>
      </c>
      <c r="B37" s="372">
        <v>8733368</v>
      </c>
      <c r="C37" s="373">
        <v>3368</v>
      </c>
      <c r="D37" s="374" t="s">
        <v>331</v>
      </c>
      <c r="E37" t="s">
        <v>894</v>
      </c>
      <c r="F37" s="375">
        <v>73211.559999999939</v>
      </c>
      <c r="G37" s="375">
        <v>0</v>
      </c>
      <c r="H37" s="375">
        <v>0</v>
      </c>
      <c r="I37" s="375">
        <v>755598.4</v>
      </c>
      <c r="J37" s="375">
        <v>0</v>
      </c>
      <c r="K37" s="375">
        <v>10595.01</v>
      </c>
      <c r="L37" s="375">
        <v>0</v>
      </c>
      <c r="M37" s="375">
        <v>16615</v>
      </c>
      <c r="N37" s="375">
        <v>39500</v>
      </c>
      <c r="O37" s="375">
        <v>500</v>
      </c>
      <c r="P37" s="375">
        <v>0</v>
      </c>
      <c r="Q37" s="375">
        <v>2051.1999999999998</v>
      </c>
      <c r="R37" s="375">
        <v>24909.11</v>
      </c>
      <c r="S37" s="375">
        <v>2200</v>
      </c>
      <c r="T37" s="375">
        <v>0</v>
      </c>
      <c r="U37" s="375">
        <v>21195.95</v>
      </c>
      <c r="V37" s="375">
        <v>10479.89</v>
      </c>
      <c r="W37" s="375">
        <v>0</v>
      </c>
      <c r="X37" s="375">
        <v>0</v>
      </c>
      <c r="Y37" s="375">
        <v>0</v>
      </c>
      <c r="Z37" s="375">
        <v>0</v>
      </c>
      <c r="AA37" s="375">
        <v>0</v>
      </c>
      <c r="AB37" s="375">
        <v>0</v>
      </c>
      <c r="AC37" s="375">
        <v>0</v>
      </c>
      <c r="AD37" s="375">
        <v>436754.75</v>
      </c>
      <c r="AE37" s="375">
        <v>3378.39</v>
      </c>
      <c r="AF37" s="375">
        <v>187864.01</v>
      </c>
      <c r="AG37" s="375">
        <v>0</v>
      </c>
      <c r="AH37" s="375">
        <v>39440.79</v>
      </c>
      <c r="AI37" s="375">
        <v>36624.28</v>
      </c>
      <c r="AJ37" s="375">
        <v>8208.86</v>
      </c>
      <c r="AK37" s="375">
        <v>214.5</v>
      </c>
      <c r="AL37" s="375">
        <v>1080</v>
      </c>
      <c r="AM37" s="375">
        <v>2390</v>
      </c>
      <c r="AN37" s="375">
        <v>0</v>
      </c>
      <c r="AO37" s="375">
        <v>5785.03</v>
      </c>
      <c r="AP37" s="375">
        <v>1833.96</v>
      </c>
      <c r="AQ37" s="375">
        <v>21400.54</v>
      </c>
      <c r="AR37" s="375">
        <v>4019.13</v>
      </c>
      <c r="AS37" s="375">
        <v>12945.39</v>
      </c>
      <c r="AT37" s="375">
        <v>3318.35</v>
      </c>
      <c r="AU37" s="375">
        <v>2003.46</v>
      </c>
      <c r="AV37" s="375">
        <v>46002.91</v>
      </c>
      <c r="AW37" s="375">
        <v>1239.04</v>
      </c>
      <c r="AX37" s="375">
        <v>0</v>
      </c>
      <c r="AY37" s="375">
        <v>1357</v>
      </c>
      <c r="AZ37" s="375">
        <v>9211.9699999999993</v>
      </c>
      <c r="BA37" s="375">
        <v>0</v>
      </c>
      <c r="BB37" s="375">
        <v>270.42</v>
      </c>
      <c r="BC37" s="375">
        <v>4163.55</v>
      </c>
      <c r="BD37" s="375">
        <v>0</v>
      </c>
      <c r="BE37" s="375">
        <v>2817.08</v>
      </c>
      <c r="BF37" s="375">
        <v>4107.82</v>
      </c>
      <c r="BG37" s="375">
        <v>0</v>
      </c>
      <c r="BH37" s="375">
        <v>16927.57</v>
      </c>
      <c r="BI37" s="375">
        <v>19745</v>
      </c>
      <c r="BJ37" s="375">
        <v>20825.79</v>
      </c>
      <c r="BK37" s="375">
        <v>11032.08</v>
      </c>
      <c r="BL37" s="375">
        <v>0</v>
      </c>
      <c r="BM37" s="375">
        <v>0</v>
      </c>
      <c r="BN37" s="375">
        <v>8333.24</v>
      </c>
      <c r="BO37" s="375">
        <v>0</v>
      </c>
      <c r="BP37" s="375">
        <v>0</v>
      </c>
      <c r="BQ37" s="375">
        <v>0</v>
      </c>
      <c r="BR37" s="375">
        <v>0</v>
      </c>
      <c r="BS37" s="375">
        <v>0</v>
      </c>
      <c r="BT37" s="375">
        <v>10000</v>
      </c>
      <c r="BU37" s="375">
        <v>0</v>
      </c>
      <c r="BV37" s="375">
        <v>0</v>
      </c>
      <c r="BW37" s="375">
        <v>0</v>
      </c>
      <c r="BX37" s="375">
        <v>0</v>
      </c>
      <c r="BY37" s="375">
        <v>0</v>
      </c>
      <c r="BZ37" s="375">
        <v>0</v>
      </c>
      <c r="CA37" s="375">
        <v>0</v>
      </c>
      <c r="CB37" s="375">
        <v>0</v>
      </c>
      <c r="CC37" s="375">
        <v>0</v>
      </c>
      <c r="CD37" s="375">
        <v>0</v>
      </c>
      <c r="CE37" s="375">
        <v>5844.1600000000008</v>
      </c>
      <c r="CF37" s="375">
        <v>37717.049999999843</v>
      </c>
      <c r="CG37" s="375">
        <v>0</v>
      </c>
      <c r="CH37" s="375">
        <v>0</v>
      </c>
      <c r="CI37" s="375">
        <v>0</v>
      </c>
      <c r="CJ37" s="376"/>
      <c r="CK37" s="376"/>
      <c r="CL37" s="376"/>
      <c r="CM37" s="376"/>
    </row>
    <row r="38" spans="1:91" ht="28.8">
      <c r="A38" s="371" t="s">
        <v>858</v>
      </c>
      <c r="B38" s="372">
        <v>8732444</v>
      </c>
      <c r="C38" s="373">
        <v>2444</v>
      </c>
      <c r="D38" s="374" t="s">
        <v>333</v>
      </c>
      <c r="E38" t="s">
        <v>895</v>
      </c>
      <c r="F38" s="375">
        <v>47227.870000000374</v>
      </c>
      <c r="G38" s="375">
        <v>0</v>
      </c>
      <c r="H38" s="375">
        <v>11776.05</v>
      </c>
      <c r="I38" s="375">
        <v>1919774.85</v>
      </c>
      <c r="J38" s="375">
        <v>0</v>
      </c>
      <c r="K38" s="375">
        <v>115047.98</v>
      </c>
      <c r="L38" s="375">
        <v>0</v>
      </c>
      <c r="M38" s="375">
        <v>74220</v>
      </c>
      <c r="N38" s="375">
        <v>98079.93</v>
      </c>
      <c r="O38" s="375">
        <v>0</v>
      </c>
      <c r="P38" s="375">
        <v>28450.86</v>
      </c>
      <c r="Q38" s="375">
        <v>12055.43</v>
      </c>
      <c r="R38" s="375">
        <v>47311.11</v>
      </c>
      <c r="S38" s="375">
        <v>0</v>
      </c>
      <c r="T38" s="375">
        <v>0</v>
      </c>
      <c r="U38" s="375">
        <v>40713.4</v>
      </c>
      <c r="V38" s="375">
        <v>37411.21</v>
      </c>
      <c r="W38" s="375">
        <v>0</v>
      </c>
      <c r="X38" s="375">
        <v>0</v>
      </c>
      <c r="Y38" s="375">
        <v>0</v>
      </c>
      <c r="Z38" s="375">
        <v>0</v>
      </c>
      <c r="AA38" s="375">
        <v>0</v>
      </c>
      <c r="AB38" s="375">
        <v>0</v>
      </c>
      <c r="AC38" s="375">
        <v>0</v>
      </c>
      <c r="AD38" s="375">
        <v>1205204.98</v>
      </c>
      <c r="AE38" s="375">
        <v>1202.5</v>
      </c>
      <c r="AF38" s="375">
        <v>483450.5</v>
      </c>
      <c r="AG38" s="375">
        <v>77286.83</v>
      </c>
      <c r="AH38" s="375">
        <v>83227.100000000006</v>
      </c>
      <c r="AI38" s="375">
        <v>0</v>
      </c>
      <c r="AJ38" s="375">
        <v>35019.519999999997</v>
      </c>
      <c r="AK38" s="375">
        <v>7796.65</v>
      </c>
      <c r="AL38" s="375">
        <v>2533.2600000000002</v>
      </c>
      <c r="AM38" s="375">
        <v>0</v>
      </c>
      <c r="AN38" s="375">
        <v>0</v>
      </c>
      <c r="AO38" s="375">
        <v>23638.47</v>
      </c>
      <c r="AP38" s="375">
        <v>5712</v>
      </c>
      <c r="AQ38" s="375">
        <v>3884.29</v>
      </c>
      <c r="AR38" s="375">
        <v>9363.11</v>
      </c>
      <c r="AS38" s="375">
        <v>30758.11</v>
      </c>
      <c r="AT38" s="375">
        <v>62160</v>
      </c>
      <c r="AU38" s="375">
        <v>9839.27</v>
      </c>
      <c r="AV38" s="375">
        <v>60846.14</v>
      </c>
      <c r="AW38" s="375">
        <v>4587.5200000000004</v>
      </c>
      <c r="AX38" s="375">
        <v>0</v>
      </c>
      <c r="AY38" s="375">
        <v>9562.58</v>
      </c>
      <c r="AZ38" s="375">
        <v>11112.87</v>
      </c>
      <c r="BA38" s="375">
        <v>505.88</v>
      </c>
      <c r="BB38" s="375">
        <v>0</v>
      </c>
      <c r="BC38" s="375">
        <v>11911.8</v>
      </c>
      <c r="BD38" s="375">
        <v>0</v>
      </c>
      <c r="BE38" s="375">
        <v>11070.7</v>
      </c>
      <c r="BF38" s="375">
        <v>10098.209999999999</v>
      </c>
      <c r="BG38" s="375">
        <v>180</v>
      </c>
      <c r="BH38" s="375">
        <v>123109.6</v>
      </c>
      <c r="BI38" s="375">
        <v>5485</v>
      </c>
      <c r="BJ38" s="375">
        <v>13476.73</v>
      </c>
      <c r="BK38" s="375">
        <v>35722.550000000003</v>
      </c>
      <c r="BL38" s="375">
        <v>0</v>
      </c>
      <c r="BM38" s="375">
        <v>4200.6099999999997</v>
      </c>
      <c r="BN38" s="375">
        <v>7915.71</v>
      </c>
      <c r="BO38" s="375">
        <v>0</v>
      </c>
      <c r="BP38" s="375">
        <v>0</v>
      </c>
      <c r="BQ38" s="375">
        <v>8095</v>
      </c>
      <c r="BR38" s="375">
        <v>0</v>
      </c>
      <c r="BS38" s="375">
        <v>0</v>
      </c>
      <c r="BT38" s="375">
        <v>10000</v>
      </c>
      <c r="BU38" s="375">
        <v>0</v>
      </c>
      <c r="BV38" s="375">
        <v>0</v>
      </c>
      <c r="BW38" s="375">
        <v>0</v>
      </c>
      <c r="BX38" s="375">
        <v>0</v>
      </c>
      <c r="BY38" s="375">
        <v>0</v>
      </c>
      <c r="BZ38" s="375">
        <v>0</v>
      </c>
      <c r="CA38" s="375">
        <v>15950</v>
      </c>
      <c r="CB38" s="375">
        <v>0</v>
      </c>
      <c r="CC38" s="375">
        <v>0</v>
      </c>
      <c r="CD38" s="375">
        <v>0</v>
      </c>
      <c r="CE38" s="375">
        <v>21434</v>
      </c>
      <c r="CF38" s="375">
        <v>47996.150000000169</v>
      </c>
      <c r="CG38" s="375">
        <v>3921.0499999999993</v>
      </c>
      <c r="CH38" s="375">
        <v>0</v>
      </c>
      <c r="CI38" s="375">
        <v>0</v>
      </c>
      <c r="CJ38" s="376"/>
      <c r="CK38" s="376"/>
      <c r="CL38" s="376"/>
      <c r="CM38" s="376"/>
    </row>
    <row r="39" spans="1:91" ht="28.8">
      <c r="A39" s="371" t="s">
        <v>858</v>
      </c>
      <c r="B39" s="372">
        <v>8733074</v>
      </c>
      <c r="C39" s="373">
        <v>3074</v>
      </c>
      <c r="D39" s="374" t="s">
        <v>335</v>
      </c>
      <c r="E39" t="s">
        <v>896</v>
      </c>
      <c r="F39" s="375">
        <v>120557.83</v>
      </c>
      <c r="G39" s="375">
        <v>30842.98</v>
      </c>
      <c r="H39" s="375">
        <v>8770.1</v>
      </c>
      <c r="I39" s="375">
        <v>1081038.46</v>
      </c>
      <c r="J39" s="375">
        <v>0</v>
      </c>
      <c r="K39" s="375">
        <v>60534.38</v>
      </c>
      <c r="L39" s="375">
        <v>0</v>
      </c>
      <c r="M39" s="375">
        <v>72235</v>
      </c>
      <c r="N39" s="375">
        <v>47836</v>
      </c>
      <c r="O39" s="375">
        <v>0</v>
      </c>
      <c r="P39" s="375">
        <v>6527.25</v>
      </c>
      <c r="Q39" s="375">
        <v>50068.31</v>
      </c>
      <c r="R39" s="375">
        <v>0</v>
      </c>
      <c r="S39" s="375">
        <v>0</v>
      </c>
      <c r="T39" s="375">
        <v>0</v>
      </c>
      <c r="U39" s="375">
        <v>8675.09</v>
      </c>
      <c r="V39" s="375">
        <v>2982.82</v>
      </c>
      <c r="W39" s="375">
        <v>0</v>
      </c>
      <c r="X39" s="375">
        <v>106186.24000000001</v>
      </c>
      <c r="Y39" s="375">
        <v>9369.41</v>
      </c>
      <c r="Z39" s="375">
        <v>0</v>
      </c>
      <c r="AA39" s="375">
        <v>0</v>
      </c>
      <c r="AB39" s="375">
        <v>0</v>
      </c>
      <c r="AC39" s="375">
        <v>0</v>
      </c>
      <c r="AD39" s="375">
        <v>671931.66</v>
      </c>
      <c r="AE39" s="375">
        <v>20704.240000000002</v>
      </c>
      <c r="AF39" s="375">
        <v>254817.38</v>
      </c>
      <c r="AG39" s="375">
        <v>30952.38</v>
      </c>
      <c r="AH39" s="375">
        <v>57871.41</v>
      </c>
      <c r="AI39" s="375">
        <v>0</v>
      </c>
      <c r="AJ39" s="375">
        <v>66205.119999999995</v>
      </c>
      <c r="AK39" s="375">
        <v>4529.5</v>
      </c>
      <c r="AL39" s="375">
        <v>8118.34</v>
      </c>
      <c r="AM39" s="375">
        <v>5050</v>
      </c>
      <c r="AN39" s="375">
        <v>1025</v>
      </c>
      <c r="AO39" s="375">
        <v>13209.2</v>
      </c>
      <c r="AP39" s="375">
        <v>5615.83</v>
      </c>
      <c r="AQ39" s="375">
        <v>5628.69</v>
      </c>
      <c r="AR39" s="375">
        <v>3933.14</v>
      </c>
      <c r="AS39" s="375">
        <v>24252.37</v>
      </c>
      <c r="AT39" s="375">
        <v>22455</v>
      </c>
      <c r="AU39" s="375">
        <v>4927.1000000000004</v>
      </c>
      <c r="AV39" s="375">
        <v>49036.25</v>
      </c>
      <c r="AW39" s="375">
        <v>9332.51</v>
      </c>
      <c r="AX39" s="375">
        <v>0</v>
      </c>
      <c r="AY39" s="375">
        <v>13934.59</v>
      </c>
      <c r="AZ39" s="375">
        <v>3993.05</v>
      </c>
      <c r="BA39" s="375">
        <v>4657.99</v>
      </c>
      <c r="BB39" s="375">
        <v>0</v>
      </c>
      <c r="BC39" s="375">
        <v>6184.85</v>
      </c>
      <c r="BD39" s="375">
        <v>0</v>
      </c>
      <c r="BE39" s="375">
        <v>15231.55</v>
      </c>
      <c r="BF39" s="375">
        <v>5183.34</v>
      </c>
      <c r="BG39" s="375">
        <v>1920.28</v>
      </c>
      <c r="BH39" s="375">
        <v>47070.97</v>
      </c>
      <c r="BI39" s="375">
        <v>0</v>
      </c>
      <c r="BJ39" s="375">
        <v>1863</v>
      </c>
      <c r="BK39" s="375">
        <v>16443.689999999999</v>
      </c>
      <c r="BL39" s="375">
        <v>0</v>
      </c>
      <c r="BM39" s="375">
        <v>0</v>
      </c>
      <c r="BN39" s="375">
        <v>0</v>
      </c>
      <c r="BO39" s="375">
        <v>92175.53</v>
      </c>
      <c r="BP39" s="375">
        <v>14669.26</v>
      </c>
      <c r="BQ39" s="375">
        <v>6522.7</v>
      </c>
      <c r="BR39" s="375">
        <v>0</v>
      </c>
      <c r="BS39" s="375">
        <v>0</v>
      </c>
      <c r="BT39" s="375">
        <v>10000</v>
      </c>
      <c r="BU39" s="375">
        <v>0</v>
      </c>
      <c r="BV39" s="375">
        <v>10050</v>
      </c>
      <c r="BW39" s="375">
        <v>0</v>
      </c>
      <c r="BX39" s="375">
        <v>0</v>
      </c>
      <c r="BY39" s="375">
        <v>0</v>
      </c>
      <c r="BZ39" s="375">
        <v>0</v>
      </c>
      <c r="CA39" s="375">
        <v>0</v>
      </c>
      <c r="CB39" s="375">
        <v>0</v>
      </c>
      <c r="CC39" s="375">
        <v>0</v>
      </c>
      <c r="CD39" s="375">
        <v>0</v>
      </c>
      <c r="CE39" s="375">
        <v>0</v>
      </c>
      <c r="CF39" s="375">
        <v>73832.710000000094</v>
      </c>
      <c r="CG39" s="375">
        <v>5242.8</v>
      </c>
      <c r="CH39" s="375">
        <v>0</v>
      </c>
      <c r="CI39" s="375">
        <v>40097.839999999982</v>
      </c>
      <c r="CJ39" s="376"/>
      <c r="CK39" s="376"/>
      <c r="CL39" s="376"/>
      <c r="CM39" s="376"/>
    </row>
    <row r="40" spans="1:91" ht="28.8">
      <c r="A40" s="371" t="s">
        <v>858</v>
      </c>
      <c r="B40" s="372">
        <v>8732336</v>
      </c>
      <c r="C40" s="373">
        <v>2336</v>
      </c>
      <c r="D40" s="374" t="s">
        <v>337</v>
      </c>
      <c r="E40" t="s">
        <v>897</v>
      </c>
      <c r="F40" s="375">
        <v>201995.71999999945</v>
      </c>
      <c r="G40" s="375">
        <v>0</v>
      </c>
      <c r="H40" s="375">
        <v>543.67000000000007</v>
      </c>
      <c r="I40" s="375">
        <v>2146537.38</v>
      </c>
      <c r="J40" s="375">
        <v>0</v>
      </c>
      <c r="K40" s="375">
        <v>59512.88</v>
      </c>
      <c r="L40" s="375">
        <v>0</v>
      </c>
      <c r="M40" s="375">
        <v>161310</v>
      </c>
      <c r="N40" s="375">
        <v>86943.679999999993</v>
      </c>
      <c r="O40" s="375">
        <v>0</v>
      </c>
      <c r="P40" s="375">
        <v>44518.84</v>
      </c>
      <c r="Q40" s="375">
        <v>165573.92000000001</v>
      </c>
      <c r="R40" s="375">
        <v>37089.699999999997</v>
      </c>
      <c r="S40" s="375">
        <v>10074</v>
      </c>
      <c r="T40" s="375">
        <v>572</v>
      </c>
      <c r="U40" s="375">
        <v>49016.97</v>
      </c>
      <c r="V40" s="375">
        <v>14509.65</v>
      </c>
      <c r="W40" s="375">
        <v>0</v>
      </c>
      <c r="X40" s="375">
        <v>0</v>
      </c>
      <c r="Y40" s="375">
        <v>0</v>
      </c>
      <c r="Z40" s="375">
        <v>0</v>
      </c>
      <c r="AA40" s="375">
        <v>0</v>
      </c>
      <c r="AB40" s="375">
        <v>0</v>
      </c>
      <c r="AC40" s="375">
        <v>0</v>
      </c>
      <c r="AD40" s="375">
        <v>1242352.54</v>
      </c>
      <c r="AE40" s="375">
        <v>0</v>
      </c>
      <c r="AF40" s="375">
        <v>502020.32</v>
      </c>
      <c r="AG40" s="375">
        <v>81845.91</v>
      </c>
      <c r="AH40" s="375">
        <v>166211.62</v>
      </c>
      <c r="AI40" s="375">
        <v>0</v>
      </c>
      <c r="AJ40" s="375">
        <v>88941.57</v>
      </c>
      <c r="AK40" s="375">
        <v>21453.31</v>
      </c>
      <c r="AL40" s="375">
        <v>7453.3</v>
      </c>
      <c r="AM40" s="375">
        <v>9150</v>
      </c>
      <c r="AN40" s="375">
        <v>2207.5</v>
      </c>
      <c r="AO40" s="375">
        <v>36839.75</v>
      </c>
      <c r="AP40" s="375">
        <v>8280</v>
      </c>
      <c r="AQ40" s="375">
        <v>34381.03</v>
      </c>
      <c r="AR40" s="375">
        <v>13702.09</v>
      </c>
      <c r="AS40" s="375">
        <v>58956.959999999999</v>
      </c>
      <c r="AT40" s="375">
        <v>12768.6</v>
      </c>
      <c r="AU40" s="375">
        <v>8614.99</v>
      </c>
      <c r="AV40" s="375">
        <v>117598.64</v>
      </c>
      <c r="AW40" s="375">
        <v>6076.6</v>
      </c>
      <c r="AX40" s="375">
        <v>0</v>
      </c>
      <c r="AY40" s="375">
        <v>1317.52</v>
      </c>
      <c r="AZ40" s="375">
        <v>10428.83</v>
      </c>
      <c r="BA40" s="375">
        <v>3966.5</v>
      </c>
      <c r="BB40" s="375">
        <v>0</v>
      </c>
      <c r="BC40" s="375">
        <v>19169.73</v>
      </c>
      <c r="BD40" s="375">
        <v>0</v>
      </c>
      <c r="BE40" s="375">
        <v>12167.12</v>
      </c>
      <c r="BF40" s="375">
        <v>10922.91</v>
      </c>
      <c r="BG40" s="375">
        <v>4090.4</v>
      </c>
      <c r="BH40" s="375">
        <v>115757.14</v>
      </c>
      <c r="BI40" s="375">
        <v>74782.320000000007</v>
      </c>
      <c r="BJ40" s="375">
        <v>129617.14</v>
      </c>
      <c r="BK40" s="375">
        <v>56547.1</v>
      </c>
      <c r="BL40" s="375">
        <v>0</v>
      </c>
      <c r="BM40" s="375">
        <v>2733.51</v>
      </c>
      <c r="BN40" s="375">
        <v>8041.08</v>
      </c>
      <c r="BO40" s="375">
        <v>0</v>
      </c>
      <c r="BP40" s="375">
        <v>0</v>
      </c>
      <c r="BQ40" s="375">
        <v>8646.25</v>
      </c>
      <c r="BR40" s="375">
        <v>0</v>
      </c>
      <c r="BS40" s="375">
        <v>0</v>
      </c>
      <c r="BT40" s="375">
        <v>10000</v>
      </c>
      <c r="BU40" s="375">
        <v>0</v>
      </c>
      <c r="BV40" s="375">
        <v>0</v>
      </c>
      <c r="BW40" s="375">
        <v>0</v>
      </c>
      <c r="BX40" s="375">
        <v>0</v>
      </c>
      <c r="BY40" s="375">
        <v>0</v>
      </c>
      <c r="BZ40" s="375">
        <v>0</v>
      </c>
      <c r="CA40" s="375">
        <v>3570.7</v>
      </c>
      <c r="CB40" s="375">
        <v>0</v>
      </c>
      <c r="CC40" s="375">
        <v>0</v>
      </c>
      <c r="CD40" s="375">
        <v>0</v>
      </c>
      <c r="CE40" s="375">
        <v>0</v>
      </c>
      <c r="CF40" s="375">
        <v>109258.70999999921</v>
      </c>
      <c r="CG40" s="375">
        <v>5619.22</v>
      </c>
      <c r="CH40" s="375">
        <v>0</v>
      </c>
      <c r="CI40" s="375">
        <v>0</v>
      </c>
      <c r="CJ40" s="376"/>
      <c r="CK40" s="376"/>
      <c r="CL40" s="376"/>
      <c r="CM40" s="376"/>
    </row>
    <row r="41" spans="1:91" ht="28.8">
      <c r="A41" s="371" t="s">
        <v>858</v>
      </c>
      <c r="B41" s="372">
        <v>8732010</v>
      </c>
      <c r="C41" s="373">
        <v>2010</v>
      </c>
      <c r="D41" s="374" t="s">
        <v>339</v>
      </c>
      <c r="E41" t="s">
        <v>898</v>
      </c>
      <c r="F41" s="375">
        <v>-27355.349999999908</v>
      </c>
      <c r="G41" s="375">
        <v>0</v>
      </c>
      <c r="H41" s="375">
        <v>7786.02</v>
      </c>
      <c r="I41" s="375">
        <v>696360.76</v>
      </c>
      <c r="J41" s="375">
        <v>0</v>
      </c>
      <c r="K41" s="375">
        <v>50094.75</v>
      </c>
      <c r="L41" s="375">
        <v>0</v>
      </c>
      <c r="M41" s="375">
        <v>26820</v>
      </c>
      <c r="N41" s="375">
        <v>35415</v>
      </c>
      <c r="O41" s="375">
        <v>0</v>
      </c>
      <c r="P41" s="375">
        <v>1800</v>
      </c>
      <c r="Q41" s="375">
        <v>3539.59</v>
      </c>
      <c r="R41" s="375">
        <v>7808.14</v>
      </c>
      <c r="S41" s="375">
        <v>19320</v>
      </c>
      <c r="T41" s="375">
        <v>86546.09</v>
      </c>
      <c r="U41" s="375">
        <v>9019.25</v>
      </c>
      <c r="V41" s="375">
        <v>3282.08</v>
      </c>
      <c r="W41" s="375">
        <v>0</v>
      </c>
      <c r="X41" s="375">
        <v>0</v>
      </c>
      <c r="Y41" s="375">
        <v>0</v>
      </c>
      <c r="Z41" s="375">
        <v>0</v>
      </c>
      <c r="AA41" s="375">
        <v>0</v>
      </c>
      <c r="AB41" s="375">
        <v>0</v>
      </c>
      <c r="AC41" s="375">
        <v>0</v>
      </c>
      <c r="AD41" s="375">
        <v>378110.43</v>
      </c>
      <c r="AE41" s="375">
        <v>18642.47</v>
      </c>
      <c r="AF41" s="375">
        <v>202158.32</v>
      </c>
      <c r="AG41" s="375">
        <v>0</v>
      </c>
      <c r="AH41" s="375">
        <v>62877.27</v>
      </c>
      <c r="AI41" s="375">
        <v>0</v>
      </c>
      <c r="AJ41" s="375">
        <v>19755.98</v>
      </c>
      <c r="AK41" s="375">
        <v>3039.44</v>
      </c>
      <c r="AL41" s="375">
        <v>5350.27</v>
      </c>
      <c r="AM41" s="375">
        <v>2675</v>
      </c>
      <c r="AN41" s="375">
        <v>835</v>
      </c>
      <c r="AO41" s="375">
        <v>10808.91</v>
      </c>
      <c r="AP41" s="375">
        <v>2400</v>
      </c>
      <c r="AQ41" s="375">
        <v>17972.849999999999</v>
      </c>
      <c r="AR41" s="375">
        <v>1093.28</v>
      </c>
      <c r="AS41" s="375">
        <v>13798.03</v>
      </c>
      <c r="AT41" s="375">
        <v>14845.25</v>
      </c>
      <c r="AU41" s="375">
        <v>3224.59</v>
      </c>
      <c r="AV41" s="375">
        <v>34114.980000000003</v>
      </c>
      <c r="AW41" s="375">
        <v>4631.1499999999996</v>
      </c>
      <c r="AX41" s="375">
        <v>0</v>
      </c>
      <c r="AY41" s="375">
        <v>3688.3</v>
      </c>
      <c r="AZ41" s="375">
        <v>4292.18</v>
      </c>
      <c r="BA41" s="375">
        <v>275.8</v>
      </c>
      <c r="BB41" s="375">
        <v>0</v>
      </c>
      <c r="BC41" s="375">
        <v>7806.13</v>
      </c>
      <c r="BD41" s="375">
        <v>0</v>
      </c>
      <c r="BE41" s="375">
        <v>20117.23</v>
      </c>
      <c r="BF41" s="375">
        <v>3179.97</v>
      </c>
      <c r="BG41" s="375">
        <v>3059.32</v>
      </c>
      <c r="BH41" s="375">
        <v>67981.279999999999</v>
      </c>
      <c r="BI41" s="375">
        <v>10896.2</v>
      </c>
      <c r="BJ41" s="375">
        <v>10763.4</v>
      </c>
      <c r="BK41" s="375">
        <v>17457.87</v>
      </c>
      <c r="BL41" s="375">
        <v>0</v>
      </c>
      <c r="BM41" s="375">
        <v>0</v>
      </c>
      <c r="BN41" s="375">
        <v>0</v>
      </c>
      <c r="BO41" s="375">
        <v>0</v>
      </c>
      <c r="BP41" s="375">
        <v>0</v>
      </c>
      <c r="BQ41" s="375">
        <v>5237.5</v>
      </c>
      <c r="BR41" s="375">
        <v>0</v>
      </c>
      <c r="BS41" s="375">
        <v>0</v>
      </c>
      <c r="BT41" s="375">
        <v>10000</v>
      </c>
      <c r="BU41" s="375">
        <v>0</v>
      </c>
      <c r="BV41" s="375">
        <v>11334.23</v>
      </c>
      <c r="BW41" s="375">
        <v>0</v>
      </c>
      <c r="BX41" s="375">
        <v>0</v>
      </c>
      <c r="BY41" s="375">
        <v>0</v>
      </c>
      <c r="BZ41" s="375">
        <v>0</v>
      </c>
      <c r="CA41" s="375">
        <v>0</v>
      </c>
      <c r="CB41" s="375">
        <v>0</v>
      </c>
      <c r="CC41" s="375">
        <v>0</v>
      </c>
      <c r="CD41" s="375">
        <v>0</v>
      </c>
      <c r="CE41" s="375">
        <v>13139.869999999999</v>
      </c>
      <c r="CF41" s="375">
        <v>-46340.460000000021</v>
      </c>
      <c r="CG41" s="375">
        <v>1689.2900000000009</v>
      </c>
      <c r="CH41" s="375">
        <v>0</v>
      </c>
      <c r="CI41" s="375">
        <v>0</v>
      </c>
      <c r="CJ41" s="376"/>
      <c r="CK41" s="376"/>
      <c r="CL41" s="376"/>
      <c r="CM41" s="376"/>
    </row>
    <row r="42" spans="1:91" ht="28.8">
      <c r="A42" s="371" t="s">
        <v>858</v>
      </c>
      <c r="B42" s="372">
        <v>8732208</v>
      </c>
      <c r="C42" s="373">
        <v>2208</v>
      </c>
      <c r="D42" s="374" t="s">
        <v>341</v>
      </c>
      <c r="E42" t="s">
        <v>899</v>
      </c>
      <c r="F42" s="375">
        <v>73103.499999999898</v>
      </c>
      <c r="G42" s="375">
        <v>45078.43</v>
      </c>
      <c r="H42" s="375">
        <v>14944.75</v>
      </c>
      <c r="I42" s="375">
        <v>1046950.93</v>
      </c>
      <c r="J42" s="375">
        <v>0</v>
      </c>
      <c r="K42" s="375">
        <v>13965.63</v>
      </c>
      <c r="L42" s="375">
        <v>0</v>
      </c>
      <c r="M42" s="375">
        <v>53675</v>
      </c>
      <c r="N42" s="375">
        <v>44039</v>
      </c>
      <c r="O42" s="375">
        <v>0</v>
      </c>
      <c r="P42" s="375">
        <v>12401.1</v>
      </c>
      <c r="Q42" s="375">
        <v>32535.73</v>
      </c>
      <c r="R42" s="375">
        <v>27080.5</v>
      </c>
      <c r="S42" s="375">
        <v>9096</v>
      </c>
      <c r="T42" s="375">
        <v>0</v>
      </c>
      <c r="U42" s="375">
        <v>16982.5</v>
      </c>
      <c r="V42" s="375">
        <v>12635.55</v>
      </c>
      <c r="W42" s="375">
        <v>0</v>
      </c>
      <c r="X42" s="375">
        <v>155702.16</v>
      </c>
      <c r="Y42" s="375">
        <v>10159.83</v>
      </c>
      <c r="Z42" s="375">
        <v>0</v>
      </c>
      <c r="AA42" s="375">
        <v>0</v>
      </c>
      <c r="AB42" s="375">
        <v>0</v>
      </c>
      <c r="AC42" s="375">
        <v>0</v>
      </c>
      <c r="AD42" s="375">
        <v>620569.15</v>
      </c>
      <c r="AE42" s="375">
        <v>7057.68</v>
      </c>
      <c r="AF42" s="375">
        <v>155584.62</v>
      </c>
      <c r="AG42" s="375">
        <v>37438.1</v>
      </c>
      <c r="AH42" s="375">
        <v>89560.98</v>
      </c>
      <c r="AI42" s="375">
        <v>0</v>
      </c>
      <c r="AJ42" s="375">
        <v>29864.26</v>
      </c>
      <c r="AK42" s="375">
        <v>14727.6</v>
      </c>
      <c r="AL42" s="375">
        <v>2706.2</v>
      </c>
      <c r="AM42" s="375">
        <v>4700</v>
      </c>
      <c r="AN42" s="375">
        <v>0</v>
      </c>
      <c r="AO42" s="375">
        <v>17131.48</v>
      </c>
      <c r="AP42" s="375">
        <v>6462.72</v>
      </c>
      <c r="AQ42" s="375">
        <v>30237.91</v>
      </c>
      <c r="AR42" s="375">
        <v>9119.36</v>
      </c>
      <c r="AS42" s="375">
        <v>19953.310000000001</v>
      </c>
      <c r="AT42" s="375">
        <v>25199.5</v>
      </c>
      <c r="AU42" s="375">
        <v>1493</v>
      </c>
      <c r="AV42" s="375">
        <v>34225.4</v>
      </c>
      <c r="AW42" s="375">
        <v>5681.28</v>
      </c>
      <c r="AX42" s="375">
        <v>0</v>
      </c>
      <c r="AY42" s="375">
        <v>20782.16</v>
      </c>
      <c r="AZ42" s="375">
        <v>0</v>
      </c>
      <c r="BA42" s="375">
        <v>915.94</v>
      </c>
      <c r="BB42" s="375">
        <v>0</v>
      </c>
      <c r="BC42" s="375">
        <v>5524.64</v>
      </c>
      <c r="BD42" s="375">
        <v>0</v>
      </c>
      <c r="BE42" s="375">
        <v>7750.01</v>
      </c>
      <c r="BF42" s="375">
        <v>5871.31</v>
      </c>
      <c r="BG42" s="375">
        <v>0</v>
      </c>
      <c r="BH42" s="375">
        <v>75476.3</v>
      </c>
      <c r="BI42" s="375">
        <v>37227.99</v>
      </c>
      <c r="BJ42" s="375">
        <v>16070.86</v>
      </c>
      <c r="BK42" s="375">
        <v>19247.32</v>
      </c>
      <c r="BL42" s="375">
        <v>0</v>
      </c>
      <c r="BM42" s="375">
        <v>0</v>
      </c>
      <c r="BN42" s="375">
        <v>5299</v>
      </c>
      <c r="BO42" s="375">
        <v>110220.86</v>
      </c>
      <c r="BP42" s="375">
        <v>32858.050000000003</v>
      </c>
      <c r="BQ42" s="375">
        <v>6416.91</v>
      </c>
      <c r="BR42" s="375">
        <v>0</v>
      </c>
      <c r="BS42" s="375">
        <v>0</v>
      </c>
      <c r="BT42" s="375">
        <v>10000</v>
      </c>
      <c r="BU42" s="375">
        <v>0</v>
      </c>
      <c r="BV42" s="375">
        <v>0</v>
      </c>
      <c r="BW42" s="375">
        <v>0</v>
      </c>
      <c r="BX42" s="375">
        <v>0</v>
      </c>
      <c r="BY42" s="375">
        <v>0</v>
      </c>
      <c r="BZ42" s="375">
        <v>0</v>
      </c>
      <c r="CA42" s="375">
        <v>3243.4</v>
      </c>
      <c r="CB42" s="375">
        <v>0</v>
      </c>
      <c r="CC42" s="375">
        <v>0</v>
      </c>
      <c r="CD42" s="375">
        <v>0</v>
      </c>
      <c r="CE42" s="375">
        <v>0</v>
      </c>
      <c r="CF42" s="375">
        <v>31674.360000000248</v>
      </c>
      <c r="CG42" s="375">
        <v>17583.829999999998</v>
      </c>
      <c r="CH42" s="375">
        <v>534.42999999999995</v>
      </c>
      <c r="CI42" s="375">
        <v>72774.509999999966</v>
      </c>
      <c r="CJ42" s="376"/>
      <c r="CK42" s="376"/>
      <c r="CL42" s="376"/>
      <c r="CM42" s="376"/>
    </row>
    <row r="43" spans="1:91" ht="28.8">
      <c r="A43" s="371" t="s">
        <v>858</v>
      </c>
      <c r="B43" s="372">
        <v>8733065</v>
      </c>
      <c r="C43" s="373">
        <v>3065</v>
      </c>
      <c r="D43" s="374" t="s">
        <v>343</v>
      </c>
      <c r="E43" t="s">
        <v>900</v>
      </c>
      <c r="F43" s="375">
        <v>-5013.720000000144</v>
      </c>
      <c r="G43" s="375">
        <v>0</v>
      </c>
      <c r="H43" s="375">
        <v>4.0023540037736893E-13</v>
      </c>
      <c r="I43" s="375">
        <v>601547.89</v>
      </c>
      <c r="J43" s="375">
        <v>0</v>
      </c>
      <c r="K43" s="375">
        <v>48000.959999999999</v>
      </c>
      <c r="L43" s="375">
        <v>0</v>
      </c>
      <c r="M43" s="375">
        <v>22325</v>
      </c>
      <c r="N43" s="375">
        <v>30575</v>
      </c>
      <c r="O43" s="375">
        <v>0</v>
      </c>
      <c r="P43" s="375">
        <v>2313.75</v>
      </c>
      <c r="Q43" s="375">
        <v>16731.54</v>
      </c>
      <c r="R43" s="375">
        <v>7583.21</v>
      </c>
      <c r="S43" s="375">
        <v>0</v>
      </c>
      <c r="T43" s="375">
        <v>0</v>
      </c>
      <c r="U43" s="375">
        <v>20642.41</v>
      </c>
      <c r="V43" s="375">
        <v>3124.42</v>
      </c>
      <c r="W43" s="375">
        <v>0</v>
      </c>
      <c r="X43" s="375">
        <v>0</v>
      </c>
      <c r="Y43" s="375">
        <v>0</v>
      </c>
      <c r="Z43" s="375">
        <v>0</v>
      </c>
      <c r="AA43" s="375">
        <v>0</v>
      </c>
      <c r="AB43" s="375">
        <v>0</v>
      </c>
      <c r="AC43" s="375">
        <v>0</v>
      </c>
      <c r="AD43" s="375">
        <v>376290.36</v>
      </c>
      <c r="AE43" s="375">
        <v>313.27</v>
      </c>
      <c r="AF43" s="375">
        <v>136635.48000000001</v>
      </c>
      <c r="AG43" s="375">
        <v>0</v>
      </c>
      <c r="AH43" s="375">
        <v>27021.599999999999</v>
      </c>
      <c r="AI43" s="375">
        <v>24025.439999999999</v>
      </c>
      <c r="AJ43" s="375">
        <v>37571.730000000003</v>
      </c>
      <c r="AK43" s="375">
        <v>2625.18</v>
      </c>
      <c r="AL43" s="375">
        <v>1864.9</v>
      </c>
      <c r="AM43" s="375">
        <v>1154</v>
      </c>
      <c r="AN43" s="375">
        <v>0</v>
      </c>
      <c r="AO43" s="375">
        <v>7096.8</v>
      </c>
      <c r="AP43" s="375">
        <v>3547.92</v>
      </c>
      <c r="AQ43" s="375">
        <v>16396.39</v>
      </c>
      <c r="AR43" s="375">
        <v>3798.98</v>
      </c>
      <c r="AS43" s="375">
        <v>10154.77</v>
      </c>
      <c r="AT43" s="375">
        <v>14720.5</v>
      </c>
      <c r="AU43" s="375">
        <v>1477.47</v>
      </c>
      <c r="AV43" s="375">
        <v>27091.8</v>
      </c>
      <c r="AW43" s="375">
        <v>9045.93</v>
      </c>
      <c r="AX43" s="375">
        <v>0</v>
      </c>
      <c r="AY43" s="375">
        <v>7650.64</v>
      </c>
      <c r="AZ43" s="375">
        <v>5499.46</v>
      </c>
      <c r="BA43" s="375">
        <v>0</v>
      </c>
      <c r="BB43" s="375">
        <v>0</v>
      </c>
      <c r="BC43" s="375">
        <v>5450.06</v>
      </c>
      <c r="BD43" s="375">
        <v>0</v>
      </c>
      <c r="BE43" s="375">
        <v>3908.81</v>
      </c>
      <c r="BF43" s="375">
        <v>2884.34</v>
      </c>
      <c r="BG43" s="375">
        <v>962.72</v>
      </c>
      <c r="BH43" s="375">
        <v>11155.37</v>
      </c>
      <c r="BI43" s="375">
        <v>0</v>
      </c>
      <c r="BJ43" s="375">
        <v>1884.22</v>
      </c>
      <c r="BK43" s="375">
        <v>7191.21</v>
      </c>
      <c r="BL43" s="375">
        <v>0</v>
      </c>
      <c r="BM43" s="375">
        <v>0</v>
      </c>
      <c r="BN43" s="375">
        <v>0</v>
      </c>
      <c r="BO43" s="375">
        <v>0</v>
      </c>
      <c r="BP43" s="375">
        <v>0</v>
      </c>
      <c r="BQ43" s="375">
        <v>5068.75</v>
      </c>
      <c r="BR43" s="375">
        <v>0</v>
      </c>
      <c r="BS43" s="375">
        <v>0</v>
      </c>
      <c r="BT43" s="375">
        <v>10000</v>
      </c>
      <c r="BU43" s="375">
        <v>0</v>
      </c>
      <c r="BV43" s="375">
        <v>4824.5200000000004</v>
      </c>
      <c r="BW43" s="375">
        <v>0</v>
      </c>
      <c r="BX43" s="375">
        <v>0</v>
      </c>
      <c r="BY43" s="375">
        <v>0</v>
      </c>
      <c r="BZ43" s="375">
        <v>0</v>
      </c>
      <c r="CA43" s="375">
        <v>244.23</v>
      </c>
      <c r="CB43" s="375">
        <v>0</v>
      </c>
      <c r="CC43" s="375">
        <v>0</v>
      </c>
      <c r="CD43" s="375">
        <v>0</v>
      </c>
      <c r="CE43" s="375">
        <v>850</v>
      </c>
      <c r="CF43" s="375">
        <v>-438.89000000018586</v>
      </c>
      <c r="CG43" s="375">
        <v>4.0023540037736893E-13</v>
      </c>
      <c r="CH43" s="375">
        <v>0</v>
      </c>
      <c r="CI43" s="375">
        <v>0</v>
      </c>
      <c r="CJ43" s="376"/>
      <c r="CK43" s="376"/>
      <c r="CL43" s="376"/>
      <c r="CM43" s="376"/>
    </row>
    <row r="44" spans="1:91" ht="28.8">
      <c r="A44" s="371" t="s">
        <v>858</v>
      </c>
      <c r="B44" s="372">
        <v>8733014</v>
      </c>
      <c r="C44" s="373">
        <v>3014</v>
      </c>
      <c r="D44" s="374" t="s">
        <v>345</v>
      </c>
      <c r="E44" t="s">
        <v>901</v>
      </c>
      <c r="F44" s="375">
        <v>185919.45999999973</v>
      </c>
      <c r="G44" s="375">
        <v>0</v>
      </c>
      <c r="H44" s="375">
        <v>12380.679999999998</v>
      </c>
      <c r="I44" s="375">
        <v>2190768.0499999998</v>
      </c>
      <c r="J44" s="375">
        <v>0</v>
      </c>
      <c r="K44" s="375">
        <v>86410.81</v>
      </c>
      <c r="L44" s="375">
        <v>0</v>
      </c>
      <c r="M44" s="375">
        <v>97380</v>
      </c>
      <c r="N44" s="375">
        <v>87238</v>
      </c>
      <c r="O44" s="375">
        <v>0</v>
      </c>
      <c r="P44" s="375">
        <v>959.93</v>
      </c>
      <c r="Q44" s="375">
        <v>118693.23</v>
      </c>
      <c r="R44" s="375">
        <v>37087.69</v>
      </c>
      <c r="S44" s="375">
        <v>4789.2</v>
      </c>
      <c r="T44" s="375">
        <v>0</v>
      </c>
      <c r="U44" s="375">
        <v>37728.04</v>
      </c>
      <c r="V44" s="375">
        <v>3339.01</v>
      </c>
      <c r="W44" s="375">
        <v>0</v>
      </c>
      <c r="X44" s="375">
        <v>0</v>
      </c>
      <c r="Y44" s="375">
        <v>0</v>
      </c>
      <c r="Z44" s="375">
        <v>0</v>
      </c>
      <c r="AA44" s="375">
        <v>0</v>
      </c>
      <c r="AB44" s="375">
        <v>0</v>
      </c>
      <c r="AC44" s="375">
        <v>0</v>
      </c>
      <c r="AD44" s="375">
        <v>1464352.5</v>
      </c>
      <c r="AE44" s="375">
        <v>0</v>
      </c>
      <c r="AF44" s="375">
        <v>565530.15</v>
      </c>
      <c r="AG44" s="375">
        <v>35036.94</v>
      </c>
      <c r="AH44" s="375">
        <v>100761.12</v>
      </c>
      <c r="AI44" s="375">
        <v>0</v>
      </c>
      <c r="AJ44" s="375">
        <v>95952.74</v>
      </c>
      <c r="AK44" s="375">
        <v>8813.84</v>
      </c>
      <c r="AL44" s="375">
        <v>6280.59</v>
      </c>
      <c r="AM44" s="375">
        <v>12168.16</v>
      </c>
      <c r="AN44" s="375">
        <v>0</v>
      </c>
      <c r="AO44" s="375">
        <v>29839.26</v>
      </c>
      <c r="AP44" s="375">
        <v>0</v>
      </c>
      <c r="AQ44" s="375">
        <v>56958.84</v>
      </c>
      <c r="AR44" s="375">
        <v>4385.5</v>
      </c>
      <c r="AS44" s="375">
        <v>33504.14</v>
      </c>
      <c r="AT44" s="375">
        <v>74370</v>
      </c>
      <c r="AU44" s="375">
        <v>26681.85</v>
      </c>
      <c r="AV44" s="375">
        <v>73104.06</v>
      </c>
      <c r="AW44" s="375">
        <v>7002.97</v>
      </c>
      <c r="AX44" s="375">
        <v>0</v>
      </c>
      <c r="AY44" s="375">
        <v>4331.3</v>
      </c>
      <c r="AZ44" s="375">
        <v>14717.67</v>
      </c>
      <c r="BA44" s="375">
        <v>0</v>
      </c>
      <c r="BB44" s="375">
        <v>1297.51</v>
      </c>
      <c r="BC44" s="375">
        <v>10440.290000000001</v>
      </c>
      <c r="BD44" s="375">
        <v>0</v>
      </c>
      <c r="BE44" s="375">
        <v>8903.9699999999993</v>
      </c>
      <c r="BF44" s="375">
        <v>11381.79</v>
      </c>
      <c r="BG44" s="375">
        <v>0</v>
      </c>
      <c r="BH44" s="375">
        <v>127027.61</v>
      </c>
      <c r="BI44" s="375">
        <v>90</v>
      </c>
      <c r="BJ44" s="375">
        <v>1272.7</v>
      </c>
      <c r="BK44" s="375">
        <v>8701.2099999999991</v>
      </c>
      <c r="BL44" s="375">
        <v>0</v>
      </c>
      <c r="BM44" s="375">
        <v>0</v>
      </c>
      <c r="BN44" s="375">
        <v>0</v>
      </c>
      <c r="BO44" s="375">
        <v>0</v>
      </c>
      <c r="BP44" s="375">
        <v>0</v>
      </c>
      <c r="BQ44" s="375">
        <v>8657.5</v>
      </c>
      <c r="BR44" s="375">
        <v>0</v>
      </c>
      <c r="BS44" s="375">
        <v>0</v>
      </c>
      <c r="BT44" s="375">
        <v>10000</v>
      </c>
      <c r="BU44" s="375">
        <v>0</v>
      </c>
      <c r="BV44" s="375">
        <v>21038.18</v>
      </c>
      <c r="BW44" s="375">
        <v>0</v>
      </c>
      <c r="BX44" s="375">
        <v>0</v>
      </c>
      <c r="BY44" s="375">
        <v>0</v>
      </c>
      <c r="BZ44" s="375">
        <v>0</v>
      </c>
      <c r="CA44" s="375">
        <v>0</v>
      </c>
      <c r="CB44" s="375">
        <v>0</v>
      </c>
      <c r="CC44" s="375">
        <v>0</v>
      </c>
      <c r="CD44" s="375">
        <v>0</v>
      </c>
      <c r="CE44" s="375">
        <v>6633.74</v>
      </c>
      <c r="CF44" s="375">
        <v>60772.969999999732</v>
      </c>
      <c r="CG44" s="375">
        <v>0</v>
      </c>
      <c r="CH44" s="375">
        <v>0</v>
      </c>
      <c r="CI44" s="375">
        <v>0</v>
      </c>
      <c r="CJ44" s="376"/>
      <c r="CK44" s="376"/>
      <c r="CL44" s="376"/>
      <c r="CM44" s="376"/>
    </row>
    <row r="45" spans="1:91" ht="28.8">
      <c r="A45" s="371" t="s">
        <v>858</v>
      </c>
      <c r="B45" s="372">
        <v>8732321</v>
      </c>
      <c r="C45" s="373">
        <v>2321</v>
      </c>
      <c r="D45" s="374" t="s">
        <v>347</v>
      </c>
      <c r="E45" t="s">
        <v>902</v>
      </c>
      <c r="F45" s="375">
        <v>275300.25999999896</v>
      </c>
      <c r="G45" s="375">
        <v>1853.2000000000003</v>
      </c>
      <c r="H45" s="375">
        <v>3957.4599999999991</v>
      </c>
      <c r="I45" s="375">
        <v>2350869.5</v>
      </c>
      <c r="J45" s="375">
        <v>0</v>
      </c>
      <c r="K45" s="375">
        <v>260080.03</v>
      </c>
      <c r="L45" s="375">
        <v>0</v>
      </c>
      <c r="M45" s="375">
        <v>150009.5</v>
      </c>
      <c r="N45" s="375">
        <v>98375</v>
      </c>
      <c r="O45" s="375">
        <v>2862</v>
      </c>
      <c r="P45" s="375">
        <v>0</v>
      </c>
      <c r="Q45" s="375">
        <v>86976.79</v>
      </c>
      <c r="R45" s="375">
        <v>32543.54</v>
      </c>
      <c r="S45" s="375">
        <v>5030</v>
      </c>
      <c r="T45" s="375">
        <v>0</v>
      </c>
      <c r="U45" s="375">
        <v>29497.95</v>
      </c>
      <c r="V45" s="375">
        <v>5492.8</v>
      </c>
      <c r="W45" s="375">
        <v>0</v>
      </c>
      <c r="X45" s="375">
        <v>9106.75</v>
      </c>
      <c r="Y45" s="375">
        <v>27733.27</v>
      </c>
      <c r="Z45" s="375">
        <v>0</v>
      </c>
      <c r="AA45" s="375">
        <v>0</v>
      </c>
      <c r="AB45" s="375">
        <v>0</v>
      </c>
      <c r="AC45" s="375">
        <v>0</v>
      </c>
      <c r="AD45" s="375">
        <v>1251352.22</v>
      </c>
      <c r="AE45" s="375">
        <v>37043.949999999997</v>
      </c>
      <c r="AF45" s="375">
        <v>711723.66</v>
      </c>
      <c r="AG45" s="375">
        <v>41246.58</v>
      </c>
      <c r="AH45" s="375">
        <v>169541.59</v>
      </c>
      <c r="AI45" s="375">
        <v>94251.78</v>
      </c>
      <c r="AJ45" s="375">
        <v>50296.05</v>
      </c>
      <c r="AK45" s="375">
        <v>11175.14</v>
      </c>
      <c r="AL45" s="375">
        <v>15561.14</v>
      </c>
      <c r="AM45" s="375">
        <v>0</v>
      </c>
      <c r="AN45" s="375">
        <v>7751.51</v>
      </c>
      <c r="AO45" s="375">
        <v>12226.27</v>
      </c>
      <c r="AP45" s="375">
        <v>7682.81</v>
      </c>
      <c r="AQ45" s="375">
        <v>55300.78</v>
      </c>
      <c r="AR45" s="375">
        <v>13730.66</v>
      </c>
      <c r="AS45" s="375">
        <v>36390.17</v>
      </c>
      <c r="AT45" s="375">
        <v>62160</v>
      </c>
      <c r="AU45" s="375">
        <v>14029.9</v>
      </c>
      <c r="AV45" s="375">
        <v>151192.63</v>
      </c>
      <c r="AW45" s="375">
        <v>12995.34</v>
      </c>
      <c r="AX45" s="375">
        <v>0</v>
      </c>
      <c r="AY45" s="375">
        <v>14843.66</v>
      </c>
      <c r="AZ45" s="375">
        <v>16546.66</v>
      </c>
      <c r="BA45" s="375">
        <v>0</v>
      </c>
      <c r="BB45" s="375">
        <v>10538.68</v>
      </c>
      <c r="BC45" s="375">
        <v>7463.48</v>
      </c>
      <c r="BD45" s="375">
        <v>0</v>
      </c>
      <c r="BE45" s="375">
        <v>12399.16</v>
      </c>
      <c r="BF45" s="375">
        <v>12265.63</v>
      </c>
      <c r="BG45" s="375">
        <v>0</v>
      </c>
      <c r="BH45" s="375">
        <v>49324.73</v>
      </c>
      <c r="BI45" s="375">
        <v>93674.08</v>
      </c>
      <c r="BJ45" s="375">
        <v>2400</v>
      </c>
      <c r="BK45" s="375">
        <v>12662.77</v>
      </c>
      <c r="BL45" s="375">
        <v>0</v>
      </c>
      <c r="BM45" s="375">
        <v>0</v>
      </c>
      <c r="BN45" s="375">
        <v>0</v>
      </c>
      <c r="BO45" s="375">
        <v>4336</v>
      </c>
      <c r="BP45" s="375">
        <v>29647.33</v>
      </c>
      <c r="BQ45" s="375">
        <v>9040</v>
      </c>
      <c r="BR45" s="375">
        <v>0</v>
      </c>
      <c r="BS45" s="375">
        <v>0</v>
      </c>
      <c r="BT45" s="375">
        <v>10000</v>
      </c>
      <c r="BU45" s="375">
        <v>0</v>
      </c>
      <c r="BV45" s="375">
        <v>3318</v>
      </c>
      <c r="BW45" s="375">
        <v>0</v>
      </c>
      <c r="BX45" s="375">
        <v>0</v>
      </c>
      <c r="BY45" s="375">
        <v>0</v>
      </c>
      <c r="BZ45" s="375">
        <v>0</v>
      </c>
      <c r="CA45" s="375">
        <v>8671.99</v>
      </c>
      <c r="CB45" s="375">
        <v>0</v>
      </c>
      <c r="CC45" s="375">
        <v>0</v>
      </c>
      <c r="CD45" s="375">
        <v>0</v>
      </c>
      <c r="CE45" s="375">
        <v>0</v>
      </c>
      <c r="CF45" s="375">
        <v>309266.33999999904</v>
      </c>
      <c r="CG45" s="375">
        <v>1007.4699999999993</v>
      </c>
      <c r="CH45" s="375">
        <v>0</v>
      </c>
      <c r="CI45" s="375">
        <v>4709.8900000000031</v>
      </c>
      <c r="CJ45" s="376"/>
      <c r="CK45" s="376"/>
      <c r="CL45" s="376"/>
      <c r="CM45" s="376"/>
    </row>
    <row r="46" spans="1:91" ht="28.8">
      <c r="A46" s="371" t="s">
        <v>858</v>
      </c>
      <c r="B46" s="372">
        <v>8732011</v>
      </c>
      <c r="C46" s="373">
        <v>2011</v>
      </c>
      <c r="D46" s="374" t="s">
        <v>349</v>
      </c>
      <c r="E46" t="s">
        <v>903</v>
      </c>
      <c r="F46" s="375">
        <v>29553.110000000008</v>
      </c>
      <c r="G46" s="375">
        <v>0</v>
      </c>
      <c r="H46" s="375">
        <v>6126.97</v>
      </c>
      <c r="I46" s="375">
        <v>507769.87</v>
      </c>
      <c r="J46" s="375">
        <v>0</v>
      </c>
      <c r="K46" s="375">
        <v>-9919.92</v>
      </c>
      <c r="L46" s="375">
        <v>0</v>
      </c>
      <c r="M46" s="375">
        <v>10605</v>
      </c>
      <c r="N46" s="375">
        <v>30501</v>
      </c>
      <c r="O46" s="375">
        <v>0</v>
      </c>
      <c r="P46" s="375">
        <v>5099.92</v>
      </c>
      <c r="Q46" s="375">
        <v>16456.16</v>
      </c>
      <c r="R46" s="375">
        <v>7296.09</v>
      </c>
      <c r="S46" s="375">
        <v>14220</v>
      </c>
      <c r="T46" s="375">
        <v>3610.5</v>
      </c>
      <c r="U46" s="375">
        <v>3890.24</v>
      </c>
      <c r="V46" s="375">
        <v>86.45</v>
      </c>
      <c r="W46" s="375">
        <v>0</v>
      </c>
      <c r="X46" s="375">
        <v>0</v>
      </c>
      <c r="Y46" s="375">
        <v>0</v>
      </c>
      <c r="Z46" s="375">
        <v>0</v>
      </c>
      <c r="AA46" s="375">
        <v>0</v>
      </c>
      <c r="AB46" s="375">
        <v>0</v>
      </c>
      <c r="AC46" s="375">
        <v>0</v>
      </c>
      <c r="AD46" s="375">
        <v>225893.25</v>
      </c>
      <c r="AE46" s="375">
        <v>0</v>
      </c>
      <c r="AF46" s="375">
        <v>83979.3</v>
      </c>
      <c r="AG46" s="375">
        <v>269.7</v>
      </c>
      <c r="AH46" s="375">
        <v>27866.57</v>
      </c>
      <c r="AI46" s="375">
        <v>0</v>
      </c>
      <c r="AJ46" s="375">
        <v>11423.31</v>
      </c>
      <c r="AK46" s="375">
        <v>23608</v>
      </c>
      <c r="AL46" s="375">
        <v>3290.94</v>
      </c>
      <c r="AM46" s="375">
        <v>1875</v>
      </c>
      <c r="AN46" s="375">
        <v>355</v>
      </c>
      <c r="AO46" s="375">
        <v>6412.94</v>
      </c>
      <c r="AP46" s="375">
        <v>2136.31</v>
      </c>
      <c r="AQ46" s="375">
        <v>16782.66</v>
      </c>
      <c r="AR46" s="375">
        <v>987.87</v>
      </c>
      <c r="AS46" s="375">
        <v>13577.25</v>
      </c>
      <c r="AT46" s="375">
        <v>15344.25</v>
      </c>
      <c r="AU46" s="375">
        <v>13367.33</v>
      </c>
      <c r="AV46" s="375">
        <v>21598.33</v>
      </c>
      <c r="AW46" s="375">
        <v>9336.6299999999992</v>
      </c>
      <c r="AX46" s="375">
        <v>0</v>
      </c>
      <c r="AY46" s="375">
        <v>2018.6</v>
      </c>
      <c r="AZ46" s="375">
        <v>3390.46</v>
      </c>
      <c r="BA46" s="375">
        <v>57.08</v>
      </c>
      <c r="BB46" s="375">
        <v>0</v>
      </c>
      <c r="BC46" s="375">
        <v>2400</v>
      </c>
      <c r="BD46" s="375">
        <v>0</v>
      </c>
      <c r="BE46" s="375">
        <v>2919.79</v>
      </c>
      <c r="BF46" s="375">
        <v>2440.9299999999998</v>
      </c>
      <c r="BG46" s="375">
        <v>991.25</v>
      </c>
      <c r="BH46" s="375">
        <v>25711.96</v>
      </c>
      <c r="BI46" s="375">
        <v>53673.4</v>
      </c>
      <c r="BJ46" s="375">
        <v>9412.5</v>
      </c>
      <c r="BK46" s="375">
        <v>100068.76</v>
      </c>
      <c r="BL46" s="375">
        <v>0</v>
      </c>
      <c r="BM46" s="375">
        <v>0</v>
      </c>
      <c r="BN46" s="375">
        <v>0</v>
      </c>
      <c r="BO46" s="375">
        <v>0</v>
      </c>
      <c r="BP46" s="375">
        <v>0</v>
      </c>
      <c r="BQ46" s="375">
        <v>4978.75</v>
      </c>
      <c r="BR46" s="375">
        <v>0</v>
      </c>
      <c r="BS46" s="375">
        <v>0</v>
      </c>
      <c r="BT46" s="375">
        <v>10000</v>
      </c>
      <c r="BU46" s="375">
        <v>0</v>
      </c>
      <c r="BV46" s="375">
        <v>0</v>
      </c>
      <c r="BW46" s="375">
        <v>0</v>
      </c>
      <c r="BX46" s="375">
        <v>0</v>
      </c>
      <c r="BY46" s="375">
        <v>0</v>
      </c>
      <c r="BZ46" s="375">
        <v>0</v>
      </c>
      <c r="CA46" s="375">
        <v>0</v>
      </c>
      <c r="CB46" s="375">
        <v>0</v>
      </c>
      <c r="CC46" s="375">
        <v>0</v>
      </c>
      <c r="CD46" s="375">
        <v>0</v>
      </c>
      <c r="CE46" s="375">
        <v>2986.46</v>
      </c>
      <c r="CF46" s="375">
        <v>-65007.410000000047</v>
      </c>
      <c r="CG46" s="375">
        <v>11105.720000000001</v>
      </c>
      <c r="CH46" s="375">
        <v>0</v>
      </c>
      <c r="CI46" s="375">
        <v>0</v>
      </c>
      <c r="CJ46" s="376"/>
      <c r="CK46" s="376"/>
      <c r="CL46" s="376"/>
      <c r="CM46" s="376"/>
    </row>
    <row r="47" spans="1:91" ht="28.8">
      <c r="A47" s="371" t="s">
        <v>858</v>
      </c>
      <c r="B47" s="372">
        <v>8732012</v>
      </c>
      <c r="C47" s="373">
        <v>2012</v>
      </c>
      <c r="D47" s="374" t="s">
        <v>351</v>
      </c>
      <c r="E47" t="s">
        <v>904</v>
      </c>
      <c r="F47" s="375">
        <v>163532.3600000001</v>
      </c>
      <c r="G47" s="375">
        <v>0</v>
      </c>
      <c r="H47" s="375">
        <v>17845.690000000002</v>
      </c>
      <c r="I47" s="375">
        <v>620123.47</v>
      </c>
      <c r="J47" s="375">
        <v>0</v>
      </c>
      <c r="K47" s="375">
        <v>33857.42</v>
      </c>
      <c r="L47" s="375">
        <v>0</v>
      </c>
      <c r="M47" s="375">
        <v>28785</v>
      </c>
      <c r="N47" s="375">
        <v>21537</v>
      </c>
      <c r="O47" s="375">
        <v>0</v>
      </c>
      <c r="P47" s="375">
        <v>0</v>
      </c>
      <c r="Q47" s="375">
        <v>79618.13</v>
      </c>
      <c r="R47" s="375">
        <v>10558.65</v>
      </c>
      <c r="S47" s="375">
        <v>1350</v>
      </c>
      <c r="T47" s="375">
        <v>1526.49</v>
      </c>
      <c r="U47" s="375">
        <v>8585.4</v>
      </c>
      <c r="V47" s="375">
        <v>2133.21</v>
      </c>
      <c r="W47" s="375">
        <v>0</v>
      </c>
      <c r="X47" s="375">
        <v>0</v>
      </c>
      <c r="Y47" s="375">
        <v>0</v>
      </c>
      <c r="Z47" s="375">
        <v>0</v>
      </c>
      <c r="AA47" s="375">
        <v>0</v>
      </c>
      <c r="AB47" s="375">
        <v>0</v>
      </c>
      <c r="AC47" s="375">
        <v>0</v>
      </c>
      <c r="AD47" s="375">
        <v>360674.09</v>
      </c>
      <c r="AE47" s="375">
        <v>4706.68</v>
      </c>
      <c r="AF47" s="375">
        <v>141820.32</v>
      </c>
      <c r="AG47" s="375">
        <v>10860.56</v>
      </c>
      <c r="AH47" s="375">
        <v>44299.7</v>
      </c>
      <c r="AI47" s="375">
        <v>0</v>
      </c>
      <c r="AJ47" s="375">
        <v>68.459999999999994</v>
      </c>
      <c r="AK47" s="375">
        <v>2527.6999999999998</v>
      </c>
      <c r="AL47" s="375">
        <v>2129</v>
      </c>
      <c r="AM47" s="375">
        <v>1925</v>
      </c>
      <c r="AN47" s="375">
        <v>178.75</v>
      </c>
      <c r="AO47" s="375">
        <v>3739.86</v>
      </c>
      <c r="AP47" s="375">
        <v>1414</v>
      </c>
      <c r="AQ47" s="375">
        <v>8613.56</v>
      </c>
      <c r="AR47" s="375">
        <v>630.85</v>
      </c>
      <c r="AS47" s="375">
        <v>18406.89</v>
      </c>
      <c r="AT47" s="375">
        <v>20209.5</v>
      </c>
      <c r="AU47" s="375">
        <v>18334.419999999998</v>
      </c>
      <c r="AV47" s="375">
        <v>27143.040000000001</v>
      </c>
      <c r="AW47" s="375">
        <v>10228.82</v>
      </c>
      <c r="AX47" s="375">
        <v>0</v>
      </c>
      <c r="AY47" s="375">
        <v>1339.49</v>
      </c>
      <c r="AZ47" s="375">
        <v>570.09</v>
      </c>
      <c r="BA47" s="375">
        <v>58.2</v>
      </c>
      <c r="BB47" s="375">
        <v>0</v>
      </c>
      <c r="BC47" s="375">
        <v>6237.23</v>
      </c>
      <c r="BD47" s="375">
        <v>0</v>
      </c>
      <c r="BE47" s="375">
        <v>3662.92</v>
      </c>
      <c r="BF47" s="375">
        <v>2666.27</v>
      </c>
      <c r="BG47" s="375">
        <v>220.66</v>
      </c>
      <c r="BH47" s="375">
        <v>26860.28</v>
      </c>
      <c r="BI47" s="375">
        <v>2332.1999999999998</v>
      </c>
      <c r="BJ47" s="375">
        <v>19415.82</v>
      </c>
      <c r="BK47" s="375">
        <v>24916.98</v>
      </c>
      <c r="BL47" s="375">
        <v>0</v>
      </c>
      <c r="BM47" s="375">
        <v>0</v>
      </c>
      <c r="BN47" s="375">
        <v>9000</v>
      </c>
      <c r="BO47" s="375">
        <v>0</v>
      </c>
      <c r="BP47" s="375">
        <v>0</v>
      </c>
      <c r="BQ47" s="375">
        <v>4967.5</v>
      </c>
      <c r="BR47" s="375">
        <v>4416.6000000000004</v>
      </c>
      <c r="BS47" s="375">
        <v>9000</v>
      </c>
      <c r="BT47" s="375">
        <v>10000</v>
      </c>
      <c r="BU47" s="375">
        <v>0</v>
      </c>
      <c r="BV47" s="375">
        <v>17512.900000000001</v>
      </c>
      <c r="BW47" s="375">
        <v>0</v>
      </c>
      <c r="BX47" s="375">
        <v>0</v>
      </c>
      <c r="BY47" s="375">
        <v>0</v>
      </c>
      <c r="BZ47" s="375">
        <v>0</v>
      </c>
      <c r="CA47" s="375">
        <v>13092.3</v>
      </c>
      <c r="CB47" s="375">
        <v>0</v>
      </c>
      <c r="CC47" s="375">
        <v>0</v>
      </c>
      <c r="CD47" s="375">
        <v>0</v>
      </c>
      <c r="CE47" s="375">
        <v>9812.36</v>
      </c>
      <c r="CF47" s="375">
        <v>186603.43000000028</v>
      </c>
      <c r="CG47" s="375">
        <v>5624.5900000000038</v>
      </c>
      <c r="CH47" s="375">
        <v>0</v>
      </c>
      <c r="CI47" s="375">
        <v>0</v>
      </c>
      <c r="CJ47" s="376"/>
      <c r="CK47" s="376"/>
      <c r="CL47" s="376"/>
      <c r="CM47" s="376"/>
    </row>
    <row r="48" spans="1:91" ht="28.8">
      <c r="A48" s="377" t="s">
        <v>858</v>
      </c>
      <c r="B48" s="372">
        <v>8732068</v>
      </c>
      <c r="C48" s="378">
        <v>2068</v>
      </c>
      <c r="D48" s="374" t="s">
        <v>353</v>
      </c>
      <c r="E48" t="s">
        <v>905</v>
      </c>
      <c r="F48" s="375">
        <v>-58976.639999999905</v>
      </c>
      <c r="G48" s="375">
        <v>0</v>
      </c>
      <c r="H48" s="375">
        <v>2632.1000000000022</v>
      </c>
      <c r="I48" s="375">
        <v>661986.68999999994</v>
      </c>
      <c r="J48" s="375">
        <v>0</v>
      </c>
      <c r="K48" s="375">
        <v>16641.62</v>
      </c>
      <c r="L48" s="375">
        <v>0</v>
      </c>
      <c r="M48" s="375">
        <v>61575</v>
      </c>
      <c r="N48" s="375">
        <v>27820</v>
      </c>
      <c r="O48" s="375">
        <v>0</v>
      </c>
      <c r="P48" s="375">
        <v>6480</v>
      </c>
      <c r="Q48" s="375">
        <v>3839.15</v>
      </c>
      <c r="R48" s="375">
        <v>2418.7600000000002</v>
      </c>
      <c r="S48" s="375">
        <v>9200</v>
      </c>
      <c r="T48" s="375">
        <v>0</v>
      </c>
      <c r="U48" s="375">
        <v>787</v>
      </c>
      <c r="V48" s="375">
        <v>1764.27</v>
      </c>
      <c r="W48" s="375">
        <v>0</v>
      </c>
      <c r="X48" s="375">
        <v>0</v>
      </c>
      <c r="Y48" s="375">
        <v>0</v>
      </c>
      <c r="Z48" s="375">
        <v>0</v>
      </c>
      <c r="AA48" s="375">
        <v>0</v>
      </c>
      <c r="AB48" s="375">
        <v>0</v>
      </c>
      <c r="AC48" s="375">
        <v>0</v>
      </c>
      <c r="AD48" s="375">
        <v>252532.55</v>
      </c>
      <c r="AE48" s="375">
        <v>117442.44</v>
      </c>
      <c r="AF48" s="375">
        <v>243319.96</v>
      </c>
      <c r="AG48" s="375">
        <v>30811.59</v>
      </c>
      <c r="AH48" s="375">
        <v>48611.81</v>
      </c>
      <c r="AI48" s="375">
        <v>0</v>
      </c>
      <c r="AJ48" s="375">
        <v>0</v>
      </c>
      <c r="AK48" s="375">
        <v>2992.11</v>
      </c>
      <c r="AL48" s="375">
        <v>1273.5</v>
      </c>
      <c r="AM48" s="375">
        <v>2225</v>
      </c>
      <c r="AN48" s="375">
        <v>285</v>
      </c>
      <c r="AO48" s="375">
        <v>9499.75</v>
      </c>
      <c r="AP48" s="375">
        <v>1831.63</v>
      </c>
      <c r="AQ48" s="375">
        <v>3710</v>
      </c>
      <c r="AR48" s="375">
        <v>6797</v>
      </c>
      <c r="AS48" s="375">
        <v>18627.13</v>
      </c>
      <c r="AT48" s="375">
        <v>12100.75</v>
      </c>
      <c r="AU48" s="375">
        <v>4335.84</v>
      </c>
      <c r="AV48" s="375">
        <v>27642.61</v>
      </c>
      <c r="AW48" s="375">
        <v>13192.38</v>
      </c>
      <c r="AX48" s="375">
        <v>0</v>
      </c>
      <c r="AY48" s="375">
        <v>5868.97</v>
      </c>
      <c r="AZ48" s="375">
        <v>0</v>
      </c>
      <c r="BA48" s="375">
        <v>1476.26</v>
      </c>
      <c r="BB48" s="375">
        <v>0</v>
      </c>
      <c r="BC48" s="375">
        <v>7484.44</v>
      </c>
      <c r="BD48" s="375">
        <v>0</v>
      </c>
      <c r="BE48" s="375">
        <v>8880.7199999999993</v>
      </c>
      <c r="BF48" s="375">
        <v>2722.74</v>
      </c>
      <c r="BG48" s="375">
        <v>842.84</v>
      </c>
      <c r="BH48" s="375">
        <v>51928.4</v>
      </c>
      <c r="BI48" s="375">
        <v>0</v>
      </c>
      <c r="BJ48" s="375">
        <v>17827.5</v>
      </c>
      <c r="BK48" s="375">
        <v>22214.63</v>
      </c>
      <c r="BL48" s="375">
        <v>0</v>
      </c>
      <c r="BM48" s="375">
        <v>0</v>
      </c>
      <c r="BN48" s="375">
        <v>0</v>
      </c>
      <c r="BO48" s="375">
        <v>0</v>
      </c>
      <c r="BP48" s="375">
        <v>0</v>
      </c>
      <c r="BQ48" s="375">
        <v>4978.75</v>
      </c>
      <c r="BR48" s="375">
        <v>0</v>
      </c>
      <c r="BS48" s="375">
        <v>0</v>
      </c>
      <c r="BT48" s="375">
        <v>10000</v>
      </c>
      <c r="BU48" s="375">
        <v>0</v>
      </c>
      <c r="BV48" s="375">
        <v>2349.75</v>
      </c>
      <c r="BW48" s="375">
        <v>0</v>
      </c>
      <c r="BX48" s="375">
        <v>0</v>
      </c>
      <c r="BY48" s="375">
        <v>0</v>
      </c>
      <c r="BZ48" s="375">
        <v>0</v>
      </c>
      <c r="CA48" s="375">
        <v>0</v>
      </c>
      <c r="CB48" s="375">
        <v>0</v>
      </c>
      <c r="CC48" s="375">
        <v>0</v>
      </c>
      <c r="CD48" s="375">
        <v>0</v>
      </c>
      <c r="CE48" s="375">
        <v>9063.58</v>
      </c>
      <c r="CF48" s="375">
        <v>-192005.27999999959</v>
      </c>
      <c r="CG48" s="375">
        <v>5261.1000000000022</v>
      </c>
      <c r="CH48" s="375">
        <v>0</v>
      </c>
      <c r="CI48" s="375">
        <v>0</v>
      </c>
      <c r="CJ48" s="376"/>
      <c r="CK48" s="376"/>
      <c r="CL48" s="376"/>
      <c r="CM48" s="376"/>
    </row>
    <row r="49" spans="1:91" ht="28.8">
      <c r="A49" s="371" t="s">
        <v>858</v>
      </c>
      <c r="B49" s="372">
        <v>8732328</v>
      </c>
      <c r="C49" s="373">
        <v>2328</v>
      </c>
      <c r="D49" s="374" t="s">
        <v>355</v>
      </c>
      <c r="E49" t="s">
        <v>906</v>
      </c>
      <c r="F49" s="375">
        <v>127486.24000000017</v>
      </c>
      <c r="G49" s="375">
        <v>0</v>
      </c>
      <c r="H49" s="375">
        <v>14091.759999999998</v>
      </c>
      <c r="I49" s="375">
        <v>1403957.89</v>
      </c>
      <c r="J49" s="375">
        <v>0</v>
      </c>
      <c r="K49" s="375">
        <v>112729.49</v>
      </c>
      <c r="L49" s="375">
        <v>0</v>
      </c>
      <c r="M49" s="375">
        <v>60187</v>
      </c>
      <c r="N49" s="375">
        <v>66157.64</v>
      </c>
      <c r="O49" s="375">
        <v>0</v>
      </c>
      <c r="P49" s="375">
        <v>30898.33</v>
      </c>
      <c r="Q49" s="375">
        <v>16242.72</v>
      </c>
      <c r="R49" s="375">
        <v>31279.75</v>
      </c>
      <c r="S49" s="375">
        <v>6750</v>
      </c>
      <c r="T49" s="375">
        <v>0</v>
      </c>
      <c r="U49" s="375">
        <v>51541.73</v>
      </c>
      <c r="V49" s="375">
        <v>273622.37</v>
      </c>
      <c r="W49" s="375">
        <v>0</v>
      </c>
      <c r="X49" s="375">
        <v>0</v>
      </c>
      <c r="Y49" s="375">
        <v>0</v>
      </c>
      <c r="Z49" s="375">
        <v>0</v>
      </c>
      <c r="AA49" s="375">
        <v>0</v>
      </c>
      <c r="AB49" s="375">
        <v>0</v>
      </c>
      <c r="AC49" s="375">
        <v>0</v>
      </c>
      <c r="AD49" s="375">
        <v>906019.7</v>
      </c>
      <c r="AE49" s="375">
        <v>1243.29</v>
      </c>
      <c r="AF49" s="375">
        <v>341491.34</v>
      </c>
      <c r="AG49" s="375">
        <v>40339.93</v>
      </c>
      <c r="AH49" s="375">
        <v>108440.51</v>
      </c>
      <c r="AI49" s="375">
        <v>0</v>
      </c>
      <c r="AJ49" s="375">
        <v>23222.17</v>
      </c>
      <c r="AK49" s="375">
        <v>7792.26</v>
      </c>
      <c r="AL49" s="375">
        <v>6019.2</v>
      </c>
      <c r="AM49" s="375">
        <v>5103.3</v>
      </c>
      <c r="AN49" s="375">
        <v>0</v>
      </c>
      <c r="AO49" s="375">
        <v>38884.17</v>
      </c>
      <c r="AP49" s="375">
        <v>34114.050000000003</v>
      </c>
      <c r="AQ49" s="375">
        <v>49216.86</v>
      </c>
      <c r="AR49" s="375">
        <v>2711.23</v>
      </c>
      <c r="AS49" s="375">
        <v>43534.53</v>
      </c>
      <c r="AT49" s="375">
        <v>55195.81</v>
      </c>
      <c r="AU49" s="375">
        <v>13876.75</v>
      </c>
      <c r="AV49" s="375">
        <v>168705.67</v>
      </c>
      <c r="AW49" s="375">
        <v>885.85</v>
      </c>
      <c r="AX49" s="375">
        <v>0</v>
      </c>
      <c r="AY49" s="375">
        <v>0</v>
      </c>
      <c r="AZ49" s="375">
        <v>12162.47</v>
      </c>
      <c r="BA49" s="375">
        <v>421.01</v>
      </c>
      <c r="BB49" s="375">
        <v>0</v>
      </c>
      <c r="BC49" s="375">
        <v>4545.1899999999996</v>
      </c>
      <c r="BD49" s="375">
        <v>0</v>
      </c>
      <c r="BE49" s="375">
        <v>9381.19</v>
      </c>
      <c r="BF49" s="375">
        <v>7888.91</v>
      </c>
      <c r="BG49" s="375">
        <v>9035.14</v>
      </c>
      <c r="BH49" s="375">
        <v>104737.04</v>
      </c>
      <c r="BI49" s="375">
        <v>15587.59</v>
      </c>
      <c r="BJ49" s="375">
        <v>7999.54</v>
      </c>
      <c r="BK49" s="375">
        <v>18452.41</v>
      </c>
      <c r="BL49" s="375">
        <v>0</v>
      </c>
      <c r="BM49" s="375">
        <v>0</v>
      </c>
      <c r="BN49" s="375">
        <v>0</v>
      </c>
      <c r="BO49" s="375">
        <v>0</v>
      </c>
      <c r="BP49" s="375">
        <v>0</v>
      </c>
      <c r="BQ49" s="375">
        <v>7003.75</v>
      </c>
      <c r="BR49" s="375">
        <v>0</v>
      </c>
      <c r="BS49" s="375">
        <v>0</v>
      </c>
      <c r="BT49" s="375">
        <v>10000</v>
      </c>
      <c r="BU49" s="375">
        <v>0</v>
      </c>
      <c r="BV49" s="375">
        <v>0</v>
      </c>
      <c r="BW49" s="375">
        <v>0</v>
      </c>
      <c r="BX49" s="375">
        <v>0</v>
      </c>
      <c r="BY49" s="375">
        <v>0</v>
      </c>
      <c r="BZ49" s="375">
        <v>0</v>
      </c>
      <c r="CA49" s="375">
        <v>6273.3</v>
      </c>
      <c r="CB49" s="375">
        <v>0</v>
      </c>
      <c r="CC49" s="375">
        <v>0</v>
      </c>
      <c r="CD49" s="375">
        <v>0</v>
      </c>
      <c r="CE49" s="375">
        <v>11965</v>
      </c>
      <c r="CF49" s="375">
        <v>131881.05000000022</v>
      </c>
      <c r="CG49" s="375">
        <v>14822.21</v>
      </c>
      <c r="CH49" s="375">
        <v>0</v>
      </c>
      <c r="CI49" s="375">
        <v>0</v>
      </c>
      <c r="CJ49" s="376"/>
      <c r="CK49" s="376"/>
      <c r="CL49" s="376"/>
      <c r="CM49" s="376"/>
    </row>
    <row r="50" spans="1:91" ht="28.8">
      <c r="A50" s="371" t="s">
        <v>880</v>
      </c>
      <c r="B50" s="372">
        <v>8737025</v>
      </c>
      <c r="C50" s="373">
        <v>7025</v>
      </c>
      <c r="D50" s="374" t="s">
        <v>357</v>
      </c>
      <c r="E50" t="s">
        <v>357</v>
      </c>
      <c r="F50" s="375">
        <v>-201459.88000000169</v>
      </c>
      <c r="G50" s="375">
        <v>0</v>
      </c>
      <c r="H50" s="375">
        <v>1518.6299999999992</v>
      </c>
      <c r="I50" s="375">
        <v>2151527.71</v>
      </c>
      <c r="J50" s="375">
        <v>387919.4</v>
      </c>
      <c r="K50" s="375">
        <v>2430819.61</v>
      </c>
      <c r="L50" s="375">
        <v>0</v>
      </c>
      <c r="M50" s="375">
        <v>101470</v>
      </c>
      <c r="N50" s="375">
        <v>21556.93</v>
      </c>
      <c r="O50" s="375">
        <v>0</v>
      </c>
      <c r="P50" s="375">
        <v>52288.82</v>
      </c>
      <c r="Q50" s="375">
        <v>7314.61</v>
      </c>
      <c r="R50" s="375">
        <v>20185.05</v>
      </c>
      <c r="S50" s="375">
        <v>0</v>
      </c>
      <c r="T50" s="375">
        <v>21497</v>
      </c>
      <c r="U50" s="375">
        <v>760.6</v>
      </c>
      <c r="V50" s="375">
        <v>10858.35</v>
      </c>
      <c r="W50" s="375">
        <v>0</v>
      </c>
      <c r="X50" s="375">
        <v>0</v>
      </c>
      <c r="Y50" s="375">
        <v>0</v>
      </c>
      <c r="Z50" s="375">
        <v>0</v>
      </c>
      <c r="AA50" s="375">
        <v>0</v>
      </c>
      <c r="AB50" s="375">
        <v>0</v>
      </c>
      <c r="AC50" s="375">
        <v>0</v>
      </c>
      <c r="AD50" s="375">
        <v>1670245.09</v>
      </c>
      <c r="AE50" s="375">
        <v>14092.51</v>
      </c>
      <c r="AF50" s="375">
        <v>2351655.89</v>
      </c>
      <c r="AG50" s="375">
        <v>83982.95</v>
      </c>
      <c r="AH50" s="375">
        <v>183644.27</v>
      </c>
      <c r="AI50" s="375">
        <v>4370.3500000000004</v>
      </c>
      <c r="AJ50" s="375">
        <v>134862.93</v>
      </c>
      <c r="AK50" s="375">
        <v>23782.43</v>
      </c>
      <c r="AL50" s="375">
        <v>15267.15</v>
      </c>
      <c r="AM50" s="375">
        <v>0</v>
      </c>
      <c r="AN50" s="375">
        <v>0</v>
      </c>
      <c r="AO50" s="375">
        <v>75862.47</v>
      </c>
      <c r="AP50" s="375">
        <v>7986.47</v>
      </c>
      <c r="AQ50" s="375">
        <v>110261.25</v>
      </c>
      <c r="AR50" s="375">
        <v>8783.5</v>
      </c>
      <c r="AS50" s="375">
        <v>80221.8</v>
      </c>
      <c r="AT50" s="375">
        <v>0</v>
      </c>
      <c r="AU50" s="375">
        <v>52061.39</v>
      </c>
      <c r="AV50" s="375">
        <v>64686.31</v>
      </c>
      <c r="AW50" s="375">
        <v>17041.68</v>
      </c>
      <c r="AX50" s="375">
        <v>0</v>
      </c>
      <c r="AY50" s="375">
        <v>14343.37</v>
      </c>
      <c r="AZ50" s="375">
        <v>18141.849999999999</v>
      </c>
      <c r="BA50" s="375">
        <v>2814.74</v>
      </c>
      <c r="BB50" s="375">
        <v>0</v>
      </c>
      <c r="BC50" s="375">
        <v>13687.68</v>
      </c>
      <c r="BD50" s="375">
        <v>5542.83</v>
      </c>
      <c r="BE50" s="375">
        <v>36669.65</v>
      </c>
      <c r="BF50" s="375">
        <v>12405.05</v>
      </c>
      <c r="BG50" s="375">
        <v>0</v>
      </c>
      <c r="BH50" s="375">
        <v>120039.13</v>
      </c>
      <c r="BI50" s="375">
        <v>81686.3</v>
      </c>
      <c r="BJ50" s="375">
        <v>361899.1</v>
      </c>
      <c r="BK50" s="375">
        <v>43159.29</v>
      </c>
      <c r="BL50" s="375">
        <v>0</v>
      </c>
      <c r="BM50" s="375">
        <v>4619.34</v>
      </c>
      <c r="BN50" s="375">
        <v>30684.05</v>
      </c>
      <c r="BO50" s="375">
        <v>0</v>
      </c>
      <c r="BP50" s="375">
        <v>0</v>
      </c>
      <c r="BQ50" s="375">
        <v>12859.38</v>
      </c>
      <c r="BR50" s="375">
        <v>156348.74</v>
      </c>
      <c r="BS50" s="375">
        <v>21497</v>
      </c>
      <c r="BT50" s="375">
        <v>10000</v>
      </c>
      <c r="BU50" s="375">
        <v>0</v>
      </c>
      <c r="BV50" s="375">
        <v>111767.51</v>
      </c>
      <c r="BW50" s="375">
        <v>80456.240000000005</v>
      </c>
      <c r="BX50" s="375">
        <v>0</v>
      </c>
      <c r="BY50" s="375">
        <v>0</v>
      </c>
      <c r="BZ50" s="375">
        <v>0</v>
      </c>
      <c r="CA50" s="375">
        <v>0</v>
      </c>
      <c r="CB50" s="375">
        <v>0</v>
      </c>
      <c r="CC50" s="375">
        <v>0</v>
      </c>
      <c r="CD50" s="375">
        <v>0</v>
      </c>
      <c r="CE50" s="375">
        <v>5604.73</v>
      </c>
      <c r="CF50" s="375">
        <v>-645367.34999999916</v>
      </c>
      <c r="CG50" s="375">
        <v>-1.8189894035458565E-12</v>
      </c>
      <c r="CH50" s="375">
        <v>0</v>
      </c>
      <c r="CI50" s="375">
        <v>0</v>
      </c>
      <c r="CJ50" s="376"/>
      <c r="CK50" s="376"/>
      <c r="CL50" s="376"/>
      <c r="CM50" s="376"/>
    </row>
    <row r="51" spans="1:91" ht="28.8">
      <c r="A51" s="371" t="s">
        <v>858</v>
      </c>
      <c r="B51" s="372">
        <v>8732016</v>
      </c>
      <c r="C51" s="373">
        <v>2016</v>
      </c>
      <c r="D51" s="374" t="s">
        <v>359</v>
      </c>
      <c r="E51" t="s">
        <v>907</v>
      </c>
      <c r="F51" s="375">
        <v>15612.940000000264</v>
      </c>
      <c r="G51" s="375">
        <v>0</v>
      </c>
      <c r="H51" s="375">
        <v>23976.840000000004</v>
      </c>
      <c r="I51" s="375">
        <v>811942.32</v>
      </c>
      <c r="J51" s="375">
        <v>0</v>
      </c>
      <c r="K51" s="375">
        <v>52853.57</v>
      </c>
      <c r="L51" s="375">
        <v>0</v>
      </c>
      <c r="M51" s="375">
        <v>43470</v>
      </c>
      <c r="N51" s="375">
        <v>37737</v>
      </c>
      <c r="O51" s="375">
        <v>0</v>
      </c>
      <c r="P51" s="375">
        <v>3197.5</v>
      </c>
      <c r="Q51" s="375">
        <v>45729.29</v>
      </c>
      <c r="R51" s="375">
        <v>19784.39</v>
      </c>
      <c r="S51" s="375">
        <v>0</v>
      </c>
      <c r="T51" s="375">
        <v>1067.04</v>
      </c>
      <c r="U51" s="375">
        <v>21150.76</v>
      </c>
      <c r="V51" s="375">
        <v>20358.46</v>
      </c>
      <c r="W51" s="375">
        <v>0</v>
      </c>
      <c r="X51" s="375">
        <v>0</v>
      </c>
      <c r="Y51" s="375">
        <v>0</v>
      </c>
      <c r="Z51" s="375">
        <v>0</v>
      </c>
      <c r="AA51" s="375">
        <v>0</v>
      </c>
      <c r="AB51" s="375">
        <v>0</v>
      </c>
      <c r="AC51" s="375">
        <v>0</v>
      </c>
      <c r="AD51" s="375">
        <v>526438.9</v>
      </c>
      <c r="AE51" s="375">
        <v>13267.68</v>
      </c>
      <c r="AF51" s="375">
        <v>191130.03</v>
      </c>
      <c r="AG51" s="375">
        <v>11281.25</v>
      </c>
      <c r="AH51" s="375">
        <v>33475.5</v>
      </c>
      <c r="AI51" s="375">
        <v>0</v>
      </c>
      <c r="AJ51" s="375">
        <v>28567.3</v>
      </c>
      <c r="AK51" s="375">
        <v>5003.32</v>
      </c>
      <c r="AL51" s="375">
        <v>1364.12</v>
      </c>
      <c r="AM51" s="375">
        <v>3350</v>
      </c>
      <c r="AN51" s="375">
        <v>771.25</v>
      </c>
      <c r="AO51" s="375">
        <v>26855.79</v>
      </c>
      <c r="AP51" s="375">
        <v>1639</v>
      </c>
      <c r="AQ51" s="375">
        <v>4021.62</v>
      </c>
      <c r="AR51" s="375">
        <v>3335.07</v>
      </c>
      <c r="AS51" s="375">
        <v>14052.81</v>
      </c>
      <c r="AT51" s="375">
        <v>16217.5</v>
      </c>
      <c r="AU51" s="375">
        <v>3330.96</v>
      </c>
      <c r="AV51" s="375">
        <v>50631.17</v>
      </c>
      <c r="AW51" s="375">
        <v>11779.94</v>
      </c>
      <c r="AX51" s="375">
        <v>0</v>
      </c>
      <c r="AY51" s="375">
        <v>4694.75</v>
      </c>
      <c r="AZ51" s="375">
        <v>9239.93</v>
      </c>
      <c r="BA51" s="375">
        <v>0</v>
      </c>
      <c r="BB51" s="375">
        <v>222.97</v>
      </c>
      <c r="BC51" s="375">
        <v>4091.21</v>
      </c>
      <c r="BD51" s="375">
        <v>0</v>
      </c>
      <c r="BE51" s="375">
        <v>4800.5600000000004</v>
      </c>
      <c r="BF51" s="375">
        <v>3921.94</v>
      </c>
      <c r="BG51" s="375">
        <v>4861.07</v>
      </c>
      <c r="BH51" s="375">
        <v>61869.19</v>
      </c>
      <c r="BI51" s="375">
        <v>0</v>
      </c>
      <c r="BJ51" s="375">
        <v>18434.25</v>
      </c>
      <c r="BK51" s="375">
        <v>8851.26</v>
      </c>
      <c r="BL51" s="375">
        <v>0</v>
      </c>
      <c r="BM51" s="375">
        <v>1261.47</v>
      </c>
      <c r="BN51" s="375">
        <v>3336</v>
      </c>
      <c r="BO51" s="375">
        <v>0</v>
      </c>
      <c r="BP51" s="375">
        <v>0</v>
      </c>
      <c r="BQ51" s="375">
        <v>5496.25</v>
      </c>
      <c r="BR51" s="375">
        <v>0</v>
      </c>
      <c r="BS51" s="375">
        <v>0</v>
      </c>
      <c r="BT51" s="375">
        <v>10000</v>
      </c>
      <c r="BU51" s="375">
        <v>0</v>
      </c>
      <c r="BV51" s="375">
        <v>28416.98</v>
      </c>
      <c r="BW51" s="375">
        <v>0</v>
      </c>
      <c r="BX51" s="375">
        <v>0</v>
      </c>
      <c r="BY51" s="375">
        <v>0</v>
      </c>
      <c r="BZ51" s="375">
        <v>0</v>
      </c>
      <c r="CA51" s="375">
        <v>0</v>
      </c>
      <c r="CB51" s="375">
        <v>0</v>
      </c>
      <c r="CC51" s="375">
        <v>0</v>
      </c>
      <c r="CD51" s="375">
        <v>0</v>
      </c>
      <c r="CE51" s="375">
        <v>2148.86</v>
      </c>
      <c r="CF51" s="375">
        <v>-1343.3999999997172</v>
      </c>
      <c r="CG51" s="375">
        <v>1056.1100000000006</v>
      </c>
      <c r="CH51" s="375">
        <v>0</v>
      </c>
      <c r="CI51" s="375">
        <v>0</v>
      </c>
      <c r="CJ51" s="376"/>
      <c r="CK51" s="376"/>
      <c r="CL51" s="376"/>
      <c r="CM51" s="376"/>
    </row>
    <row r="52" spans="1:91" ht="28.8">
      <c r="A52" s="371" t="s">
        <v>858</v>
      </c>
      <c r="B52" s="372">
        <v>8733310</v>
      </c>
      <c r="C52" s="373">
        <v>3310</v>
      </c>
      <c r="D52" s="374" t="s">
        <v>361</v>
      </c>
      <c r="E52" t="s">
        <v>908</v>
      </c>
      <c r="F52" s="375">
        <v>-6840.1400000001986</v>
      </c>
      <c r="G52" s="375">
        <v>-50429.450000000004</v>
      </c>
      <c r="H52" s="375">
        <v>0</v>
      </c>
      <c r="I52" s="375">
        <v>1051800.9099999999</v>
      </c>
      <c r="J52" s="375">
        <v>0</v>
      </c>
      <c r="K52" s="375">
        <v>60514.47</v>
      </c>
      <c r="L52" s="375">
        <v>0</v>
      </c>
      <c r="M52" s="375">
        <v>27855</v>
      </c>
      <c r="N52" s="375">
        <v>63236.19</v>
      </c>
      <c r="O52" s="375">
        <v>0</v>
      </c>
      <c r="P52" s="375">
        <v>9096.4</v>
      </c>
      <c r="Q52" s="375">
        <v>100409.43</v>
      </c>
      <c r="R52" s="375">
        <v>36271.99</v>
      </c>
      <c r="S52" s="375">
        <v>2096</v>
      </c>
      <c r="T52" s="375">
        <v>0</v>
      </c>
      <c r="U52" s="375">
        <v>16873.71</v>
      </c>
      <c r="V52" s="375">
        <v>8118.72</v>
      </c>
      <c r="W52" s="375">
        <v>0</v>
      </c>
      <c r="X52" s="375">
        <v>105430.77</v>
      </c>
      <c r="Y52" s="375">
        <v>49528.59</v>
      </c>
      <c r="Z52" s="375">
        <v>0</v>
      </c>
      <c r="AA52" s="375">
        <v>0</v>
      </c>
      <c r="AB52" s="375">
        <v>0</v>
      </c>
      <c r="AC52" s="375">
        <v>0</v>
      </c>
      <c r="AD52" s="375">
        <v>631052.59</v>
      </c>
      <c r="AE52" s="375">
        <v>21004.74</v>
      </c>
      <c r="AF52" s="375">
        <v>295236.8</v>
      </c>
      <c r="AG52" s="375">
        <v>38361.370000000003</v>
      </c>
      <c r="AH52" s="375">
        <v>66560.33</v>
      </c>
      <c r="AI52" s="375">
        <v>0</v>
      </c>
      <c r="AJ52" s="375">
        <v>23861.18</v>
      </c>
      <c r="AK52" s="375">
        <v>1477.42</v>
      </c>
      <c r="AL52" s="375">
        <v>6251.25</v>
      </c>
      <c r="AM52" s="375">
        <v>5150</v>
      </c>
      <c r="AN52" s="375">
        <v>0</v>
      </c>
      <c r="AO52" s="375">
        <v>14071.09</v>
      </c>
      <c r="AP52" s="375">
        <v>2876.92</v>
      </c>
      <c r="AQ52" s="375">
        <v>3305.13</v>
      </c>
      <c r="AR52" s="375">
        <v>8510.42</v>
      </c>
      <c r="AS52" s="375">
        <v>27375.25</v>
      </c>
      <c r="AT52" s="375">
        <v>4715.55</v>
      </c>
      <c r="AU52" s="375">
        <v>10003.950000000001</v>
      </c>
      <c r="AV52" s="375">
        <v>33308.85</v>
      </c>
      <c r="AW52" s="375">
        <v>12407.95</v>
      </c>
      <c r="AX52" s="375">
        <v>0</v>
      </c>
      <c r="AY52" s="375">
        <v>6363.61</v>
      </c>
      <c r="AZ52" s="375">
        <v>4181.7</v>
      </c>
      <c r="BA52" s="375">
        <v>202.11</v>
      </c>
      <c r="BB52" s="375">
        <v>16.989999999999998</v>
      </c>
      <c r="BC52" s="375">
        <v>10467.549999999999</v>
      </c>
      <c r="BD52" s="375">
        <v>0</v>
      </c>
      <c r="BE52" s="375">
        <v>12742.15</v>
      </c>
      <c r="BF52" s="375">
        <v>5694.73</v>
      </c>
      <c r="BG52" s="375">
        <v>16971.13</v>
      </c>
      <c r="BH52" s="375">
        <v>83703.86</v>
      </c>
      <c r="BI52" s="375">
        <v>3674.95</v>
      </c>
      <c r="BJ52" s="375">
        <v>20872.16</v>
      </c>
      <c r="BK52" s="375">
        <v>21747.79</v>
      </c>
      <c r="BL52" s="375">
        <v>0</v>
      </c>
      <c r="BM52" s="375">
        <v>0</v>
      </c>
      <c r="BN52" s="375">
        <v>15621.13</v>
      </c>
      <c r="BO52" s="375">
        <v>141065.51999999999</v>
      </c>
      <c r="BP52" s="375">
        <v>12911.4</v>
      </c>
      <c r="BQ52" s="375">
        <v>0</v>
      </c>
      <c r="BR52" s="375">
        <v>0</v>
      </c>
      <c r="BS52" s="375">
        <v>0</v>
      </c>
      <c r="BT52" s="375">
        <v>10000</v>
      </c>
      <c r="BU52" s="375">
        <v>0</v>
      </c>
      <c r="BV52" s="375">
        <v>0</v>
      </c>
      <c r="BW52" s="375">
        <v>0</v>
      </c>
      <c r="BX52" s="375">
        <v>0</v>
      </c>
      <c r="BY52" s="375">
        <v>0</v>
      </c>
      <c r="BZ52" s="375">
        <v>0</v>
      </c>
      <c r="CA52" s="375">
        <v>0</v>
      </c>
      <c r="CB52" s="375">
        <v>0</v>
      </c>
      <c r="CC52" s="375">
        <v>0</v>
      </c>
      <c r="CD52" s="375">
        <v>0</v>
      </c>
      <c r="CE52" s="375">
        <v>413.96</v>
      </c>
      <c r="CF52" s="375">
        <v>-60330.150000000271</v>
      </c>
      <c r="CG52" s="375">
        <v>0</v>
      </c>
      <c r="CH52" s="375">
        <v>0</v>
      </c>
      <c r="CI52" s="375">
        <v>-27888.790000000066</v>
      </c>
      <c r="CJ52" s="376"/>
      <c r="CK52" s="376"/>
      <c r="CL52" s="376"/>
      <c r="CM52" s="376"/>
    </row>
    <row r="53" spans="1:91" ht="28.8">
      <c r="A53" s="371" t="s">
        <v>858</v>
      </c>
      <c r="B53" s="372">
        <v>8733068</v>
      </c>
      <c r="C53" s="373">
        <v>3068</v>
      </c>
      <c r="D53" s="374" t="s">
        <v>363</v>
      </c>
      <c r="E53" t="s">
        <v>909</v>
      </c>
      <c r="F53" s="375">
        <v>-25467.799999999857</v>
      </c>
      <c r="G53" s="375">
        <v>0</v>
      </c>
      <c r="H53" s="375">
        <v>5226.25</v>
      </c>
      <c r="I53" s="375">
        <v>607885.94999999995</v>
      </c>
      <c r="J53" s="375">
        <v>0</v>
      </c>
      <c r="K53" s="375">
        <v>17365.28</v>
      </c>
      <c r="L53" s="375">
        <v>0</v>
      </c>
      <c r="M53" s="375">
        <v>15150</v>
      </c>
      <c r="N53" s="375">
        <v>24573</v>
      </c>
      <c r="O53" s="375">
        <v>0</v>
      </c>
      <c r="P53" s="375">
        <v>2944.27</v>
      </c>
      <c r="Q53" s="375">
        <v>17329.87</v>
      </c>
      <c r="R53" s="375">
        <v>7180.42</v>
      </c>
      <c r="S53" s="375">
        <v>0</v>
      </c>
      <c r="T53" s="375">
        <v>1096</v>
      </c>
      <c r="U53" s="375">
        <v>572.09</v>
      </c>
      <c r="V53" s="375">
        <v>9576.76</v>
      </c>
      <c r="W53" s="375">
        <v>0</v>
      </c>
      <c r="X53" s="375">
        <v>0</v>
      </c>
      <c r="Y53" s="375">
        <v>0</v>
      </c>
      <c r="Z53" s="375">
        <v>0</v>
      </c>
      <c r="AA53" s="375">
        <v>0</v>
      </c>
      <c r="AB53" s="375">
        <v>0</v>
      </c>
      <c r="AC53" s="375">
        <v>0</v>
      </c>
      <c r="AD53" s="375">
        <v>367081.84</v>
      </c>
      <c r="AE53" s="375">
        <v>3013.78</v>
      </c>
      <c r="AF53" s="375">
        <v>137607.49</v>
      </c>
      <c r="AG53" s="375">
        <v>36589.56</v>
      </c>
      <c r="AH53" s="375">
        <v>33405.279999999999</v>
      </c>
      <c r="AI53" s="375">
        <v>26658.2</v>
      </c>
      <c r="AJ53" s="375">
        <v>23579.9</v>
      </c>
      <c r="AK53" s="375">
        <v>3864.5</v>
      </c>
      <c r="AL53" s="375">
        <v>2580.1999999999998</v>
      </c>
      <c r="AM53" s="375">
        <v>2175</v>
      </c>
      <c r="AN53" s="375">
        <v>125</v>
      </c>
      <c r="AO53" s="375">
        <v>7454.01</v>
      </c>
      <c r="AP53" s="375">
        <v>2834.13</v>
      </c>
      <c r="AQ53" s="375">
        <v>1376.4</v>
      </c>
      <c r="AR53" s="375">
        <v>2824.83</v>
      </c>
      <c r="AS53" s="375">
        <v>8837.5400000000009</v>
      </c>
      <c r="AT53" s="375">
        <v>19960</v>
      </c>
      <c r="AU53" s="375">
        <v>3050.38</v>
      </c>
      <c r="AV53" s="375">
        <v>19499.39</v>
      </c>
      <c r="AW53" s="375">
        <v>6146.68</v>
      </c>
      <c r="AX53" s="375">
        <v>0</v>
      </c>
      <c r="AY53" s="375">
        <v>4846.07</v>
      </c>
      <c r="AZ53" s="375">
        <v>15013.66</v>
      </c>
      <c r="BA53" s="375">
        <v>0</v>
      </c>
      <c r="BB53" s="375">
        <v>0</v>
      </c>
      <c r="BC53" s="375">
        <v>1374</v>
      </c>
      <c r="BD53" s="375">
        <v>0</v>
      </c>
      <c r="BE53" s="375">
        <v>2757.99</v>
      </c>
      <c r="BF53" s="375">
        <v>2671.94</v>
      </c>
      <c r="BG53" s="375">
        <v>200</v>
      </c>
      <c r="BH53" s="375">
        <v>8240.7099999999991</v>
      </c>
      <c r="BI53" s="375">
        <v>0</v>
      </c>
      <c r="BJ53" s="375">
        <v>0</v>
      </c>
      <c r="BK53" s="375">
        <v>9321.39</v>
      </c>
      <c r="BL53" s="375">
        <v>0</v>
      </c>
      <c r="BM53" s="375">
        <v>3470.7</v>
      </c>
      <c r="BN53" s="375">
        <v>6768.6</v>
      </c>
      <c r="BO53" s="375">
        <v>0</v>
      </c>
      <c r="BP53" s="375">
        <v>0</v>
      </c>
      <c r="BQ53" s="375">
        <v>5113.75</v>
      </c>
      <c r="BR53" s="375">
        <v>0</v>
      </c>
      <c r="BS53" s="375">
        <v>0</v>
      </c>
      <c r="BT53" s="375">
        <v>10000</v>
      </c>
      <c r="BU53" s="375">
        <v>0</v>
      </c>
      <c r="BV53" s="375">
        <v>3007.93</v>
      </c>
      <c r="BW53" s="375">
        <v>0</v>
      </c>
      <c r="BX53" s="375">
        <v>0</v>
      </c>
      <c r="BY53" s="375">
        <v>0</v>
      </c>
      <c r="BZ53" s="375">
        <v>0</v>
      </c>
      <c r="CA53" s="375">
        <v>1945.04</v>
      </c>
      <c r="CB53" s="375">
        <v>0</v>
      </c>
      <c r="CC53" s="375">
        <v>0</v>
      </c>
      <c r="CD53" s="375">
        <v>0</v>
      </c>
      <c r="CE53" s="375">
        <v>0</v>
      </c>
      <c r="CF53" s="375">
        <v>-85123.329999999769</v>
      </c>
      <c r="CG53" s="375">
        <v>5387.0300000000007</v>
      </c>
      <c r="CH53" s="375">
        <v>0</v>
      </c>
      <c r="CI53" s="375">
        <v>0</v>
      </c>
      <c r="CJ53" s="376"/>
      <c r="CK53" s="376"/>
      <c r="CL53" s="376"/>
      <c r="CM53" s="376"/>
    </row>
    <row r="54" spans="1:91" ht="28.8">
      <c r="A54" s="371" t="s">
        <v>858</v>
      </c>
      <c r="B54" s="372">
        <v>8732315</v>
      </c>
      <c r="C54" s="373">
        <v>2315</v>
      </c>
      <c r="D54" s="374" t="s">
        <v>365</v>
      </c>
      <c r="E54" t="s">
        <v>910</v>
      </c>
      <c r="F54" s="375">
        <v>142715.32999999958</v>
      </c>
      <c r="G54" s="375">
        <v>0</v>
      </c>
      <c r="H54" s="375">
        <v>17096.100000000006</v>
      </c>
      <c r="I54" s="375">
        <v>3111395.32</v>
      </c>
      <c r="J54" s="375">
        <v>0</v>
      </c>
      <c r="K54" s="375">
        <v>144561.26999999999</v>
      </c>
      <c r="L54" s="375">
        <v>9000</v>
      </c>
      <c r="M54" s="375">
        <v>174223</v>
      </c>
      <c r="N54" s="375">
        <v>104794.4</v>
      </c>
      <c r="O54" s="375">
        <v>0</v>
      </c>
      <c r="P54" s="375">
        <v>42264.43</v>
      </c>
      <c r="Q54" s="375">
        <v>139470.32999999999</v>
      </c>
      <c r="R54" s="375">
        <v>71029.41</v>
      </c>
      <c r="S54" s="375">
        <v>0</v>
      </c>
      <c r="T54" s="375">
        <v>10936.5</v>
      </c>
      <c r="U54" s="375">
        <v>120796.07</v>
      </c>
      <c r="V54" s="375">
        <v>16717.900000000001</v>
      </c>
      <c r="W54" s="375">
        <v>0</v>
      </c>
      <c r="X54" s="375">
        <v>0</v>
      </c>
      <c r="Y54" s="375">
        <v>0</v>
      </c>
      <c r="Z54" s="375">
        <v>0</v>
      </c>
      <c r="AA54" s="375">
        <v>0</v>
      </c>
      <c r="AB54" s="375">
        <v>0</v>
      </c>
      <c r="AC54" s="375">
        <v>0</v>
      </c>
      <c r="AD54" s="375">
        <v>1875208.49</v>
      </c>
      <c r="AE54" s="375">
        <v>0</v>
      </c>
      <c r="AF54" s="375">
        <v>760443.61</v>
      </c>
      <c r="AG54" s="375">
        <v>74740.2</v>
      </c>
      <c r="AH54" s="375">
        <v>144127.78</v>
      </c>
      <c r="AI54" s="375">
        <v>0</v>
      </c>
      <c r="AJ54" s="375">
        <v>134922.9</v>
      </c>
      <c r="AK54" s="375">
        <v>16895.8</v>
      </c>
      <c r="AL54" s="375">
        <v>13387.98</v>
      </c>
      <c r="AM54" s="375">
        <v>13125</v>
      </c>
      <c r="AN54" s="375">
        <v>177.5</v>
      </c>
      <c r="AO54" s="375">
        <v>27137.17</v>
      </c>
      <c r="AP54" s="375">
        <v>7678.2</v>
      </c>
      <c r="AQ54" s="375">
        <v>41153.660000000003</v>
      </c>
      <c r="AR54" s="375">
        <v>10355.370000000001</v>
      </c>
      <c r="AS54" s="375">
        <v>65615.19</v>
      </c>
      <c r="AT54" s="375">
        <v>131535</v>
      </c>
      <c r="AU54" s="375">
        <v>16108.67</v>
      </c>
      <c r="AV54" s="375">
        <v>121447.78</v>
      </c>
      <c r="AW54" s="375">
        <v>17916.48</v>
      </c>
      <c r="AX54" s="375">
        <v>0</v>
      </c>
      <c r="AY54" s="375">
        <v>12980.25</v>
      </c>
      <c r="AZ54" s="375">
        <v>32159.3</v>
      </c>
      <c r="BA54" s="375">
        <v>8830.8799999999992</v>
      </c>
      <c r="BB54" s="375">
        <v>21.98</v>
      </c>
      <c r="BC54" s="375">
        <v>7517.36</v>
      </c>
      <c r="BD54" s="375">
        <v>0</v>
      </c>
      <c r="BE54" s="375">
        <v>22244.07</v>
      </c>
      <c r="BF54" s="375">
        <v>16301.96</v>
      </c>
      <c r="BG54" s="375">
        <v>22952.35</v>
      </c>
      <c r="BH54" s="375">
        <v>179338.81</v>
      </c>
      <c r="BI54" s="375">
        <v>35427.78</v>
      </c>
      <c r="BJ54" s="375">
        <v>25376.9</v>
      </c>
      <c r="BK54" s="375">
        <v>28175.59</v>
      </c>
      <c r="BL54" s="375">
        <v>0</v>
      </c>
      <c r="BM54" s="375">
        <v>0</v>
      </c>
      <c r="BN54" s="375">
        <v>0</v>
      </c>
      <c r="BO54" s="375">
        <v>0</v>
      </c>
      <c r="BP54" s="375">
        <v>0</v>
      </c>
      <c r="BQ54" s="375">
        <v>9933.7000000000007</v>
      </c>
      <c r="BR54" s="375">
        <v>0</v>
      </c>
      <c r="BS54" s="375">
        <v>0</v>
      </c>
      <c r="BT54" s="375">
        <v>10000</v>
      </c>
      <c r="BU54" s="375">
        <v>0</v>
      </c>
      <c r="BV54" s="375">
        <v>0</v>
      </c>
      <c r="BW54" s="375">
        <v>0</v>
      </c>
      <c r="BX54" s="375">
        <v>0</v>
      </c>
      <c r="BY54" s="375">
        <v>0</v>
      </c>
      <c r="BZ54" s="375">
        <v>0</v>
      </c>
      <c r="CA54" s="375">
        <v>10819.03</v>
      </c>
      <c r="CB54" s="375">
        <v>0</v>
      </c>
      <c r="CC54" s="375">
        <v>0</v>
      </c>
      <c r="CD54" s="375">
        <v>0</v>
      </c>
      <c r="CE54" s="375">
        <v>41402</v>
      </c>
      <c r="CF54" s="375">
        <v>183197.95000000062</v>
      </c>
      <c r="CG54" s="375">
        <v>16210.770000000006</v>
      </c>
      <c r="CH54" s="375">
        <v>0</v>
      </c>
      <c r="CI54" s="375">
        <v>0</v>
      </c>
      <c r="CJ54" s="376"/>
      <c r="CK54" s="376"/>
      <c r="CL54" s="376"/>
      <c r="CM54" s="376"/>
    </row>
    <row r="55" spans="1:91" ht="28.8">
      <c r="A55" s="371" t="s">
        <v>858</v>
      </c>
      <c r="B55" s="372">
        <v>8733035</v>
      </c>
      <c r="C55" s="373">
        <v>3035</v>
      </c>
      <c r="D55" s="374" t="s">
        <v>369</v>
      </c>
      <c r="E55" t="s">
        <v>911</v>
      </c>
      <c r="F55" s="375">
        <v>111438.42000000027</v>
      </c>
      <c r="G55" s="375">
        <v>0</v>
      </c>
      <c r="H55" s="375">
        <v>2676.84</v>
      </c>
      <c r="I55" s="375">
        <v>776960.88</v>
      </c>
      <c r="J55" s="375">
        <v>0</v>
      </c>
      <c r="K55" s="375">
        <v>4258.07</v>
      </c>
      <c r="L55" s="375">
        <v>0</v>
      </c>
      <c r="M55" s="375">
        <v>23425</v>
      </c>
      <c r="N55" s="375">
        <v>37617</v>
      </c>
      <c r="O55" s="375">
        <v>0</v>
      </c>
      <c r="P55" s="375">
        <v>0</v>
      </c>
      <c r="Q55" s="375">
        <v>16669.36</v>
      </c>
      <c r="R55" s="375">
        <v>59.4</v>
      </c>
      <c r="S55" s="375">
        <v>0</v>
      </c>
      <c r="T55" s="375">
        <v>0</v>
      </c>
      <c r="U55" s="375">
        <v>22518.95</v>
      </c>
      <c r="V55" s="375">
        <v>18284.509999999998</v>
      </c>
      <c r="W55" s="375">
        <v>0</v>
      </c>
      <c r="X55" s="375">
        <v>0</v>
      </c>
      <c r="Y55" s="375">
        <v>0</v>
      </c>
      <c r="Z55" s="375">
        <v>0</v>
      </c>
      <c r="AA55" s="375">
        <v>0</v>
      </c>
      <c r="AB55" s="375">
        <v>0</v>
      </c>
      <c r="AC55" s="375">
        <v>0</v>
      </c>
      <c r="AD55" s="375">
        <v>425180.66</v>
      </c>
      <c r="AE55" s="375">
        <v>7641.24</v>
      </c>
      <c r="AF55" s="375">
        <v>160480.73000000001</v>
      </c>
      <c r="AG55" s="375">
        <v>8403.3799999999992</v>
      </c>
      <c r="AH55" s="375">
        <v>65224.27</v>
      </c>
      <c r="AI55" s="375">
        <v>0</v>
      </c>
      <c r="AJ55" s="375">
        <v>31386.44</v>
      </c>
      <c r="AK55" s="375">
        <v>16562.22</v>
      </c>
      <c r="AL55" s="375">
        <v>10045.799999999999</v>
      </c>
      <c r="AM55" s="375">
        <v>2019.55</v>
      </c>
      <c r="AN55" s="375">
        <v>0</v>
      </c>
      <c r="AO55" s="375">
        <v>9672.1200000000008</v>
      </c>
      <c r="AP55" s="375">
        <v>2850</v>
      </c>
      <c r="AQ55" s="375">
        <v>20003.22</v>
      </c>
      <c r="AR55" s="375">
        <v>10726.09</v>
      </c>
      <c r="AS55" s="375">
        <v>18078.439999999999</v>
      </c>
      <c r="AT55" s="375">
        <v>18088.75</v>
      </c>
      <c r="AU55" s="375">
        <v>6564.79</v>
      </c>
      <c r="AV55" s="375">
        <v>40093.18</v>
      </c>
      <c r="AW55" s="375">
        <v>7994.51</v>
      </c>
      <c r="AX55" s="375">
        <v>0</v>
      </c>
      <c r="AY55" s="375">
        <v>2311.71</v>
      </c>
      <c r="AZ55" s="375">
        <v>3603.24</v>
      </c>
      <c r="BA55" s="375">
        <v>0</v>
      </c>
      <c r="BB55" s="375">
        <v>12.99</v>
      </c>
      <c r="BC55" s="375">
        <v>3817.2</v>
      </c>
      <c r="BD55" s="375">
        <v>0</v>
      </c>
      <c r="BE55" s="375">
        <v>15534.13</v>
      </c>
      <c r="BF55" s="375">
        <v>3943.49</v>
      </c>
      <c r="BG55" s="375">
        <v>0</v>
      </c>
      <c r="BH55" s="375">
        <v>26754.31</v>
      </c>
      <c r="BI55" s="375">
        <v>0</v>
      </c>
      <c r="BJ55" s="375">
        <v>8510</v>
      </c>
      <c r="BK55" s="375">
        <v>17937.91</v>
      </c>
      <c r="BL55" s="375">
        <v>0</v>
      </c>
      <c r="BM55" s="375">
        <v>0</v>
      </c>
      <c r="BN55" s="375">
        <v>1810</v>
      </c>
      <c r="BO55" s="375">
        <v>0</v>
      </c>
      <c r="BP55" s="375">
        <v>0</v>
      </c>
      <c r="BQ55" s="375">
        <v>5541.25</v>
      </c>
      <c r="BR55" s="375">
        <v>0</v>
      </c>
      <c r="BS55" s="375">
        <v>0</v>
      </c>
      <c r="BT55" s="375">
        <v>10000</v>
      </c>
      <c r="BU55" s="375">
        <v>0</v>
      </c>
      <c r="BV55" s="375">
        <v>4386</v>
      </c>
      <c r="BW55" s="375">
        <v>0</v>
      </c>
      <c r="BX55" s="375">
        <v>0</v>
      </c>
      <c r="BY55" s="375">
        <v>0</v>
      </c>
      <c r="BZ55" s="375">
        <v>0</v>
      </c>
      <c r="CA55" s="375">
        <v>0</v>
      </c>
      <c r="CB55" s="375">
        <v>0</v>
      </c>
      <c r="CC55" s="375">
        <v>0</v>
      </c>
      <c r="CD55" s="375">
        <v>0</v>
      </c>
      <c r="CE55" s="375">
        <v>1429.5</v>
      </c>
      <c r="CF55" s="375">
        <v>64551.720000000205</v>
      </c>
      <c r="CG55" s="375">
        <v>3832.09</v>
      </c>
      <c r="CH55" s="375">
        <v>0</v>
      </c>
      <c r="CI55" s="375">
        <v>0</v>
      </c>
      <c r="CJ55" s="376"/>
      <c r="CK55" s="376"/>
      <c r="CL55" s="376"/>
      <c r="CM55" s="376"/>
    </row>
    <row r="56" spans="1:91" ht="28.8">
      <c r="A56" s="371" t="s">
        <v>858</v>
      </c>
      <c r="B56" s="372">
        <v>8732205</v>
      </c>
      <c r="C56" s="373">
        <v>2205</v>
      </c>
      <c r="D56" s="374" t="s">
        <v>371</v>
      </c>
      <c r="E56" t="s">
        <v>912</v>
      </c>
      <c r="F56" s="375">
        <v>-15071.609999999637</v>
      </c>
      <c r="G56" s="375">
        <v>0</v>
      </c>
      <c r="H56" s="375">
        <v>23981.950000000004</v>
      </c>
      <c r="I56" s="375">
        <v>529332.5</v>
      </c>
      <c r="J56" s="375">
        <v>0</v>
      </c>
      <c r="K56" s="375">
        <v>27238.240000000002</v>
      </c>
      <c r="L56" s="375">
        <v>0</v>
      </c>
      <c r="M56" s="375">
        <v>23075</v>
      </c>
      <c r="N56" s="375">
        <v>32179.93</v>
      </c>
      <c r="O56" s="375">
        <v>3850</v>
      </c>
      <c r="P56" s="375">
        <v>3675.59</v>
      </c>
      <c r="Q56" s="375">
        <v>4933.2700000000004</v>
      </c>
      <c r="R56" s="375">
        <v>10261.75</v>
      </c>
      <c r="S56" s="375">
        <v>200</v>
      </c>
      <c r="T56" s="375">
        <v>0</v>
      </c>
      <c r="U56" s="375">
        <v>3141.56</v>
      </c>
      <c r="V56" s="375">
        <v>7879.86</v>
      </c>
      <c r="W56" s="375">
        <v>0</v>
      </c>
      <c r="X56" s="375">
        <v>0</v>
      </c>
      <c r="Y56" s="375">
        <v>0</v>
      </c>
      <c r="Z56" s="375">
        <v>0</v>
      </c>
      <c r="AA56" s="375">
        <v>0</v>
      </c>
      <c r="AB56" s="375">
        <v>0</v>
      </c>
      <c r="AC56" s="375">
        <v>0</v>
      </c>
      <c r="AD56" s="375">
        <v>215550.38</v>
      </c>
      <c r="AE56" s="375">
        <v>580.07000000000005</v>
      </c>
      <c r="AF56" s="375">
        <v>153840.97</v>
      </c>
      <c r="AG56" s="375">
        <v>0</v>
      </c>
      <c r="AH56" s="375">
        <v>44888.62</v>
      </c>
      <c r="AI56" s="375">
        <v>0</v>
      </c>
      <c r="AJ56" s="375">
        <v>4836.49</v>
      </c>
      <c r="AK56" s="375">
        <v>2096.6999999999998</v>
      </c>
      <c r="AL56" s="375">
        <v>1440.3</v>
      </c>
      <c r="AM56" s="375">
        <v>1227</v>
      </c>
      <c r="AN56" s="375">
        <v>0</v>
      </c>
      <c r="AO56" s="375">
        <v>6982.82</v>
      </c>
      <c r="AP56" s="375">
        <v>2684.16</v>
      </c>
      <c r="AQ56" s="375">
        <v>18787.36</v>
      </c>
      <c r="AR56" s="375">
        <v>4012.8</v>
      </c>
      <c r="AS56" s="375">
        <v>17272.07</v>
      </c>
      <c r="AT56" s="375">
        <v>21581.75</v>
      </c>
      <c r="AU56" s="375">
        <v>5333.14</v>
      </c>
      <c r="AV56" s="375">
        <v>18975.259999999998</v>
      </c>
      <c r="AW56" s="375">
        <v>9245.7800000000007</v>
      </c>
      <c r="AX56" s="375">
        <v>0</v>
      </c>
      <c r="AY56" s="375">
        <v>0</v>
      </c>
      <c r="AZ56" s="375">
        <v>4392.8599999999997</v>
      </c>
      <c r="BA56" s="375">
        <v>0</v>
      </c>
      <c r="BB56" s="375">
        <v>1.18</v>
      </c>
      <c r="BC56" s="375">
        <v>9057.5499999999993</v>
      </c>
      <c r="BD56" s="375">
        <v>0</v>
      </c>
      <c r="BE56" s="375">
        <v>3954.96</v>
      </c>
      <c r="BF56" s="375">
        <v>2367.12</v>
      </c>
      <c r="BG56" s="375">
        <v>7144.48</v>
      </c>
      <c r="BH56" s="375">
        <v>24864.61</v>
      </c>
      <c r="BI56" s="375">
        <v>431.48</v>
      </c>
      <c r="BJ56" s="375">
        <v>3711.8</v>
      </c>
      <c r="BK56" s="375">
        <v>59313.65</v>
      </c>
      <c r="BL56" s="375">
        <v>0</v>
      </c>
      <c r="BM56" s="375">
        <v>0</v>
      </c>
      <c r="BN56" s="375">
        <v>0</v>
      </c>
      <c r="BO56" s="375">
        <v>0</v>
      </c>
      <c r="BP56" s="375">
        <v>0</v>
      </c>
      <c r="BQ56" s="375">
        <v>5012.5</v>
      </c>
      <c r="BR56" s="375">
        <v>0</v>
      </c>
      <c r="BS56" s="375">
        <v>0</v>
      </c>
      <c r="BT56" s="375">
        <v>10000</v>
      </c>
      <c r="BU56" s="375">
        <v>0</v>
      </c>
      <c r="BV56" s="375">
        <v>15056.98</v>
      </c>
      <c r="BW56" s="375">
        <v>0</v>
      </c>
      <c r="BX56" s="375">
        <v>0</v>
      </c>
      <c r="BY56" s="375">
        <v>0</v>
      </c>
      <c r="BZ56" s="375">
        <v>0</v>
      </c>
      <c r="CA56" s="375">
        <v>0</v>
      </c>
      <c r="CB56" s="375">
        <v>0</v>
      </c>
      <c r="CC56" s="375">
        <v>0</v>
      </c>
      <c r="CD56" s="375">
        <v>0</v>
      </c>
      <c r="CE56" s="375">
        <v>0</v>
      </c>
      <c r="CF56" s="375">
        <v>-13879.269999999669</v>
      </c>
      <c r="CG56" s="375">
        <v>13937.460000000003</v>
      </c>
      <c r="CH56" s="375">
        <v>1.0000000000218279E-2</v>
      </c>
      <c r="CI56" s="375">
        <v>0</v>
      </c>
      <c r="CJ56" s="376"/>
      <c r="CK56" s="376"/>
      <c r="CL56" s="376"/>
      <c r="CM56" s="376"/>
    </row>
    <row r="57" spans="1:91" ht="28.8">
      <c r="A57" s="371" t="s">
        <v>858</v>
      </c>
      <c r="B57" s="372">
        <v>8732211</v>
      </c>
      <c r="C57" s="373">
        <v>2211</v>
      </c>
      <c r="D57" s="374" t="s">
        <v>373</v>
      </c>
      <c r="E57" t="s">
        <v>913</v>
      </c>
      <c r="F57" s="375">
        <v>94808.660000000295</v>
      </c>
      <c r="G57" s="375">
        <v>-43955</v>
      </c>
      <c r="H57" s="375">
        <v>1259.6600000000017</v>
      </c>
      <c r="I57" s="375">
        <v>1420856.76</v>
      </c>
      <c r="J57" s="375">
        <v>0</v>
      </c>
      <c r="K57" s="375">
        <v>34181.300000000003</v>
      </c>
      <c r="L57" s="375">
        <v>0</v>
      </c>
      <c r="M57" s="375">
        <v>48330</v>
      </c>
      <c r="N57" s="375">
        <v>56399.93</v>
      </c>
      <c r="O57" s="375">
        <v>0</v>
      </c>
      <c r="P57" s="375">
        <v>23887.5</v>
      </c>
      <c r="Q57" s="375">
        <v>9182.17</v>
      </c>
      <c r="R57" s="375">
        <v>0</v>
      </c>
      <c r="S57" s="375">
        <v>4320</v>
      </c>
      <c r="T57" s="375">
        <v>0</v>
      </c>
      <c r="U57" s="375">
        <v>1242.5</v>
      </c>
      <c r="V57" s="375">
        <v>2833.09</v>
      </c>
      <c r="W57" s="375">
        <v>0</v>
      </c>
      <c r="X57" s="375">
        <v>89902.09</v>
      </c>
      <c r="Y57" s="375">
        <v>18895.11</v>
      </c>
      <c r="Z57" s="375">
        <v>0</v>
      </c>
      <c r="AA57" s="375">
        <v>0</v>
      </c>
      <c r="AB57" s="375">
        <v>0</v>
      </c>
      <c r="AC57" s="375">
        <v>0</v>
      </c>
      <c r="AD57" s="375">
        <v>838806.35</v>
      </c>
      <c r="AE57" s="375">
        <v>0</v>
      </c>
      <c r="AF57" s="375">
        <v>308056.39</v>
      </c>
      <c r="AG57" s="375">
        <v>37438.1</v>
      </c>
      <c r="AH57" s="375">
        <v>57455.519999999997</v>
      </c>
      <c r="AI57" s="375">
        <v>0</v>
      </c>
      <c r="AJ57" s="375">
        <v>0</v>
      </c>
      <c r="AK57" s="375">
        <v>5289.82</v>
      </c>
      <c r="AL57" s="375">
        <v>4814</v>
      </c>
      <c r="AM57" s="375">
        <v>6661.96</v>
      </c>
      <c r="AN57" s="375">
        <v>0</v>
      </c>
      <c r="AO57" s="375">
        <v>13396.76</v>
      </c>
      <c r="AP57" s="375">
        <v>153.38</v>
      </c>
      <c r="AQ57" s="375">
        <v>31711.48</v>
      </c>
      <c r="AR57" s="375">
        <v>7191.94</v>
      </c>
      <c r="AS57" s="375">
        <v>22103.94</v>
      </c>
      <c r="AT57" s="375">
        <v>37462.5</v>
      </c>
      <c r="AU57" s="375">
        <v>4974.45</v>
      </c>
      <c r="AV57" s="375">
        <v>26983.91</v>
      </c>
      <c r="AW57" s="375">
        <v>11631.5</v>
      </c>
      <c r="AX57" s="375">
        <v>0</v>
      </c>
      <c r="AY57" s="375">
        <v>6134.02</v>
      </c>
      <c r="AZ57" s="375">
        <v>8572.7900000000009</v>
      </c>
      <c r="BA57" s="375">
        <v>8766.67</v>
      </c>
      <c r="BB57" s="375">
        <v>0</v>
      </c>
      <c r="BC57" s="375">
        <v>16246.5</v>
      </c>
      <c r="BD57" s="375">
        <v>0</v>
      </c>
      <c r="BE57" s="375">
        <v>8415.4</v>
      </c>
      <c r="BF57" s="375">
        <v>7401.21</v>
      </c>
      <c r="BG57" s="375">
        <v>0</v>
      </c>
      <c r="BH57" s="375">
        <v>65438.9</v>
      </c>
      <c r="BI57" s="375">
        <v>33707.949999999997</v>
      </c>
      <c r="BJ57" s="375">
        <v>27244.1</v>
      </c>
      <c r="BK57" s="375">
        <v>13927.54</v>
      </c>
      <c r="BL57" s="375">
        <v>0</v>
      </c>
      <c r="BM57" s="375">
        <v>0</v>
      </c>
      <c r="BN57" s="375">
        <v>0</v>
      </c>
      <c r="BO57" s="375">
        <v>76975.8</v>
      </c>
      <c r="BP57" s="375">
        <v>19636.07</v>
      </c>
      <c r="BQ57" s="375">
        <v>7172.5</v>
      </c>
      <c r="BR57" s="375">
        <v>0</v>
      </c>
      <c r="BS57" s="375">
        <v>0</v>
      </c>
      <c r="BT57" s="375">
        <v>10000</v>
      </c>
      <c r="BU57" s="375">
        <v>0</v>
      </c>
      <c r="BV57" s="375">
        <v>1259.6600000000001</v>
      </c>
      <c r="BW57" s="375">
        <v>2531</v>
      </c>
      <c r="BX57" s="375">
        <v>0</v>
      </c>
      <c r="BY57" s="375">
        <v>0</v>
      </c>
      <c r="BZ57" s="375">
        <v>0</v>
      </c>
      <c r="CA57" s="375">
        <v>4641.5</v>
      </c>
      <c r="CB57" s="375">
        <v>0</v>
      </c>
      <c r="CC57" s="375">
        <v>0</v>
      </c>
      <c r="CD57" s="375">
        <v>0</v>
      </c>
      <c r="CE57" s="375">
        <v>13933</v>
      </c>
      <c r="CF57" s="375">
        <v>50023.660000000702</v>
      </c>
      <c r="CG57" s="375">
        <v>1.8189894035458565E-12</v>
      </c>
      <c r="CH57" s="375">
        <v>0</v>
      </c>
      <c r="CI57" s="375">
        <v>-9671.5</v>
      </c>
      <c r="CJ57" s="376"/>
      <c r="CK57" s="376"/>
      <c r="CL57" s="376"/>
      <c r="CM57" s="376"/>
    </row>
    <row r="58" spans="1:91" ht="28.8">
      <c r="A58" s="371" t="s">
        <v>874</v>
      </c>
      <c r="B58" s="372">
        <v>8731003</v>
      </c>
      <c r="C58" s="373">
        <v>1003</v>
      </c>
      <c r="D58" s="374" t="s">
        <v>375</v>
      </c>
      <c r="E58" t="s">
        <v>914</v>
      </c>
      <c r="F58" s="375">
        <v>-53622.170000000071</v>
      </c>
      <c r="G58" s="375">
        <v>466403.37</v>
      </c>
      <c r="H58" s="375">
        <v>27353.35</v>
      </c>
      <c r="I58" s="375">
        <v>479093.99</v>
      </c>
      <c r="J58" s="375">
        <v>0</v>
      </c>
      <c r="K58" s="375">
        <v>6311.65</v>
      </c>
      <c r="L58" s="375">
        <v>0</v>
      </c>
      <c r="M58" s="375">
        <v>0</v>
      </c>
      <c r="N58" s="375">
        <v>0</v>
      </c>
      <c r="O58" s="375">
        <v>0</v>
      </c>
      <c r="P58" s="375">
        <v>0</v>
      </c>
      <c r="Q58" s="375">
        <v>2674.61</v>
      </c>
      <c r="R58" s="375">
        <v>11162.87</v>
      </c>
      <c r="S58" s="375">
        <v>0</v>
      </c>
      <c r="T58" s="375">
        <v>0</v>
      </c>
      <c r="U58" s="375">
        <v>0</v>
      </c>
      <c r="V58" s="375">
        <v>0</v>
      </c>
      <c r="W58" s="375">
        <v>0</v>
      </c>
      <c r="X58" s="375">
        <v>284786.15000000002</v>
      </c>
      <c r="Y58" s="375">
        <v>472826.91</v>
      </c>
      <c r="Z58" s="375">
        <v>0</v>
      </c>
      <c r="AA58" s="375">
        <v>0</v>
      </c>
      <c r="AB58" s="375">
        <v>0</v>
      </c>
      <c r="AC58" s="375">
        <v>0</v>
      </c>
      <c r="AD58" s="375">
        <v>253223.59</v>
      </c>
      <c r="AE58" s="375">
        <v>0</v>
      </c>
      <c r="AF58" s="375">
        <v>165574.91</v>
      </c>
      <c r="AG58" s="375">
        <v>9347.65</v>
      </c>
      <c r="AH58" s="375">
        <v>25876.3</v>
      </c>
      <c r="AI58" s="375">
        <v>21199.3</v>
      </c>
      <c r="AJ58" s="375">
        <v>2416.6</v>
      </c>
      <c r="AK58" s="375">
        <v>1791.41</v>
      </c>
      <c r="AL58" s="375">
        <v>3197.3</v>
      </c>
      <c r="AM58" s="375">
        <v>0</v>
      </c>
      <c r="AN58" s="375">
        <v>0</v>
      </c>
      <c r="AO58" s="375">
        <v>2037.44</v>
      </c>
      <c r="AP58" s="375">
        <v>2150.02</v>
      </c>
      <c r="AQ58" s="375">
        <v>8766.11</v>
      </c>
      <c r="AR58" s="375">
        <v>755.66</v>
      </c>
      <c r="AS58" s="375">
        <v>5269.11</v>
      </c>
      <c r="AT58" s="375">
        <v>4341.3</v>
      </c>
      <c r="AU58" s="375">
        <v>3704.74</v>
      </c>
      <c r="AV58" s="375">
        <v>2051.1999999999998</v>
      </c>
      <c r="AW58" s="375">
        <v>1802.37</v>
      </c>
      <c r="AX58" s="375">
        <v>0</v>
      </c>
      <c r="AY58" s="375">
        <v>0</v>
      </c>
      <c r="AZ58" s="375">
        <v>1086.19</v>
      </c>
      <c r="BA58" s="375">
        <v>81</v>
      </c>
      <c r="BB58" s="375">
        <v>237.07</v>
      </c>
      <c r="BC58" s="375">
        <v>1128.2</v>
      </c>
      <c r="BD58" s="375">
        <v>0</v>
      </c>
      <c r="BE58" s="375">
        <v>806.53</v>
      </c>
      <c r="BF58" s="375">
        <v>991.9</v>
      </c>
      <c r="BG58" s="375">
        <v>0</v>
      </c>
      <c r="BH58" s="375">
        <v>8455.68</v>
      </c>
      <c r="BI58" s="375">
        <v>0</v>
      </c>
      <c r="BJ58" s="375">
        <v>0</v>
      </c>
      <c r="BK58" s="375">
        <v>4551.5</v>
      </c>
      <c r="BL58" s="375">
        <v>0</v>
      </c>
      <c r="BM58" s="375">
        <v>0</v>
      </c>
      <c r="BN58" s="375">
        <v>0</v>
      </c>
      <c r="BO58" s="375">
        <v>609046.98</v>
      </c>
      <c r="BP58" s="375">
        <v>124506.6</v>
      </c>
      <c r="BQ58" s="375">
        <v>4742.5</v>
      </c>
      <c r="BR58" s="375">
        <v>0</v>
      </c>
      <c r="BS58" s="375">
        <v>0</v>
      </c>
      <c r="BT58" s="375">
        <v>10000</v>
      </c>
      <c r="BU58" s="375">
        <v>0</v>
      </c>
      <c r="BV58" s="375">
        <v>5292.96</v>
      </c>
      <c r="BW58" s="375">
        <v>0</v>
      </c>
      <c r="BX58" s="375">
        <v>1691</v>
      </c>
      <c r="BY58" s="375">
        <v>0</v>
      </c>
      <c r="BZ58" s="375">
        <v>6195.83</v>
      </c>
      <c r="CA58" s="375">
        <v>0</v>
      </c>
      <c r="CB58" s="375">
        <v>0</v>
      </c>
      <c r="CC58" s="375">
        <v>0</v>
      </c>
      <c r="CD58" s="375">
        <v>0</v>
      </c>
      <c r="CE58" s="375">
        <v>1000</v>
      </c>
      <c r="CF58" s="375">
        <v>-86222.130000000034</v>
      </c>
      <c r="CG58" s="375">
        <v>18916.059999999998</v>
      </c>
      <c r="CH58" s="375">
        <v>0</v>
      </c>
      <c r="CI58" s="375">
        <v>490462.85000000009</v>
      </c>
      <c r="CJ58" s="376"/>
      <c r="CK58" s="376"/>
      <c r="CL58" s="376"/>
      <c r="CM58" s="376"/>
    </row>
    <row r="59" spans="1:91" ht="28.8">
      <c r="A59" s="371" t="s">
        <v>858</v>
      </c>
      <c r="B59" s="372">
        <v>8733071</v>
      </c>
      <c r="C59" s="373">
        <v>3071</v>
      </c>
      <c r="D59" s="374" t="s">
        <v>377</v>
      </c>
      <c r="E59" t="s">
        <v>915</v>
      </c>
      <c r="F59" s="375">
        <v>-29356.370000000381</v>
      </c>
      <c r="G59" s="375">
        <v>0</v>
      </c>
      <c r="H59" s="375">
        <v>8527.24</v>
      </c>
      <c r="I59" s="375">
        <v>1050148.43</v>
      </c>
      <c r="J59" s="375">
        <v>0</v>
      </c>
      <c r="K59" s="375">
        <v>72397.850000000006</v>
      </c>
      <c r="L59" s="375">
        <v>0</v>
      </c>
      <c r="M59" s="375">
        <v>34445</v>
      </c>
      <c r="N59" s="375">
        <v>48497.2</v>
      </c>
      <c r="O59" s="375">
        <v>0</v>
      </c>
      <c r="P59" s="375">
        <v>6920.64</v>
      </c>
      <c r="Q59" s="375">
        <v>66719.009999999995</v>
      </c>
      <c r="R59" s="375">
        <v>0</v>
      </c>
      <c r="S59" s="375">
        <v>0</v>
      </c>
      <c r="T59" s="375">
        <v>1691.36</v>
      </c>
      <c r="U59" s="375">
        <v>20535.54</v>
      </c>
      <c r="V59" s="375">
        <v>2245.5</v>
      </c>
      <c r="W59" s="375">
        <v>0</v>
      </c>
      <c r="X59" s="375">
        <v>0</v>
      </c>
      <c r="Y59" s="375">
        <v>0</v>
      </c>
      <c r="Z59" s="375">
        <v>0</v>
      </c>
      <c r="AA59" s="375">
        <v>0</v>
      </c>
      <c r="AB59" s="375">
        <v>0</v>
      </c>
      <c r="AC59" s="375">
        <v>0</v>
      </c>
      <c r="AD59" s="375">
        <v>696363.82</v>
      </c>
      <c r="AE59" s="375">
        <v>4506.4399999999996</v>
      </c>
      <c r="AF59" s="375">
        <v>282835.82</v>
      </c>
      <c r="AG59" s="375">
        <v>32703.84</v>
      </c>
      <c r="AH59" s="375">
        <v>38949.620000000003</v>
      </c>
      <c r="AI59" s="375">
        <v>0</v>
      </c>
      <c r="AJ59" s="375">
        <v>53715.15</v>
      </c>
      <c r="AK59" s="375">
        <v>4502</v>
      </c>
      <c r="AL59" s="375">
        <v>2822.93</v>
      </c>
      <c r="AM59" s="375">
        <v>2428</v>
      </c>
      <c r="AN59" s="375">
        <v>0</v>
      </c>
      <c r="AO59" s="375">
        <v>16643.509999999998</v>
      </c>
      <c r="AP59" s="375">
        <v>1435</v>
      </c>
      <c r="AQ59" s="375">
        <v>483.79</v>
      </c>
      <c r="AR59" s="375">
        <v>2653.82</v>
      </c>
      <c r="AS59" s="375">
        <v>18778.72</v>
      </c>
      <c r="AT59" s="375">
        <v>22330.25</v>
      </c>
      <c r="AU59" s="375">
        <v>6338.86</v>
      </c>
      <c r="AV59" s="375">
        <v>43079.17</v>
      </c>
      <c r="AW59" s="375">
        <v>6933.63</v>
      </c>
      <c r="AX59" s="375">
        <v>0</v>
      </c>
      <c r="AY59" s="375">
        <v>4465</v>
      </c>
      <c r="AZ59" s="375">
        <v>11636.11</v>
      </c>
      <c r="BA59" s="375">
        <v>0</v>
      </c>
      <c r="BB59" s="375">
        <v>0</v>
      </c>
      <c r="BC59" s="375">
        <v>13530.84</v>
      </c>
      <c r="BD59" s="375">
        <v>0</v>
      </c>
      <c r="BE59" s="375">
        <v>10499.2</v>
      </c>
      <c r="BF59" s="375">
        <v>5802.97</v>
      </c>
      <c r="BG59" s="375">
        <v>1577.86</v>
      </c>
      <c r="BH59" s="375">
        <v>43699.42</v>
      </c>
      <c r="BI59" s="375">
        <v>1483.26</v>
      </c>
      <c r="BJ59" s="375">
        <v>5134.6899999999996</v>
      </c>
      <c r="BK59" s="375">
        <v>10554.8</v>
      </c>
      <c r="BL59" s="375">
        <v>0</v>
      </c>
      <c r="BM59" s="375">
        <v>0</v>
      </c>
      <c r="BN59" s="375">
        <v>0</v>
      </c>
      <c r="BO59" s="375">
        <v>0</v>
      </c>
      <c r="BP59" s="375">
        <v>0</v>
      </c>
      <c r="BQ59" s="375">
        <v>6250</v>
      </c>
      <c r="BR59" s="375">
        <v>0</v>
      </c>
      <c r="BS59" s="375">
        <v>0</v>
      </c>
      <c r="BT59" s="375">
        <v>10000</v>
      </c>
      <c r="BU59" s="375">
        <v>0</v>
      </c>
      <c r="BV59" s="375">
        <v>11463.75</v>
      </c>
      <c r="BW59" s="375">
        <v>0</v>
      </c>
      <c r="BX59" s="375">
        <v>0</v>
      </c>
      <c r="BY59" s="375">
        <v>0</v>
      </c>
      <c r="BZ59" s="375">
        <v>0</v>
      </c>
      <c r="CA59" s="375">
        <v>0</v>
      </c>
      <c r="CB59" s="375">
        <v>0</v>
      </c>
      <c r="CC59" s="375">
        <v>0</v>
      </c>
      <c r="CD59" s="375">
        <v>0</v>
      </c>
      <c r="CE59" s="375">
        <v>2500</v>
      </c>
      <c r="CF59" s="375">
        <v>-74144.359999999899</v>
      </c>
      <c r="CG59" s="375">
        <v>-6.9633188104489818E-13</v>
      </c>
      <c r="CH59" s="375">
        <v>3313.4900000000007</v>
      </c>
      <c r="CI59" s="375">
        <v>0</v>
      </c>
      <c r="CJ59" s="376"/>
      <c r="CK59" s="376"/>
      <c r="CL59" s="376"/>
      <c r="CM59" s="376"/>
    </row>
    <row r="60" spans="1:91" ht="28.8">
      <c r="A60" s="371" t="s">
        <v>874</v>
      </c>
      <c r="B60" s="372">
        <v>8731002</v>
      </c>
      <c r="C60" s="373">
        <v>1002</v>
      </c>
      <c r="D60" s="374" t="s">
        <v>379</v>
      </c>
      <c r="E60" t="s">
        <v>916</v>
      </c>
      <c r="F60" s="375">
        <v>93981.449999999895</v>
      </c>
      <c r="G60" s="375">
        <v>16428.830000000002</v>
      </c>
      <c r="H60" s="375">
        <v>56732.700000000004</v>
      </c>
      <c r="I60" s="375">
        <v>560997.84</v>
      </c>
      <c r="J60" s="375">
        <v>0</v>
      </c>
      <c r="K60" s="375">
        <v>15073.15</v>
      </c>
      <c r="L60" s="375">
        <v>0</v>
      </c>
      <c r="M60" s="375">
        <v>0</v>
      </c>
      <c r="N60" s="375">
        <v>0</v>
      </c>
      <c r="O60" s="375">
        <v>0</v>
      </c>
      <c r="P60" s="375">
        <v>0</v>
      </c>
      <c r="Q60" s="375">
        <v>2667.56</v>
      </c>
      <c r="R60" s="375">
        <v>0</v>
      </c>
      <c r="S60" s="375">
        <v>0</v>
      </c>
      <c r="T60" s="375">
        <v>0</v>
      </c>
      <c r="U60" s="375">
        <v>226150.92</v>
      </c>
      <c r="V60" s="375">
        <v>3774.58</v>
      </c>
      <c r="W60" s="375">
        <v>0</v>
      </c>
      <c r="X60" s="375">
        <v>109116.85</v>
      </c>
      <c r="Y60" s="375">
        <v>255751.04000000001</v>
      </c>
      <c r="Z60" s="375">
        <v>0</v>
      </c>
      <c r="AA60" s="375">
        <v>0</v>
      </c>
      <c r="AB60" s="375">
        <v>0</v>
      </c>
      <c r="AC60" s="375">
        <v>0</v>
      </c>
      <c r="AD60" s="375">
        <v>241047.62</v>
      </c>
      <c r="AE60" s="375">
        <v>0</v>
      </c>
      <c r="AF60" s="375">
        <v>235256.83</v>
      </c>
      <c r="AG60" s="375">
        <v>13252.92</v>
      </c>
      <c r="AH60" s="375">
        <v>42675.89</v>
      </c>
      <c r="AI60" s="375">
        <v>17189.8</v>
      </c>
      <c r="AJ60" s="375">
        <v>58523.12</v>
      </c>
      <c r="AK60" s="375">
        <v>4190.5</v>
      </c>
      <c r="AL60" s="375">
        <v>3003.19</v>
      </c>
      <c r="AM60" s="375">
        <v>0</v>
      </c>
      <c r="AN60" s="375">
        <v>0</v>
      </c>
      <c r="AO60" s="375">
        <v>7712.72</v>
      </c>
      <c r="AP60" s="375">
        <v>1439.07</v>
      </c>
      <c r="AQ60" s="375">
        <v>20101.55</v>
      </c>
      <c r="AR60" s="375">
        <v>1893.9</v>
      </c>
      <c r="AS60" s="375">
        <v>8864.11</v>
      </c>
      <c r="AT60" s="375">
        <v>10603.75</v>
      </c>
      <c r="AU60" s="375">
        <v>3410.89</v>
      </c>
      <c r="AV60" s="375">
        <v>5448.85</v>
      </c>
      <c r="AW60" s="375">
        <v>1313.58</v>
      </c>
      <c r="AX60" s="375">
        <v>0</v>
      </c>
      <c r="AY60" s="375">
        <v>5471.65</v>
      </c>
      <c r="AZ60" s="375">
        <v>2082.29</v>
      </c>
      <c r="BA60" s="375">
        <v>0</v>
      </c>
      <c r="BB60" s="375">
        <v>0</v>
      </c>
      <c r="BC60" s="375">
        <v>4144.03</v>
      </c>
      <c r="BD60" s="375">
        <v>0</v>
      </c>
      <c r="BE60" s="375">
        <v>7386.56</v>
      </c>
      <c r="BF60" s="375">
        <v>1578.68</v>
      </c>
      <c r="BG60" s="375">
        <v>0</v>
      </c>
      <c r="BH60" s="375">
        <v>2694.2</v>
      </c>
      <c r="BI60" s="375">
        <v>0</v>
      </c>
      <c r="BJ60" s="375">
        <v>0</v>
      </c>
      <c r="BK60" s="375">
        <v>8257.4599999999991</v>
      </c>
      <c r="BL60" s="375">
        <v>0</v>
      </c>
      <c r="BM60" s="375">
        <v>0</v>
      </c>
      <c r="BN60" s="375">
        <v>0</v>
      </c>
      <c r="BO60" s="375">
        <v>379975.48</v>
      </c>
      <c r="BP60" s="375">
        <v>70159.61</v>
      </c>
      <c r="BQ60" s="375">
        <v>4844.6499999999996</v>
      </c>
      <c r="BR60" s="375">
        <v>0</v>
      </c>
      <c r="BS60" s="375">
        <v>0</v>
      </c>
      <c r="BT60" s="375">
        <v>10000</v>
      </c>
      <c r="BU60" s="375">
        <v>0</v>
      </c>
      <c r="BV60" s="375">
        <v>0</v>
      </c>
      <c r="BW60" s="375">
        <v>0</v>
      </c>
      <c r="BX60" s="375">
        <v>0</v>
      </c>
      <c r="BY60" s="375">
        <v>0</v>
      </c>
      <c r="BZ60" s="375">
        <v>0</v>
      </c>
      <c r="CA60" s="375">
        <v>4663.82</v>
      </c>
      <c r="CB60" s="375">
        <v>0</v>
      </c>
      <c r="CC60" s="375">
        <v>0</v>
      </c>
      <c r="CD60" s="375">
        <v>0</v>
      </c>
      <c r="CE60" s="375">
        <v>0</v>
      </c>
      <c r="CF60" s="375">
        <v>160702.93999999989</v>
      </c>
      <c r="CG60" s="375">
        <v>11980.36</v>
      </c>
      <c r="CH60" s="375">
        <v>44933.170000000006</v>
      </c>
      <c r="CI60" s="375">
        <v>-34438.97</v>
      </c>
      <c r="CJ60" s="376"/>
      <c r="CK60" s="376"/>
      <c r="CL60" s="376"/>
      <c r="CM60" s="376"/>
    </row>
    <row r="61" spans="1:91" ht="28.8">
      <c r="A61" s="371" t="s">
        <v>858</v>
      </c>
      <c r="B61" s="372">
        <v>8732212</v>
      </c>
      <c r="C61" s="373">
        <v>2212</v>
      </c>
      <c r="D61" s="374" t="s">
        <v>381</v>
      </c>
      <c r="E61" t="s">
        <v>917</v>
      </c>
      <c r="F61" s="375">
        <v>-46426.36999999985</v>
      </c>
      <c r="G61" s="375">
        <v>0</v>
      </c>
      <c r="H61" s="375">
        <v>10544.810000000001</v>
      </c>
      <c r="I61" s="375">
        <v>999290.42</v>
      </c>
      <c r="J61" s="375">
        <v>0</v>
      </c>
      <c r="K61" s="375">
        <v>85175.34</v>
      </c>
      <c r="L61" s="375">
        <v>0</v>
      </c>
      <c r="M61" s="375">
        <v>31370</v>
      </c>
      <c r="N61" s="375">
        <v>54437</v>
      </c>
      <c r="O61" s="375">
        <v>0</v>
      </c>
      <c r="P61" s="375">
        <v>9618.4699999999993</v>
      </c>
      <c r="Q61" s="375">
        <v>16504.400000000001</v>
      </c>
      <c r="R61" s="375">
        <v>33036.43</v>
      </c>
      <c r="S61" s="375">
        <v>14260</v>
      </c>
      <c r="T61" s="375">
        <v>0</v>
      </c>
      <c r="U61" s="375">
        <v>9439.58</v>
      </c>
      <c r="V61" s="375">
        <v>5179.88</v>
      </c>
      <c r="W61" s="375">
        <v>0</v>
      </c>
      <c r="X61" s="375">
        <v>0</v>
      </c>
      <c r="Y61" s="375">
        <v>0</v>
      </c>
      <c r="Z61" s="375">
        <v>0</v>
      </c>
      <c r="AA61" s="375">
        <v>0</v>
      </c>
      <c r="AB61" s="375">
        <v>0</v>
      </c>
      <c r="AC61" s="375">
        <v>0</v>
      </c>
      <c r="AD61" s="375">
        <v>545529.31999999995</v>
      </c>
      <c r="AE61" s="375">
        <v>0</v>
      </c>
      <c r="AF61" s="375">
        <v>265090.07</v>
      </c>
      <c r="AG61" s="375">
        <v>45385.89</v>
      </c>
      <c r="AH61" s="375">
        <v>74965.58</v>
      </c>
      <c r="AI61" s="375">
        <v>48953.06</v>
      </c>
      <c r="AJ61" s="375">
        <v>28140.41</v>
      </c>
      <c r="AK61" s="375">
        <v>4054</v>
      </c>
      <c r="AL61" s="375">
        <v>2722</v>
      </c>
      <c r="AM61" s="375">
        <v>4575</v>
      </c>
      <c r="AN61" s="375">
        <v>0</v>
      </c>
      <c r="AO61" s="375">
        <v>17368.189999999999</v>
      </c>
      <c r="AP61" s="375">
        <v>2869.92</v>
      </c>
      <c r="AQ61" s="375">
        <v>3769.2</v>
      </c>
      <c r="AR61" s="375">
        <v>3042.51</v>
      </c>
      <c r="AS61" s="375">
        <v>18933.400000000001</v>
      </c>
      <c r="AT61" s="375">
        <v>38572.5</v>
      </c>
      <c r="AU61" s="375">
        <v>6014.36</v>
      </c>
      <c r="AV61" s="375">
        <v>37646.18</v>
      </c>
      <c r="AW61" s="375">
        <v>10281.81</v>
      </c>
      <c r="AX61" s="375">
        <v>0</v>
      </c>
      <c r="AY61" s="375">
        <v>8032.23</v>
      </c>
      <c r="AZ61" s="375">
        <v>0</v>
      </c>
      <c r="BA61" s="375">
        <v>3950.86</v>
      </c>
      <c r="BB61" s="375">
        <v>0</v>
      </c>
      <c r="BC61" s="375">
        <v>5135.74</v>
      </c>
      <c r="BD61" s="375">
        <v>0</v>
      </c>
      <c r="BE61" s="375">
        <v>4354.71</v>
      </c>
      <c r="BF61" s="375">
        <v>5672.87</v>
      </c>
      <c r="BG61" s="375">
        <v>0</v>
      </c>
      <c r="BH61" s="375">
        <v>28733.77</v>
      </c>
      <c r="BI61" s="375">
        <v>19193.87</v>
      </c>
      <c r="BJ61" s="375">
        <v>383.01</v>
      </c>
      <c r="BK61" s="375">
        <v>15569.76</v>
      </c>
      <c r="BL61" s="375">
        <v>0</v>
      </c>
      <c r="BM61" s="375">
        <v>0</v>
      </c>
      <c r="BN61" s="375">
        <v>0</v>
      </c>
      <c r="BO61" s="375">
        <v>0</v>
      </c>
      <c r="BP61" s="375">
        <v>0</v>
      </c>
      <c r="BQ61" s="375">
        <v>6025</v>
      </c>
      <c r="BR61" s="375">
        <v>0</v>
      </c>
      <c r="BS61" s="375">
        <v>0</v>
      </c>
      <c r="BT61" s="375">
        <v>10000</v>
      </c>
      <c r="BU61" s="375">
        <v>0</v>
      </c>
      <c r="BV61" s="375">
        <v>5717</v>
      </c>
      <c r="BW61" s="375">
        <v>0</v>
      </c>
      <c r="BX61" s="375">
        <v>0</v>
      </c>
      <c r="BY61" s="375">
        <v>0</v>
      </c>
      <c r="BZ61" s="375">
        <v>0</v>
      </c>
      <c r="CA61" s="375">
        <v>10852.81</v>
      </c>
      <c r="CB61" s="375">
        <v>0</v>
      </c>
      <c r="CC61" s="375">
        <v>0</v>
      </c>
      <c r="CD61" s="375">
        <v>0</v>
      </c>
      <c r="CE61" s="375">
        <v>0</v>
      </c>
      <c r="CF61" s="375">
        <v>-37055.070000000269</v>
      </c>
      <c r="CG61" s="375">
        <v>0</v>
      </c>
      <c r="CH61" s="375">
        <v>0</v>
      </c>
      <c r="CI61" s="375">
        <v>0</v>
      </c>
      <c r="CJ61" s="376"/>
      <c r="CK61" s="376"/>
      <c r="CL61" s="376"/>
      <c r="CM61" s="376"/>
    </row>
    <row r="62" spans="1:91" ht="28.8">
      <c r="A62" s="371" t="s">
        <v>874</v>
      </c>
      <c r="B62" s="372">
        <v>8731007</v>
      </c>
      <c r="C62" s="373">
        <v>1007</v>
      </c>
      <c r="D62" s="374" t="s">
        <v>383</v>
      </c>
      <c r="E62" t="s">
        <v>918</v>
      </c>
      <c r="F62" s="375">
        <v>-289888.95999999973</v>
      </c>
      <c r="G62" s="375">
        <v>16188.20000000003</v>
      </c>
      <c r="H62" s="375">
        <v>225182.84999999998</v>
      </c>
      <c r="I62" s="375">
        <v>745854.67</v>
      </c>
      <c r="J62" s="375">
        <v>0</v>
      </c>
      <c r="K62" s="375">
        <v>6237.28</v>
      </c>
      <c r="L62" s="375">
        <v>0</v>
      </c>
      <c r="M62" s="375">
        <v>0</v>
      </c>
      <c r="N62" s="375">
        <v>0</v>
      </c>
      <c r="O62" s="375">
        <v>46500</v>
      </c>
      <c r="P62" s="375">
        <v>0</v>
      </c>
      <c r="Q62" s="375">
        <v>2615.5300000000002</v>
      </c>
      <c r="R62" s="375">
        <v>1723.27</v>
      </c>
      <c r="S62" s="375">
        <v>0</v>
      </c>
      <c r="T62" s="375">
        <v>0</v>
      </c>
      <c r="U62" s="375">
        <v>33639.79</v>
      </c>
      <c r="V62" s="375">
        <v>35592.949999999997</v>
      </c>
      <c r="W62" s="375">
        <v>0</v>
      </c>
      <c r="X62" s="375">
        <v>129000</v>
      </c>
      <c r="Y62" s="375">
        <v>52435.77</v>
      </c>
      <c r="Z62" s="375">
        <v>0</v>
      </c>
      <c r="AA62" s="375">
        <v>0</v>
      </c>
      <c r="AB62" s="375">
        <v>0</v>
      </c>
      <c r="AC62" s="375">
        <v>0</v>
      </c>
      <c r="AD62" s="375">
        <v>207488.02</v>
      </c>
      <c r="AE62" s="375">
        <v>630.96</v>
      </c>
      <c r="AF62" s="375">
        <v>360190.31</v>
      </c>
      <c r="AG62" s="375">
        <v>14033.2</v>
      </c>
      <c r="AH62" s="375">
        <v>90707.75</v>
      </c>
      <c r="AI62" s="375">
        <v>0</v>
      </c>
      <c r="AJ62" s="375">
        <v>0</v>
      </c>
      <c r="AK62" s="375">
        <v>42767.68</v>
      </c>
      <c r="AL62" s="375">
        <v>1220</v>
      </c>
      <c r="AM62" s="375">
        <v>1962.96</v>
      </c>
      <c r="AN62" s="375">
        <v>0</v>
      </c>
      <c r="AO62" s="375">
        <v>20221.400000000001</v>
      </c>
      <c r="AP62" s="375">
        <v>0</v>
      </c>
      <c r="AQ62" s="375">
        <v>17486.28</v>
      </c>
      <c r="AR62" s="375">
        <v>2269.3200000000002</v>
      </c>
      <c r="AS62" s="375">
        <v>11775.51</v>
      </c>
      <c r="AT62" s="375">
        <v>15968</v>
      </c>
      <c r="AU62" s="375">
        <v>12686.11</v>
      </c>
      <c r="AV62" s="375">
        <v>8810.83</v>
      </c>
      <c r="AW62" s="375">
        <v>3821.72</v>
      </c>
      <c r="AX62" s="375">
        <v>0</v>
      </c>
      <c r="AY62" s="375">
        <v>779.06</v>
      </c>
      <c r="AZ62" s="375">
        <v>7139</v>
      </c>
      <c r="BA62" s="375">
        <v>0</v>
      </c>
      <c r="BB62" s="375">
        <v>0</v>
      </c>
      <c r="BC62" s="375">
        <v>604</v>
      </c>
      <c r="BD62" s="375">
        <v>0</v>
      </c>
      <c r="BE62" s="375">
        <v>5836.39</v>
      </c>
      <c r="BF62" s="375">
        <v>4659.1400000000003</v>
      </c>
      <c r="BG62" s="375">
        <v>1248.55</v>
      </c>
      <c r="BH62" s="375">
        <v>6434</v>
      </c>
      <c r="BI62" s="375">
        <v>8052.32</v>
      </c>
      <c r="BJ62" s="375">
        <v>0</v>
      </c>
      <c r="BK62" s="375">
        <v>22474.69</v>
      </c>
      <c r="BL62" s="375">
        <v>0</v>
      </c>
      <c r="BM62" s="375">
        <v>0</v>
      </c>
      <c r="BN62" s="375">
        <v>0</v>
      </c>
      <c r="BO62" s="375">
        <v>131016</v>
      </c>
      <c r="BP62" s="375">
        <v>48357.66</v>
      </c>
      <c r="BQ62" s="375">
        <v>4734.3999999999996</v>
      </c>
      <c r="BR62" s="375">
        <v>57786</v>
      </c>
      <c r="BS62" s="375">
        <v>0</v>
      </c>
      <c r="BT62" s="375">
        <v>10000</v>
      </c>
      <c r="BU62" s="375">
        <v>0</v>
      </c>
      <c r="BV62" s="375">
        <v>270249.56</v>
      </c>
      <c r="BW62" s="375">
        <v>0</v>
      </c>
      <c r="BX62" s="375">
        <v>0</v>
      </c>
      <c r="BY62" s="375">
        <v>0</v>
      </c>
      <c r="BZ62" s="375">
        <v>0</v>
      </c>
      <c r="CA62" s="375">
        <v>5044.28</v>
      </c>
      <c r="CB62" s="375">
        <v>0</v>
      </c>
      <c r="CC62" s="375">
        <v>0</v>
      </c>
      <c r="CD62" s="375">
        <v>0</v>
      </c>
      <c r="CE62" s="375">
        <v>0</v>
      </c>
      <c r="CF62" s="375">
        <v>-286992.66999999963</v>
      </c>
      <c r="CG62" s="375">
        <v>0</v>
      </c>
      <c r="CH62" s="375">
        <v>12409.410000000003</v>
      </c>
      <c r="CI62" s="375">
        <v>18250.310000000016</v>
      </c>
      <c r="CJ62" s="376"/>
      <c r="CK62" s="376"/>
      <c r="CL62" s="376"/>
      <c r="CM62" s="376"/>
    </row>
    <row r="63" spans="1:91" ht="28.8">
      <c r="A63" s="371" t="s">
        <v>858</v>
      </c>
      <c r="B63" s="372">
        <v>8733945</v>
      </c>
      <c r="C63" s="373">
        <v>3945</v>
      </c>
      <c r="D63" s="374" t="s">
        <v>385</v>
      </c>
      <c r="E63" t="s">
        <v>919</v>
      </c>
      <c r="F63" s="375">
        <v>59735.980000000076</v>
      </c>
      <c r="G63" s="375">
        <v>0</v>
      </c>
      <c r="H63" s="375">
        <v>161.40000000000146</v>
      </c>
      <c r="I63" s="375">
        <v>2580067.71</v>
      </c>
      <c r="J63" s="375">
        <v>0</v>
      </c>
      <c r="K63" s="375">
        <v>200976.05</v>
      </c>
      <c r="L63" s="375">
        <v>0</v>
      </c>
      <c r="M63" s="375">
        <v>235449</v>
      </c>
      <c r="N63" s="375">
        <v>114194.43</v>
      </c>
      <c r="O63" s="375">
        <v>0</v>
      </c>
      <c r="P63" s="375">
        <v>0</v>
      </c>
      <c r="Q63" s="375">
        <v>55688.3</v>
      </c>
      <c r="R63" s="375">
        <v>28848.46</v>
      </c>
      <c r="S63" s="375">
        <v>6300</v>
      </c>
      <c r="T63" s="375">
        <v>0</v>
      </c>
      <c r="U63" s="375">
        <v>18302.73</v>
      </c>
      <c r="V63" s="375">
        <v>4630.7</v>
      </c>
      <c r="W63" s="375">
        <v>0</v>
      </c>
      <c r="X63" s="375">
        <v>0</v>
      </c>
      <c r="Y63" s="375">
        <v>0</v>
      </c>
      <c r="Z63" s="375">
        <v>0</v>
      </c>
      <c r="AA63" s="375">
        <v>0</v>
      </c>
      <c r="AB63" s="375">
        <v>0</v>
      </c>
      <c r="AC63" s="375">
        <v>0</v>
      </c>
      <c r="AD63" s="375">
        <v>1189825.98</v>
      </c>
      <c r="AE63" s="375">
        <v>1222.6600000000001</v>
      </c>
      <c r="AF63" s="375">
        <v>680019.46</v>
      </c>
      <c r="AG63" s="375">
        <v>41308.769999999997</v>
      </c>
      <c r="AH63" s="375">
        <v>153407.39000000001</v>
      </c>
      <c r="AI63" s="375">
        <v>0</v>
      </c>
      <c r="AJ63" s="375">
        <v>138424.41</v>
      </c>
      <c r="AK63" s="375">
        <v>11703.84</v>
      </c>
      <c r="AL63" s="375">
        <v>6427.4</v>
      </c>
      <c r="AM63" s="375">
        <v>5888.89</v>
      </c>
      <c r="AN63" s="375">
        <v>0</v>
      </c>
      <c r="AO63" s="375">
        <v>62266.92</v>
      </c>
      <c r="AP63" s="375">
        <v>6409.73</v>
      </c>
      <c r="AQ63" s="375">
        <v>50891.58</v>
      </c>
      <c r="AR63" s="375">
        <v>15288.59</v>
      </c>
      <c r="AS63" s="375">
        <v>50382.37</v>
      </c>
      <c r="AT63" s="375">
        <v>39127.5</v>
      </c>
      <c r="AU63" s="375">
        <v>42463.65</v>
      </c>
      <c r="AV63" s="375">
        <v>54858.43</v>
      </c>
      <c r="AW63" s="375">
        <v>9327.85</v>
      </c>
      <c r="AX63" s="375">
        <v>1266.98</v>
      </c>
      <c r="AY63" s="375">
        <v>11430.97</v>
      </c>
      <c r="AZ63" s="375">
        <v>25231.07</v>
      </c>
      <c r="BA63" s="375">
        <v>23163.71</v>
      </c>
      <c r="BB63" s="375">
        <v>0</v>
      </c>
      <c r="BC63" s="375">
        <v>0</v>
      </c>
      <c r="BD63" s="375">
        <v>0</v>
      </c>
      <c r="BE63" s="375">
        <v>28220.560000000001</v>
      </c>
      <c r="BF63" s="375">
        <v>12700.82</v>
      </c>
      <c r="BG63" s="375">
        <v>19131.52</v>
      </c>
      <c r="BH63" s="375">
        <v>145912.49</v>
      </c>
      <c r="BI63" s="375">
        <v>98638.73</v>
      </c>
      <c r="BJ63" s="375">
        <v>68096.679999999993</v>
      </c>
      <c r="BK63" s="375">
        <v>17102.400000000001</v>
      </c>
      <c r="BL63" s="375">
        <v>0</v>
      </c>
      <c r="BM63" s="375">
        <v>0</v>
      </c>
      <c r="BN63" s="375">
        <v>0</v>
      </c>
      <c r="BO63" s="375">
        <v>0</v>
      </c>
      <c r="BP63" s="375">
        <v>0</v>
      </c>
      <c r="BQ63" s="375">
        <v>8736.25</v>
      </c>
      <c r="BR63" s="375">
        <v>18556.68</v>
      </c>
      <c r="BS63" s="375">
        <v>0</v>
      </c>
      <c r="BT63" s="375">
        <v>10000</v>
      </c>
      <c r="BU63" s="375">
        <v>0</v>
      </c>
      <c r="BV63" s="375">
        <v>18051.68</v>
      </c>
      <c r="BW63" s="375">
        <v>0</v>
      </c>
      <c r="BX63" s="375">
        <v>0</v>
      </c>
      <c r="BY63" s="375">
        <v>0</v>
      </c>
      <c r="BZ63" s="375">
        <v>0</v>
      </c>
      <c r="CA63" s="375">
        <v>8175.73</v>
      </c>
      <c r="CB63" s="375">
        <v>0</v>
      </c>
      <c r="CC63" s="375">
        <v>0</v>
      </c>
      <c r="CD63" s="375">
        <v>0</v>
      </c>
      <c r="CE63" s="375">
        <v>200039</v>
      </c>
      <c r="CF63" s="375">
        <v>94013.009999999893</v>
      </c>
      <c r="CG63" s="375">
        <v>1065.5200000000004</v>
      </c>
      <c r="CH63" s="375">
        <v>161.40000000000146</v>
      </c>
      <c r="CI63" s="375">
        <v>0</v>
      </c>
      <c r="CJ63" s="376"/>
      <c r="CK63" s="376"/>
      <c r="CL63" s="376"/>
      <c r="CM63" s="376"/>
    </row>
    <row r="64" spans="1:91" ht="28.8">
      <c r="A64" s="371" t="s">
        <v>858</v>
      </c>
      <c r="B64" s="372">
        <v>8733022</v>
      </c>
      <c r="C64" s="373">
        <v>3022</v>
      </c>
      <c r="D64" s="374" t="s">
        <v>387</v>
      </c>
      <c r="E64" t="s">
        <v>920</v>
      </c>
      <c r="F64" s="375">
        <v>17069.60000000014</v>
      </c>
      <c r="G64" s="375">
        <v>0</v>
      </c>
      <c r="H64" s="375">
        <v>8879.7000000000007</v>
      </c>
      <c r="I64" s="375">
        <v>1099519.95</v>
      </c>
      <c r="J64" s="375">
        <v>0</v>
      </c>
      <c r="K64" s="375">
        <v>17344.919999999998</v>
      </c>
      <c r="L64" s="375">
        <v>0</v>
      </c>
      <c r="M64" s="375">
        <v>35795</v>
      </c>
      <c r="N64" s="375">
        <v>56383</v>
      </c>
      <c r="O64" s="375">
        <v>1000</v>
      </c>
      <c r="P64" s="375">
        <v>2080</v>
      </c>
      <c r="Q64" s="375">
        <v>38167.71</v>
      </c>
      <c r="R64" s="375">
        <v>16559.599999999999</v>
      </c>
      <c r="S64" s="375">
        <v>22878</v>
      </c>
      <c r="T64" s="375">
        <v>0</v>
      </c>
      <c r="U64" s="375">
        <v>21251.75</v>
      </c>
      <c r="V64" s="375">
        <v>0</v>
      </c>
      <c r="W64" s="375">
        <v>0</v>
      </c>
      <c r="X64" s="375">
        <v>0</v>
      </c>
      <c r="Y64" s="375">
        <v>0</v>
      </c>
      <c r="Z64" s="375">
        <v>0</v>
      </c>
      <c r="AA64" s="375">
        <v>0</v>
      </c>
      <c r="AB64" s="375">
        <v>0</v>
      </c>
      <c r="AC64" s="375">
        <v>0</v>
      </c>
      <c r="AD64" s="375">
        <v>708173.28</v>
      </c>
      <c r="AE64" s="375">
        <v>3109.41</v>
      </c>
      <c r="AF64" s="375">
        <v>197141.35</v>
      </c>
      <c r="AG64" s="375">
        <v>27578.35</v>
      </c>
      <c r="AH64" s="375">
        <v>67152.479999999996</v>
      </c>
      <c r="AI64" s="375">
        <v>42131.26</v>
      </c>
      <c r="AJ64" s="375">
        <v>22033.1</v>
      </c>
      <c r="AK64" s="375">
        <v>4438</v>
      </c>
      <c r="AL64" s="375">
        <v>5352.9</v>
      </c>
      <c r="AM64" s="375">
        <v>5200</v>
      </c>
      <c r="AN64" s="375">
        <v>352.5</v>
      </c>
      <c r="AO64" s="375">
        <v>4524.75</v>
      </c>
      <c r="AP64" s="375">
        <v>2331.04</v>
      </c>
      <c r="AQ64" s="375">
        <v>3407.46</v>
      </c>
      <c r="AR64" s="375">
        <v>4846.63</v>
      </c>
      <c r="AS64" s="375">
        <v>28539.29</v>
      </c>
      <c r="AT64" s="375">
        <v>23702.5</v>
      </c>
      <c r="AU64" s="375">
        <v>5158.09</v>
      </c>
      <c r="AV64" s="375">
        <v>58833.24</v>
      </c>
      <c r="AW64" s="375">
        <v>7291.51</v>
      </c>
      <c r="AX64" s="375">
        <v>0</v>
      </c>
      <c r="AY64" s="375">
        <v>2344.09</v>
      </c>
      <c r="AZ64" s="375">
        <v>0</v>
      </c>
      <c r="BA64" s="375">
        <v>2820.44</v>
      </c>
      <c r="BB64" s="375">
        <v>0</v>
      </c>
      <c r="BC64" s="375">
        <v>12690.19</v>
      </c>
      <c r="BD64" s="375">
        <v>0</v>
      </c>
      <c r="BE64" s="375">
        <v>15586.68</v>
      </c>
      <c r="BF64" s="375">
        <v>5784.34</v>
      </c>
      <c r="BG64" s="375">
        <v>2706.75</v>
      </c>
      <c r="BH64" s="375">
        <v>26794.7</v>
      </c>
      <c r="BI64" s="375">
        <v>3582.46</v>
      </c>
      <c r="BJ64" s="375">
        <v>860</v>
      </c>
      <c r="BK64" s="375">
        <v>13706.03</v>
      </c>
      <c r="BL64" s="375">
        <v>0</v>
      </c>
      <c r="BM64" s="375">
        <v>0</v>
      </c>
      <c r="BN64" s="375">
        <v>0</v>
      </c>
      <c r="BO64" s="375">
        <v>0</v>
      </c>
      <c r="BP64" s="375">
        <v>0</v>
      </c>
      <c r="BQ64" s="375">
        <v>6396.25</v>
      </c>
      <c r="BR64" s="375">
        <v>6211.06</v>
      </c>
      <c r="BS64" s="375">
        <v>0</v>
      </c>
      <c r="BT64" s="375">
        <v>10000</v>
      </c>
      <c r="BU64" s="375">
        <v>0</v>
      </c>
      <c r="BV64" s="375">
        <v>0</v>
      </c>
      <c r="BW64" s="375">
        <v>0</v>
      </c>
      <c r="BX64" s="375">
        <v>0</v>
      </c>
      <c r="BY64" s="375">
        <v>0</v>
      </c>
      <c r="BZ64" s="375">
        <v>0</v>
      </c>
      <c r="CA64" s="375">
        <v>12882.95</v>
      </c>
      <c r="CB64" s="375">
        <v>0</v>
      </c>
      <c r="CC64" s="375">
        <v>0</v>
      </c>
      <c r="CD64" s="375">
        <v>0</v>
      </c>
      <c r="CE64" s="375">
        <v>3029.37</v>
      </c>
      <c r="CF64" s="375">
        <v>16847.340000000244</v>
      </c>
      <c r="CG64" s="375">
        <v>8604.0600000000013</v>
      </c>
      <c r="CH64" s="375">
        <v>0</v>
      </c>
      <c r="CI64" s="375">
        <v>0</v>
      </c>
      <c r="CJ64" s="376"/>
      <c r="CK64" s="376"/>
      <c r="CL64" s="376"/>
      <c r="CM64" s="376"/>
    </row>
    <row r="65" spans="1:91" ht="28.8">
      <c r="A65" s="371" t="s">
        <v>858</v>
      </c>
      <c r="B65" s="372">
        <v>8732442</v>
      </c>
      <c r="C65" s="373">
        <v>2442</v>
      </c>
      <c r="D65" s="374" t="s">
        <v>389</v>
      </c>
      <c r="E65" t="s">
        <v>921</v>
      </c>
      <c r="F65" s="375">
        <v>132179.76</v>
      </c>
      <c r="G65" s="375">
        <v>0</v>
      </c>
      <c r="H65" s="375">
        <v>0</v>
      </c>
      <c r="I65" s="375">
        <v>756760.08</v>
      </c>
      <c r="J65" s="375">
        <v>0</v>
      </c>
      <c r="K65" s="375">
        <v>26074.93</v>
      </c>
      <c r="L65" s="375">
        <v>0</v>
      </c>
      <c r="M65" s="375">
        <v>22725</v>
      </c>
      <c r="N65" s="375">
        <v>40419.93</v>
      </c>
      <c r="O65" s="375">
        <v>0</v>
      </c>
      <c r="P65" s="375">
        <v>0</v>
      </c>
      <c r="Q65" s="375">
        <v>43952.69</v>
      </c>
      <c r="R65" s="375">
        <v>16841.46</v>
      </c>
      <c r="S65" s="375">
        <v>0</v>
      </c>
      <c r="T65" s="375">
        <v>0</v>
      </c>
      <c r="U65" s="375">
        <v>15824</v>
      </c>
      <c r="V65" s="375">
        <v>23471.27</v>
      </c>
      <c r="W65" s="375">
        <v>0</v>
      </c>
      <c r="X65" s="375">
        <v>0</v>
      </c>
      <c r="Y65" s="375">
        <v>0</v>
      </c>
      <c r="Z65" s="375">
        <v>0</v>
      </c>
      <c r="AA65" s="375">
        <v>0</v>
      </c>
      <c r="AB65" s="375">
        <v>0</v>
      </c>
      <c r="AC65" s="375">
        <v>0</v>
      </c>
      <c r="AD65" s="375">
        <v>477088.27</v>
      </c>
      <c r="AE65" s="375">
        <v>0</v>
      </c>
      <c r="AF65" s="375">
        <v>181695.45</v>
      </c>
      <c r="AG65" s="375">
        <v>6933.22</v>
      </c>
      <c r="AH65" s="375">
        <v>59715.13</v>
      </c>
      <c r="AI65" s="375">
        <v>0</v>
      </c>
      <c r="AJ65" s="375">
        <v>6901.45</v>
      </c>
      <c r="AK65" s="375">
        <v>7332.44</v>
      </c>
      <c r="AL65" s="375">
        <v>2934.63</v>
      </c>
      <c r="AM65" s="375">
        <v>3888.07</v>
      </c>
      <c r="AN65" s="375">
        <v>0</v>
      </c>
      <c r="AO65" s="375">
        <v>3287.2</v>
      </c>
      <c r="AP65" s="375">
        <v>2331.04</v>
      </c>
      <c r="AQ65" s="375">
        <v>16974.66</v>
      </c>
      <c r="AR65" s="375">
        <v>4043.23</v>
      </c>
      <c r="AS65" s="375">
        <v>7911.01</v>
      </c>
      <c r="AT65" s="375">
        <v>20459</v>
      </c>
      <c r="AU65" s="375">
        <v>5668.43</v>
      </c>
      <c r="AV65" s="375">
        <v>53437.36</v>
      </c>
      <c r="AW65" s="375">
        <v>6890.73</v>
      </c>
      <c r="AX65" s="375">
        <v>0</v>
      </c>
      <c r="AY65" s="375">
        <v>20511.86</v>
      </c>
      <c r="AZ65" s="375">
        <v>0</v>
      </c>
      <c r="BA65" s="375">
        <v>483.42</v>
      </c>
      <c r="BB65" s="375">
        <v>0</v>
      </c>
      <c r="BC65" s="375">
        <v>3623</v>
      </c>
      <c r="BD65" s="375">
        <v>0</v>
      </c>
      <c r="BE65" s="375">
        <v>16498.759999999998</v>
      </c>
      <c r="BF65" s="375">
        <v>6859.08</v>
      </c>
      <c r="BG65" s="375">
        <v>2644.56</v>
      </c>
      <c r="BH65" s="375">
        <v>61996.2</v>
      </c>
      <c r="BI65" s="375">
        <v>0</v>
      </c>
      <c r="BJ65" s="375">
        <v>3035.67</v>
      </c>
      <c r="BK65" s="375">
        <v>12319.01</v>
      </c>
      <c r="BL65" s="375">
        <v>0</v>
      </c>
      <c r="BM65" s="375">
        <v>0</v>
      </c>
      <c r="BN65" s="375">
        <v>16736.82</v>
      </c>
      <c r="BO65" s="375">
        <v>0</v>
      </c>
      <c r="BP65" s="375">
        <v>0</v>
      </c>
      <c r="BQ65" s="375">
        <v>5417.5</v>
      </c>
      <c r="BR65" s="375">
        <v>0</v>
      </c>
      <c r="BS65" s="375">
        <v>16736.82</v>
      </c>
      <c r="BT65" s="375">
        <v>10000</v>
      </c>
      <c r="BU65" s="375">
        <v>0</v>
      </c>
      <c r="BV65" s="375">
        <v>16127.41</v>
      </c>
      <c r="BW65" s="375">
        <v>0</v>
      </c>
      <c r="BX65" s="375">
        <v>0</v>
      </c>
      <c r="BY65" s="375">
        <v>0</v>
      </c>
      <c r="BZ65" s="375">
        <v>0</v>
      </c>
      <c r="CA65" s="375">
        <v>6026.91</v>
      </c>
      <c r="CB65" s="375">
        <v>0</v>
      </c>
      <c r="CC65" s="375">
        <v>0</v>
      </c>
      <c r="CD65" s="375">
        <v>0</v>
      </c>
      <c r="CE65" s="375">
        <v>6000</v>
      </c>
      <c r="CF65" s="375">
        <v>60049.420000000275</v>
      </c>
      <c r="CG65" s="375">
        <v>0</v>
      </c>
      <c r="CH65" s="375">
        <v>0</v>
      </c>
      <c r="CI65" s="375">
        <v>0</v>
      </c>
      <c r="CJ65" s="376"/>
      <c r="CK65" s="376"/>
      <c r="CL65" s="376"/>
      <c r="CM65" s="376"/>
    </row>
    <row r="66" spans="1:91" ht="28.8">
      <c r="A66" s="371" t="s">
        <v>858</v>
      </c>
      <c r="B66" s="372">
        <v>8732331</v>
      </c>
      <c r="C66" s="373">
        <v>2331</v>
      </c>
      <c r="D66" s="374" t="s">
        <v>391</v>
      </c>
      <c r="E66" t="s">
        <v>922</v>
      </c>
      <c r="F66" s="375">
        <v>85230.859999999666</v>
      </c>
      <c r="G66" s="375">
        <v>0</v>
      </c>
      <c r="H66" s="375">
        <v>971.14999999999964</v>
      </c>
      <c r="I66" s="375">
        <v>661612.74</v>
      </c>
      <c r="J66" s="375">
        <v>0</v>
      </c>
      <c r="K66" s="375">
        <v>69964.759999999995</v>
      </c>
      <c r="L66" s="375">
        <v>0</v>
      </c>
      <c r="M66" s="375">
        <v>60255</v>
      </c>
      <c r="N66" s="375">
        <v>15478</v>
      </c>
      <c r="O66" s="375">
        <v>0</v>
      </c>
      <c r="P66" s="375">
        <v>0</v>
      </c>
      <c r="Q66" s="375">
        <v>2919.79</v>
      </c>
      <c r="R66" s="375">
        <v>3670.96</v>
      </c>
      <c r="S66" s="375">
        <v>1610</v>
      </c>
      <c r="T66" s="375">
        <v>922.35</v>
      </c>
      <c r="U66" s="375">
        <v>3999.5</v>
      </c>
      <c r="V66" s="375">
        <v>12633.09</v>
      </c>
      <c r="W66" s="375">
        <v>0</v>
      </c>
      <c r="X66" s="375">
        <v>0</v>
      </c>
      <c r="Y66" s="375">
        <v>0</v>
      </c>
      <c r="Z66" s="375">
        <v>0</v>
      </c>
      <c r="AA66" s="375">
        <v>0</v>
      </c>
      <c r="AB66" s="375">
        <v>0</v>
      </c>
      <c r="AC66" s="375">
        <v>0</v>
      </c>
      <c r="AD66" s="375">
        <v>306928.96000000002</v>
      </c>
      <c r="AE66" s="375">
        <v>8454.36</v>
      </c>
      <c r="AF66" s="375">
        <v>241507.29</v>
      </c>
      <c r="AG66" s="375">
        <v>18271.509999999998</v>
      </c>
      <c r="AH66" s="375">
        <v>45552.82</v>
      </c>
      <c r="AI66" s="375">
        <v>19132.16</v>
      </c>
      <c r="AJ66" s="375">
        <v>13891.55</v>
      </c>
      <c r="AK66" s="375">
        <v>9773.34</v>
      </c>
      <c r="AL66" s="375">
        <v>2063.39</v>
      </c>
      <c r="AM66" s="375">
        <v>1800</v>
      </c>
      <c r="AN66" s="375">
        <v>778.75</v>
      </c>
      <c r="AO66" s="375">
        <v>2231.14</v>
      </c>
      <c r="AP66" s="375">
        <v>2013.74</v>
      </c>
      <c r="AQ66" s="375">
        <v>7266.58</v>
      </c>
      <c r="AR66" s="375">
        <v>1184.1199999999999</v>
      </c>
      <c r="AS66" s="375">
        <v>11861.27</v>
      </c>
      <c r="AT66" s="375">
        <v>13473</v>
      </c>
      <c r="AU66" s="375">
        <v>8245.9699999999993</v>
      </c>
      <c r="AV66" s="375">
        <v>47551.47</v>
      </c>
      <c r="AW66" s="375">
        <v>4080.33</v>
      </c>
      <c r="AX66" s="375">
        <v>0</v>
      </c>
      <c r="AY66" s="375">
        <v>2064.5</v>
      </c>
      <c r="AZ66" s="375">
        <v>4910.05</v>
      </c>
      <c r="BA66" s="375">
        <v>8489.4599999999991</v>
      </c>
      <c r="BB66" s="375">
        <v>0</v>
      </c>
      <c r="BC66" s="375">
        <v>8186.41</v>
      </c>
      <c r="BD66" s="375">
        <v>0</v>
      </c>
      <c r="BE66" s="375">
        <v>5177.53</v>
      </c>
      <c r="BF66" s="375">
        <v>2290.92</v>
      </c>
      <c r="BG66" s="375">
        <v>610.96</v>
      </c>
      <c r="BH66" s="375">
        <v>11474.88</v>
      </c>
      <c r="BI66" s="375">
        <v>0</v>
      </c>
      <c r="BJ66" s="375">
        <v>19320</v>
      </c>
      <c r="BK66" s="375">
        <v>15594.52</v>
      </c>
      <c r="BL66" s="375">
        <v>0</v>
      </c>
      <c r="BM66" s="375">
        <v>0</v>
      </c>
      <c r="BN66" s="375">
        <v>0</v>
      </c>
      <c r="BO66" s="375">
        <v>0</v>
      </c>
      <c r="BP66" s="375">
        <v>0</v>
      </c>
      <c r="BQ66" s="375">
        <v>4823.5</v>
      </c>
      <c r="BR66" s="375">
        <v>0</v>
      </c>
      <c r="BS66" s="375">
        <v>0</v>
      </c>
      <c r="BT66" s="375">
        <v>10000</v>
      </c>
      <c r="BU66" s="375">
        <v>0</v>
      </c>
      <c r="BV66" s="375">
        <v>0</v>
      </c>
      <c r="BW66" s="375">
        <v>0</v>
      </c>
      <c r="BX66" s="375">
        <v>0</v>
      </c>
      <c r="BY66" s="375">
        <v>0</v>
      </c>
      <c r="BZ66" s="375">
        <v>0</v>
      </c>
      <c r="CA66" s="375">
        <v>0</v>
      </c>
      <c r="CB66" s="375">
        <v>0</v>
      </c>
      <c r="CC66" s="375">
        <v>0</v>
      </c>
      <c r="CD66" s="375">
        <v>0</v>
      </c>
      <c r="CE66" s="375">
        <v>8563.92</v>
      </c>
      <c r="CF66" s="375">
        <v>65552.14999999963</v>
      </c>
      <c r="CG66" s="375">
        <v>5794.65</v>
      </c>
      <c r="CH66" s="375">
        <v>0</v>
      </c>
      <c r="CI66" s="375">
        <v>0</v>
      </c>
      <c r="CJ66" s="376"/>
      <c r="CK66" s="376"/>
      <c r="CL66" s="376"/>
      <c r="CM66" s="376"/>
    </row>
    <row r="67" spans="1:91" ht="28.8">
      <c r="A67" s="371" t="s">
        <v>874</v>
      </c>
      <c r="B67" s="372">
        <v>8731000</v>
      </c>
      <c r="C67" s="373">
        <v>1000</v>
      </c>
      <c r="D67" s="374" t="s">
        <v>393</v>
      </c>
      <c r="E67" t="s">
        <v>923</v>
      </c>
      <c r="F67" s="375">
        <v>206678.69999999998</v>
      </c>
      <c r="G67" s="375">
        <v>0</v>
      </c>
      <c r="H67" s="375">
        <v>4513.09</v>
      </c>
      <c r="I67" s="375">
        <v>364031.41</v>
      </c>
      <c r="J67" s="375">
        <v>0</v>
      </c>
      <c r="K67" s="375">
        <v>2047.28</v>
      </c>
      <c r="L67" s="375">
        <v>0</v>
      </c>
      <c r="M67" s="375">
        <v>0</v>
      </c>
      <c r="N67" s="375">
        <v>0</v>
      </c>
      <c r="O67" s="375">
        <v>0</v>
      </c>
      <c r="P67" s="375">
        <v>0</v>
      </c>
      <c r="Q67" s="375">
        <v>0</v>
      </c>
      <c r="R67" s="375">
        <v>8718.2000000000007</v>
      </c>
      <c r="S67" s="375">
        <v>0</v>
      </c>
      <c r="T67" s="375">
        <v>0</v>
      </c>
      <c r="U67" s="375">
        <v>1951</v>
      </c>
      <c r="V67" s="375">
        <v>0</v>
      </c>
      <c r="W67" s="375">
        <v>0</v>
      </c>
      <c r="X67" s="375">
        <v>0</v>
      </c>
      <c r="Y67" s="375">
        <v>0</v>
      </c>
      <c r="Z67" s="375">
        <v>0</v>
      </c>
      <c r="AA67" s="375">
        <v>0</v>
      </c>
      <c r="AB67" s="375">
        <v>0</v>
      </c>
      <c r="AC67" s="375">
        <v>0</v>
      </c>
      <c r="AD67" s="375">
        <v>171507.4</v>
      </c>
      <c r="AE67" s="375">
        <v>0</v>
      </c>
      <c r="AF67" s="375">
        <v>105642.97</v>
      </c>
      <c r="AG67" s="375">
        <v>9076.67</v>
      </c>
      <c r="AH67" s="375">
        <v>40523.67</v>
      </c>
      <c r="AI67" s="375">
        <v>5939.76</v>
      </c>
      <c r="AJ67" s="375">
        <v>0</v>
      </c>
      <c r="AK67" s="375">
        <v>1548.42</v>
      </c>
      <c r="AL67" s="375">
        <v>0</v>
      </c>
      <c r="AM67" s="375">
        <v>0</v>
      </c>
      <c r="AN67" s="375">
        <v>0</v>
      </c>
      <c r="AO67" s="375">
        <v>865.41</v>
      </c>
      <c r="AP67" s="375">
        <v>93.2</v>
      </c>
      <c r="AQ67" s="375">
        <v>11721.94</v>
      </c>
      <c r="AR67" s="375">
        <v>654.41</v>
      </c>
      <c r="AS67" s="375">
        <v>6056.05</v>
      </c>
      <c r="AT67" s="375">
        <v>0</v>
      </c>
      <c r="AU67" s="375">
        <v>2078.1999999999998</v>
      </c>
      <c r="AV67" s="375">
        <v>656.99</v>
      </c>
      <c r="AW67" s="375">
        <v>1196.68</v>
      </c>
      <c r="AX67" s="375">
        <v>0</v>
      </c>
      <c r="AY67" s="375">
        <v>98</v>
      </c>
      <c r="AZ67" s="375">
        <v>3836.74</v>
      </c>
      <c r="BA67" s="375">
        <v>0</v>
      </c>
      <c r="BB67" s="375">
        <v>0</v>
      </c>
      <c r="BC67" s="375">
        <v>1311.26</v>
      </c>
      <c r="BD67" s="375">
        <v>0</v>
      </c>
      <c r="BE67" s="375">
        <v>3024.4</v>
      </c>
      <c r="BF67" s="375">
        <v>1705.55</v>
      </c>
      <c r="BG67" s="375">
        <v>0</v>
      </c>
      <c r="BH67" s="375">
        <v>3141.6</v>
      </c>
      <c r="BI67" s="375">
        <v>0</v>
      </c>
      <c r="BJ67" s="375">
        <v>0</v>
      </c>
      <c r="BK67" s="375">
        <v>5176.8900000000003</v>
      </c>
      <c r="BL67" s="375">
        <v>0</v>
      </c>
      <c r="BM67" s="375">
        <v>0</v>
      </c>
      <c r="BN67" s="375">
        <v>0</v>
      </c>
      <c r="BO67" s="375">
        <v>0</v>
      </c>
      <c r="BP67" s="375">
        <v>0</v>
      </c>
      <c r="BQ67" s="375">
        <v>4614.25</v>
      </c>
      <c r="BR67" s="375">
        <v>0</v>
      </c>
      <c r="BS67" s="375">
        <v>0</v>
      </c>
      <c r="BT67" s="375">
        <v>0</v>
      </c>
      <c r="BU67" s="375">
        <v>0</v>
      </c>
      <c r="BV67" s="375">
        <v>3291.67</v>
      </c>
      <c r="BW67" s="375">
        <v>0</v>
      </c>
      <c r="BX67" s="375">
        <v>0</v>
      </c>
      <c r="BY67" s="375">
        <v>0</v>
      </c>
      <c r="BZ67" s="375">
        <v>0</v>
      </c>
      <c r="CA67" s="375">
        <v>0</v>
      </c>
      <c r="CB67" s="375">
        <v>0</v>
      </c>
      <c r="CC67" s="375">
        <v>0</v>
      </c>
      <c r="CD67" s="375">
        <v>0</v>
      </c>
      <c r="CE67" s="375">
        <v>0</v>
      </c>
      <c r="CF67" s="375">
        <v>207570.38</v>
      </c>
      <c r="CG67" s="375">
        <v>5835.67</v>
      </c>
      <c r="CH67" s="375">
        <v>0</v>
      </c>
      <c r="CI67" s="375">
        <v>0</v>
      </c>
      <c r="CJ67" s="376"/>
      <c r="CK67" s="376"/>
      <c r="CL67" s="376"/>
      <c r="CM67" s="376"/>
    </row>
    <row r="68" spans="1:91" ht="28.8">
      <c r="A68" s="371" t="s">
        <v>858</v>
      </c>
      <c r="B68" s="372">
        <v>8732446</v>
      </c>
      <c r="C68" s="373">
        <v>2446</v>
      </c>
      <c r="D68" s="374" t="s">
        <v>395</v>
      </c>
      <c r="E68" t="s">
        <v>924</v>
      </c>
      <c r="F68" s="375">
        <v>566449.56999999972</v>
      </c>
      <c r="G68" s="375">
        <v>0</v>
      </c>
      <c r="H68" s="375">
        <v>3162.7600000000007</v>
      </c>
      <c r="I68" s="375">
        <v>2375656.13</v>
      </c>
      <c r="J68" s="375">
        <v>0</v>
      </c>
      <c r="K68" s="375">
        <v>84045.61</v>
      </c>
      <c r="L68" s="375">
        <v>0</v>
      </c>
      <c r="M68" s="375">
        <v>236205</v>
      </c>
      <c r="N68" s="375">
        <v>91973.39</v>
      </c>
      <c r="O68" s="375">
        <v>1850</v>
      </c>
      <c r="P68" s="375">
        <v>0</v>
      </c>
      <c r="Q68" s="375">
        <v>245139.27</v>
      </c>
      <c r="R68" s="375">
        <v>30996.240000000002</v>
      </c>
      <c r="S68" s="375">
        <v>6750</v>
      </c>
      <c r="T68" s="375">
        <v>0</v>
      </c>
      <c r="U68" s="375">
        <v>29346</v>
      </c>
      <c r="V68" s="375">
        <v>1807.53</v>
      </c>
      <c r="W68" s="375">
        <v>0</v>
      </c>
      <c r="X68" s="375">
        <v>0</v>
      </c>
      <c r="Y68" s="375">
        <v>0</v>
      </c>
      <c r="Z68" s="375">
        <v>0</v>
      </c>
      <c r="AA68" s="375">
        <v>0</v>
      </c>
      <c r="AB68" s="375">
        <v>0</v>
      </c>
      <c r="AC68" s="375">
        <v>0</v>
      </c>
      <c r="AD68" s="375">
        <v>1533593.55</v>
      </c>
      <c r="AE68" s="375">
        <v>0</v>
      </c>
      <c r="AF68" s="375">
        <v>535759.06000000006</v>
      </c>
      <c r="AG68" s="375">
        <v>24507.02</v>
      </c>
      <c r="AH68" s="375">
        <v>166745.51999999999</v>
      </c>
      <c r="AI68" s="375">
        <v>80597.88</v>
      </c>
      <c r="AJ68" s="375">
        <v>101706.98</v>
      </c>
      <c r="AK68" s="375">
        <v>11277.6</v>
      </c>
      <c r="AL68" s="375">
        <v>11219</v>
      </c>
      <c r="AM68" s="375">
        <v>9950</v>
      </c>
      <c r="AN68" s="375">
        <v>0</v>
      </c>
      <c r="AO68" s="375">
        <v>29290.639999999999</v>
      </c>
      <c r="AP68" s="375">
        <v>2024.42</v>
      </c>
      <c r="AQ68" s="375">
        <v>73838.5</v>
      </c>
      <c r="AR68" s="375">
        <v>4966.38</v>
      </c>
      <c r="AS68" s="375">
        <v>42098.71</v>
      </c>
      <c r="AT68" s="375">
        <v>61050</v>
      </c>
      <c r="AU68" s="375">
        <v>20230.04</v>
      </c>
      <c r="AV68" s="375">
        <v>45883.02</v>
      </c>
      <c r="AW68" s="375">
        <v>7749.82</v>
      </c>
      <c r="AX68" s="375">
        <v>0</v>
      </c>
      <c r="AY68" s="375">
        <v>2847.43</v>
      </c>
      <c r="AZ68" s="375">
        <v>21896.87</v>
      </c>
      <c r="BA68" s="375">
        <v>5826.07</v>
      </c>
      <c r="BB68" s="375">
        <v>0</v>
      </c>
      <c r="BC68" s="375">
        <v>15759.42</v>
      </c>
      <c r="BD68" s="375">
        <v>0</v>
      </c>
      <c r="BE68" s="375">
        <v>24064</v>
      </c>
      <c r="BF68" s="375">
        <v>10476.93</v>
      </c>
      <c r="BG68" s="375">
        <v>3685.31</v>
      </c>
      <c r="BH68" s="375">
        <v>85332.1</v>
      </c>
      <c r="BI68" s="375">
        <v>0</v>
      </c>
      <c r="BJ68" s="375">
        <v>2720</v>
      </c>
      <c r="BK68" s="375">
        <v>44530.31</v>
      </c>
      <c r="BL68" s="375">
        <v>0</v>
      </c>
      <c r="BM68" s="375">
        <v>0</v>
      </c>
      <c r="BN68" s="375">
        <v>35735.35</v>
      </c>
      <c r="BO68" s="375">
        <v>0</v>
      </c>
      <c r="BP68" s="375">
        <v>0</v>
      </c>
      <c r="BQ68" s="375">
        <v>8483.1299999999992</v>
      </c>
      <c r="BR68" s="375">
        <v>0</v>
      </c>
      <c r="BS68" s="375">
        <v>35735.35</v>
      </c>
      <c r="BT68" s="375">
        <v>10000</v>
      </c>
      <c r="BU68" s="375">
        <v>0</v>
      </c>
      <c r="BV68" s="375">
        <v>47381.24</v>
      </c>
      <c r="BW68" s="375">
        <v>0</v>
      </c>
      <c r="BX68" s="375">
        <v>0</v>
      </c>
      <c r="BY68" s="375">
        <v>0</v>
      </c>
      <c r="BZ68" s="375">
        <v>0</v>
      </c>
      <c r="CA68" s="375">
        <v>0</v>
      </c>
      <c r="CB68" s="375">
        <v>0</v>
      </c>
      <c r="CC68" s="375">
        <v>0</v>
      </c>
      <c r="CD68" s="375">
        <v>0</v>
      </c>
      <c r="CE68" s="375">
        <v>168230</v>
      </c>
      <c r="CF68" s="375">
        <v>486626.80999999971</v>
      </c>
      <c r="CG68" s="375">
        <v>0</v>
      </c>
      <c r="CH68" s="375">
        <v>1.1641521080463235E-12</v>
      </c>
      <c r="CI68" s="375">
        <v>0</v>
      </c>
      <c r="CJ68" s="376"/>
      <c r="CK68" s="376"/>
      <c r="CL68" s="376"/>
      <c r="CM68" s="376"/>
    </row>
    <row r="69" spans="1:91" ht="28.8">
      <c r="A69" s="371" t="s">
        <v>858</v>
      </c>
      <c r="B69" s="372">
        <v>8733317</v>
      </c>
      <c r="C69" s="373">
        <v>3317</v>
      </c>
      <c r="D69" s="374" t="s">
        <v>397</v>
      </c>
      <c r="E69" t="s">
        <v>925</v>
      </c>
      <c r="F69" s="375">
        <v>-214394.30999999979</v>
      </c>
      <c r="G69" s="375">
        <v>0</v>
      </c>
      <c r="H69" s="375">
        <v>0</v>
      </c>
      <c r="I69" s="375">
        <v>875835.69</v>
      </c>
      <c r="J69" s="375">
        <v>0</v>
      </c>
      <c r="K69" s="375">
        <v>25277.63</v>
      </c>
      <c r="L69" s="375">
        <v>0</v>
      </c>
      <c r="M69" s="375">
        <v>42720</v>
      </c>
      <c r="N69" s="375">
        <v>79910.289999999994</v>
      </c>
      <c r="O69" s="375">
        <v>4050.01</v>
      </c>
      <c r="P69" s="375">
        <v>3558.55</v>
      </c>
      <c r="Q69" s="375">
        <v>60756.83</v>
      </c>
      <c r="R69" s="375">
        <v>724.17</v>
      </c>
      <c r="S69" s="375">
        <v>11155</v>
      </c>
      <c r="T69" s="375">
        <v>9430</v>
      </c>
      <c r="U69" s="375">
        <v>24837</v>
      </c>
      <c r="V69" s="375">
        <v>9358.89</v>
      </c>
      <c r="W69" s="375">
        <v>0</v>
      </c>
      <c r="X69" s="375">
        <v>0</v>
      </c>
      <c r="Y69" s="375">
        <v>0</v>
      </c>
      <c r="Z69" s="375">
        <v>0</v>
      </c>
      <c r="AA69" s="375">
        <v>0</v>
      </c>
      <c r="AB69" s="375">
        <v>0</v>
      </c>
      <c r="AC69" s="375">
        <v>0</v>
      </c>
      <c r="AD69" s="375">
        <v>582189.51</v>
      </c>
      <c r="AE69" s="375">
        <v>0</v>
      </c>
      <c r="AF69" s="375">
        <v>306537.90999999997</v>
      </c>
      <c r="AG69" s="375">
        <v>28565.13</v>
      </c>
      <c r="AH69" s="375">
        <v>50650.25</v>
      </c>
      <c r="AI69" s="375">
        <v>54306.879999999997</v>
      </c>
      <c r="AJ69" s="375">
        <v>26329.69</v>
      </c>
      <c r="AK69" s="375">
        <v>438</v>
      </c>
      <c r="AL69" s="375">
        <v>5855</v>
      </c>
      <c r="AM69" s="375">
        <v>3875</v>
      </c>
      <c r="AN69" s="375">
        <v>0</v>
      </c>
      <c r="AO69" s="375">
        <v>10807.72</v>
      </c>
      <c r="AP69" s="375">
        <v>0</v>
      </c>
      <c r="AQ69" s="375">
        <v>4215.1899999999996</v>
      </c>
      <c r="AR69" s="375">
        <v>2786.31</v>
      </c>
      <c r="AS69" s="375">
        <v>15767.04</v>
      </c>
      <c r="AT69" s="375">
        <v>3143.7</v>
      </c>
      <c r="AU69" s="375">
        <v>3495.49</v>
      </c>
      <c r="AV69" s="375">
        <v>28945.45</v>
      </c>
      <c r="AW69" s="375">
        <v>1099.47</v>
      </c>
      <c r="AX69" s="375">
        <v>0</v>
      </c>
      <c r="AY69" s="375">
        <v>16092.23</v>
      </c>
      <c r="AZ69" s="375">
        <v>0</v>
      </c>
      <c r="BA69" s="375">
        <v>0</v>
      </c>
      <c r="BB69" s="375">
        <v>0</v>
      </c>
      <c r="BC69" s="375">
        <v>9564.6299999999992</v>
      </c>
      <c r="BD69" s="375">
        <v>0</v>
      </c>
      <c r="BE69" s="375">
        <v>3867.34</v>
      </c>
      <c r="BF69" s="375">
        <v>4600.71</v>
      </c>
      <c r="BG69" s="375">
        <v>392</v>
      </c>
      <c r="BH69" s="375">
        <v>33169.42</v>
      </c>
      <c r="BI69" s="375">
        <v>0</v>
      </c>
      <c r="BJ69" s="375">
        <v>16634.25</v>
      </c>
      <c r="BK69" s="375">
        <v>10414.57</v>
      </c>
      <c r="BL69" s="375">
        <v>0</v>
      </c>
      <c r="BM69" s="375">
        <v>0</v>
      </c>
      <c r="BN69" s="375">
        <v>0</v>
      </c>
      <c r="BO69" s="375">
        <v>0</v>
      </c>
      <c r="BP69" s="375">
        <v>0</v>
      </c>
      <c r="BQ69" s="375">
        <v>0</v>
      </c>
      <c r="BR69" s="375">
        <v>0</v>
      </c>
      <c r="BS69" s="375">
        <v>0</v>
      </c>
      <c r="BT69" s="375">
        <v>10000</v>
      </c>
      <c r="BU69" s="375">
        <v>0</v>
      </c>
      <c r="BV69" s="375">
        <v>0</v>
      </c>
      <c r="BW69" s="375">
        <v>0</v>
      </c>
      <c r="BX69" s="375">
        <v>0</v>
      </c>
      <c r="BY69" s="375">
        <v>0</v>
      </c>
      <c r="BZ69" s="375">
        <v>0</v>
      </c>
      <c r="CA69" s="375">
        <v>0</v>
      </c>
      <c r="CB69" s="375">
        <v>0</v>
      </c>
      <c r="CC69" s="375">
        <v>0</v>
      </c>
      <c r="CD69" s="375">
        <v>0</v>
      </c>
      <c r="CE69" s="375">
        <v>0</v>
      </c>
      <c r="CF69" s="375">
        <v>-290523.13999999966</v>
      </c>
      <c r="CG69" s="375">
        <v>0</v>
      </c>
      <c r="CH69" s="375">
        <v>0</v>
      </c>
      <c r="CI69" s="375">
        <v>0</v>
      </c>
      <c r="CJ69" s="376"/>
      <c r="CK69" s="376"/>
      <c r="CL69" s="376"/>
      <c r="CM69" s="376"/>
    </row>
    <row r="70" spans="1:91" ht="28.8">
      <c r="A70" s="371" t="s">
        <v>858</v>
      </c>
      <c r="B70" s="372">
        <v>8732066</v>
      </c>
      <c r="C70" s="373">
        <v>2066</v>
      </c>
      <c r="D70" s="374" t="s">
        <v>399</v>
      </c>
      <c r="E70" t="s">
        <v>926</v>
      </c>
      <c r="F70" s="375">
        <v>-51998.730000000396</v>
      </c>
      <c r="G70" s="375">
        <v>-4037.6699999999955</v>
      </c>
      <c r="H70" s="375">
        <v>34654.039999999994</v>
      </c>
      <c r="I70" s="375">
        <v>1098167.31</v>
      </c>
      <c r="J70" s="375">
        <v>0</v>
      </c>
      <c r="K70" s="375">
        <v>30448.66</v>
      </c>
      <c r="L70" s="375">
        <v>0</v>
      </c>
      <c r="M70" s="375">
        <v>46624</v>
      </c>
      <c r="N70" s="375">
        <v>52214.400000000001</v>
      </c>
      <c r="O70" s="375">
        <v>9750</v>
      </c>
      <c r="P70" s="375">
        <v>9500</v>
      </c>
      <c r="Q70" s="375">
        <v>7688.8</v>
      </c>
      <c r="R70" s="375">
        <v>25634.41</v>
      </c>
      <c r="S70" s="375">
        <v>0</v>
      </c>
      <c r="T70" s="375">
        <v>690</v>
      </c>
      <c r="U70" s="375">
        <v>15629</v>
      </c>
      <c r="V70" s="375">
        <v>10162.790000000001</v>
      </c>
      <c r="W70" s="375">
        <v>0</v>
      </c>
      <c r="X70" s="375">
        <v>131903.62</v>
      </c>
      <c r="Y70" s="375">
        <v>6510.04</v>
      </c>
      <c r="Z70" s="375">
        <v>0</v>
      </c>
      <c r="AA70" s="375">
        <v>0</v>
      </c>
      <c r="AB70" s="375">
        <v>0</v>
      </c>
      <c r="AC70" s="375">
        <v>0</v>
      </c>
      <c r="AD70" s="375">
        <v>723422.24</v>
      </c>
      <c r="AE70" s="375">
        <v>0</v>
      </c>
      <c r="AF70" s="375">
        <v>250612.88</v>
      </c>
      <c r="AG70" s="375">
        <v>35727.26</v>
      </c>
      <c r="AH70" s="375">
        <v>43189.37</v>
      </c>
      <c r="AI70" s="375">
        <v>41783.17</v>
      </c>
      <c r="AJ70" s="375">
        <v>28650.85</v>
      </c>
      <c r="AK70" s="375">
        <v>4720.5</v>
      </c>
      <c r="AL70" s="375">
        <v>7184.23</v>
      </c>
      <c r="AM70" s="375">
        <v>5175</v>
      </c>
      <c r="AN70" s="375">
        <v>1672.5</v>
      </c>
      <c r="AO70" s="375">
        <v>2371.63</v>
      </c>
      <c r="AP70" s="375">
        <v>680</v>
      </c>
      <c r="AQ70" s="375">
        <v>2185.37</v>
      </c>
      <c r="AR70" s="375">
        <v>4562.1899999999996</v>
      </c>
      <c r="AS70" s="375">
        <v>22632.86</v>
      </c>
      <c r="AT70" s="375">
        <v>36352.5</v>
      </c>
      <c r="AU70" s="375">
        <v>4742.17</v>
      </c>
      <c r="AV70" s="375">
        <v>56701.06</v>
      </c>
      <c r="AW70" s="375">
        <v>10639.66</v>
      </c>
      <c r="AX70" s="375">
        <v>0</v>
      </c>
      <c r="AY70" s="375">
        <v>0</v>
      </c>
      <c r="AZ70" s="375">
        <v>0</v>
      </c>
      <c r="BA70" s="375">
        <v>0</v>
      </c>
      <c r="BB70" s="375">
        <v>0</v>
      </c>
      <c r="BC70" s="375">
        <v>13307.29</v>
      </c>
      <c r="BD70" s="375">
        <v>0</v>
      </c>
      <c r="BE70" s="375">
        <v>263.31</v>
      </c>
      <c r="BF70" s="375">
        <v>5785.86</v>
      </c>
      <c r="BG70" s="375">
        <v>0</v>
      </c>
      <c r="BH70" s="375">
        <v>22002.05</v>
      </c>
      <c r="BI70" s="375">
        <v>0</v>
      </c>
      <c r="BJ70" s="375">
        <v>6283</v>
      </c>
      <c r="BK70" s="375">
        <v>9358.41</v>
      </c>
      <c r="BL70" s="375">
        <v>0</v>
      </c>
      <c r="BM70" s="375">
        <v>0</v>
      </c>
      <c r="BN70" s="375">
        <v>0</v>
      </c>
      <c r="BO70" s="375">
        <v>109744.86</v>
      </c>
      <c r="BP70" s="375">
        <v>8958.34</v>
      </c>
      <c r="BQ70" s="375">
        <v>6407.5</v>
      </c>
      <c r="BR70" s="375">
        <v>0</v>
      </c>
      <c r="BS70" s="375">
        <v>0</v>
      </c>
      <c r="BT70" s="375">
        <v>10000</v>
      </c>
      <c r="BU70" s="375">
        <v>0</v>
      </c>
      <c r="BV70" s="375">
        <v>5265.71</v>
      </c>
      <c r="BW70" s="375">
        <v>0</v>
      </c>
      <c r="BX70" s="375">
        <v>0</v>
      </c>
      <c r="BY70" s="375">
        <v>0</v>
      </c>
      <c r="BZ70" s="375">
        <v>0</v>
      </c>
      <c r="CA70" s="375">
        <v>801.2</v>
      </c>
      <c r="CB70" s="375">
        <v>0</v>
      </c>
      <c r="CC70" s="375">
        <v>0</v>
      </c>
      <c r="CD70" s="375">
        <v>0</v>
      </c>
      <c r="CE70" s="375">
        <v>9048.1200000000008</v>
      </c>
      <c r="CF70" s="375">
        <v>-99038.520000000586</v>
      </c>
      <c r="CG70" s="375">
        <v>34994.62999999999</v>
      </c>
      <c r="CH70" s="375">
        <v>0</v>
      </c>
      <c r="CI70" s="375">
        <v>20168.470000000012</v>
      </c>
      <c r="CJ70" s="376"/>
      <c r="CK70" s="376"/>
      <c r="CL70" s="376"/>
      <c r="CM70" s="376"/>
    </row>
    <row r="71" spans="1:91" ht="28.8">
      <c r="A71" s="371" t="s">
        <v>858</v>
      </c>
      <c r="B71" s="372">
        <v>8732293</v>
      </c>
      <c r="C71" s="373">
        <v>2293</v>
      </c>
      <c r="D71" s="374" t="s">
        <v>401</v>
      </c>
      <c r="E71" t="s">
        <v>927</v>
      </c>
      <c r="F71" s="375">
        <v>102736.06000000003</v>
      </c>
      <c r="G71" s="375">
        <v>0</v>
      </c>
      <c r="H71" s="375">
        <v>27319.03</v>
      </c>
      <c r="I71" s="375">
        <v>1550485.72</v>
      </c>
      <c r="J71" s="375">
        <v>0</v>
      </c>
      <c r="K71" s="375">
        <v>108881.48</v>
      </c>
      <c r="L71" s="375">
        <v>0</v>
      </c>
      <c r="M71" s="375">
        <v>71155</v>
      </c>
      <c r="N71" s="375">
        <v>76454.58</v>
      </c>
      <c r="O71" s="375">
        <v>0</v>
      </c>
      <c r="P71" s="375">
        <v>33620.04</v>
      </c>
      <c r="Q71" s="375">
        <v>3505.01</v>
      </c>
      <c r="R71" s="375">
        <v>152.5</v>
      </c>
      <c r="S71" s="375">
        <v>3600</v>
      </c>
      <c r="T71" s="375">
        <v>0</v>
      </c>
      <c r="U71" s="375">
        <v>43414.02</v>
      </c>
      <c r="V71" s="375">
        <v>16279.59</v>
      </c>
      <c r="W71" s="375">
        <v>0</v>
      </c>
      <c r="X71" s="375">
        <v>0</v>
      </c>
      <c r="Y71" s="375">
        <v>0</v>
      </c>
      <c r="Z71" s="375">
        <v>0</v>
      </c>
      <c r="AA71" s="375">
        <v>0</v>
      </c>
      <c r="AB71" s="375">
        <v>0</v>
      </c>
      <c r="AC71" s="375">
        <v>0</v>
      </c>
      <c r="AD71" s="375">
        <v>987014.89</v>
      </c>
      <c r="AE71" s="375">
        <v>1040.77</v>
      </c>
      <c r="AF71" s="375">
        <v>432865.17</v>
      </c>
      <c r="AG71" s="375">
        <v>56769.78</v>
      </c>
      <c r="AH71" s="375">
        <v>120108.59</v>
      </c>
      <c r="AI71" s="375">
        <v>0</v>
      </c>
      <c r="AJ71" s="375">
        <v>0</v>
      </c>
      <c r="AK71" s="375">
        <v>5985.76</v>
      </c>
      <c r="AL71" s="375">
        <v>4163.8100000000004</v>
      </c>
      <c r="AM71" s="375">
        <v>0</v>
      </c>
      <c r="AN71" s="375">
        <v>0</v>
      </c>
      <c r="AO71" s="375">
        <v>5512.18</v>
      </c>
      <c r="AP71" s="375">
        <v>4002.01</v>
      </c>
      <c r="AQ71" s="375">
        <v>1913.79</v>
      </c>
      <c r="AR71" s="375">
        <v>6055.94</v>
      </c>
      <c r="AS71" s="375">
        <v>35998.639999999999</v>
      </c>
      <c r="AT71" s="375">
        <v>53002.5</v>
      </c>
      <c r="AU71" s="375">
        <v>7688.39</v>
      </c>
      <c r="AV71" s="375">
        <v>67137.08</v>
      </c>
      <c r="AW71" s="375">
        <v>11167.14</v>
      </c>
      <c r="AX71" s="375">
        <v>0</v>
      </c>
      <c r="AY71" s="375">
        <v>3101.18</v>
      </c>
      <c r="AZ71" s="375">
        <v>12990.42</v>
      </c>
      <c r="BA71" s="375">
        <v>2289.6</v>
      </c>
      <c r="BB71" s="375">
        <v>0</v>
      </c>
      <c r="BC71" s="375">
        <v>11117.74</v>
      </c>
      <c r="BD71" s="375">
        <v>0</v>
      </c>
      <c r="BE71" s="375">
        <v>8225.68</v>
      </c>
      <c r="BF71" s="375">
        <v>8322.83</v>
      </c>
      <c r="BG71" s="375">
        <v>0</v>
      </c>
      <c r="BH71" s="375">
        <v>64567.18</v>
      </c>
      <c r="BI71" s="375">
        <v>7435.14</v>
      </c>
      <c r="BJ71" s="375">
        <v>17725.080000000002</v>
      </c>
      <c r="BK71" s="375">
        <v>11969.25</v>
      </c>
      <c r="BL71" s="375">
        <v>0</v>
      </c>
      <c r="BM71" s="375">
        <v>0</v>
      </c>
      <c r="BN71" s="375">
        <v>0</v>
      </c>
      <c r="BO71" s="375">
        <v>0</v>
      </c>
      <c r="BP71" s="375">
        <v>0</v>
      </c>
      <c r="BQ71" s="375">
        <v>7330</v>
      </c>
      <c r="BR71" s="375">
        <v>0</v>
      </c>
      <c r="BS71" s="375">
        <v>0</v>
      </c>
      <c r="BT71" s="375">
        <v>10000</v>
      </c>
      <c r="BU71" s="375">
        <v>0</v>
      </c>
      <c r="BV71" s="375">
        <v>9770.15</v>
      </c>
      <c r="BW71" s="375">
        <v>0</v>
      </c>
      <c r="BX71" s="375">
        <v>0</v>
      </c>
      <c r="BY71" s="375">
        <v>0</v>
      </c>
      <c r="BZ71" s="375">
        <v>0</v>
      </c>
      <c r="CA71" s="375">
        <v>4315.3500000000004</v>
      </c>
      <c r="CB71" s="375">
        <v>0</v>
      </c>
      <c r="CC71" s="375">
        <v>0</v>
      </c>
      <c r="CD71" s="375">
        <v>0</v>
      </c>
      <c r="CE71" s="375">
        <v>2371.9</v>
      </c>
      <c r="CF71" s="375">
        <v>59741.560000000398</v>
      </c>
      <c r="CG71" s="375">
        <v>20563.53</v>
      </c>
      <c r="CH71" s="375">
        <v>0</v>
      </c>
      <c r="CI71" s="375">
        <v>0</v>
      </c>
      <c r="CJ71" s="376"/>
      <c r="CK71" s="376"/>
      <c r="CL71" s="376"/>
      <c r="CM71" s="376"/>
    </row>
    <row r="72" spans="1:91" ht="28.8">
      <c r="A72" s="371" t="s">
        <v>858</v>
      </c>
      <c r="B72" s="372">
        <v>8732074</v>
      </c>
      <c r="C72" s="373">
        <v>2074</v>
      </c>
      <c r="D72" s="374" t="s">
        <v>403</v>
      </c>
      <c r="E72" t="s">
        <v>928</v>
      </c>
      <c r="F72" s="375">
        <v>134553.1300000014</v>
      </c>
      <c r="G72" s="375">
        <v>-17402.28</v>
      </c>
      <c r="H72" s="375">
        <v>9111.6099999999988</v>
      </c>
      <c r="I72" s="375">
        <v>2086079.01</v>
      </c>
      <c r="J72" s="375">
        <v>0</v>
      </c>
      <c r="K72" s="375">
        <v>80325.37</v>
      </c>
      <c r="L72" s="375">
        <v>0</v>
      </c>
      <c r="M72" s="375">
        <v>146855</v>
      </c>
      <c r="N72" s="375">
        <v>71703.06</v>
      </c>
      <c r="O72" s="375">
        <v>21322.47</v>
      </c>
      <c r="P72" s="375">
        <v>20105.55</v>
      </c>
      <c r="Q72" s="375">
        <v>27941.24</v>
      </c>
      <c r="R72" s="375">
        <v>24389.119999999999</v>
      </c>
      <c r="S72" s="375">
        <v>4715</v>
      </c>
      <c r="T72" s="375">
        <v>0</v>
      </c>
      <c r="U72" s="375">
        <v>40861.75</v>
      </c>
      <c r="V72" s="375">
        <v>0</v>
      </c>
      <c r="W72" s="375">
        <v>0</v>
      </c>
      <c r="X72" s="375">
        <v>117794.11</v>
      </c>
      <c r="Y72" s="375">
        <v>50768.45</v>
      </c>
      <c r="Z72" s="375">
        <v>0</v>
      </c>
      <c r="AA72" s="375">
        <v>0</v>
      </c>
      <c r="AB72" s="375">
        <v>0</v>
      </c>
      <c r="AC72" s="375">
        <v>0</v>
      </c>
      <c r="AD72" s="375">
        <v>1232500.53</v>
      </c>
      <c r="AE72" s="375">
        <v>8415.6200000000008</v>
      </c>
      <c r="AF72" s="375">
        <v>504800.56</v>
      </c>
      <c r="AG72" s="375">
        <v>113712.98</v>
      </c>
      <c r="AH72" s="375">
        <v>156654.48000000001</v>
      </c>
      <c r="AI72" s="375">
        <v>0</v>
      </c>
      <c r="AJ72" s="375">
        <v>63406.47</v>
      </c>
      <c r="AK72" s="375">
        <v>9237.5400000000009</v>
      </c>
      <c r="AL72" s="375">
        <v>8908.6200000000008</v>
      </c>
      <c r="AM72" s="375">
        <v>9800</v>
      </c>
      <c r="AN72" s="375">
        <v>500</v>
      </c>
      <c r="AO72" s="375">
        <v>11380.28</v>
      </c>
      <c r="AP72" s="375">
        <v>1474.37</v>
      </c>
      <c r="AQ72" s="375">
        <v>7553.43</v>
      </c>
      <c r="AR72" s="375">
        <v>8342.68</v>
      </c>
      <c r="AS72" s="375">
        <v>35716.410000000003</v>
      </c>
      <c r="AT72" s="375">
        <v>86025</v>
      </c>
      <c r="AU72" s="375">
        <v>9094.1200000000008</v>
      </c>
      <c r="AV72" s="375">
        <v>86062.6</v>
      </c>
      <c r="AW72" s="375">
        <v>13907.98</v>
      </c>
      <c r="AX72" s="375">
        <v>0</v>
      </c>
      <c r="AY72" s="375">
        <v>0</v>
      </c>
      <c r="AZ72" s="375">
        <v>0</v>
      </c>
      <c r="BA72" s="375">
        <v>210.07</v>
      </c>
      <c r="BB72" s="375">
        <v>0</v>
      </c>
      <c r="BC72" s="375">
        <v>10782.52</v>
      </c>
      <c r="BD72" s="375">
        <v>0</v>
      </c>
      <c r="BE72" s="375">
        <v>23383.040000000001</v>
      </c>
      <c r="BF72" s="375">
        <v>10585.78</v>
      </c>
      <c r="BG72" s="375">
        <v>2633.75</v>
      </c>
      <c r="BH72" s="375">
        <v>103500.77</v>
      </c>
      <c r="BI72" s="375">
        <v>3628.72</v>
      </c>
      <c r="BJ72" s="375">
        <v>30239.61</v>
      </c>
      <c r="BK72" s="375">
        <v>25495.53</v>
      </c>
      <c r="BL72" s="375">
        <v>0</v>
      </c>
      <c r="BM72" s="375">
        <v>0</v>
      </c>
      <c r="BN72" s="375">
        <v>0</v>
      </c>
      <c r="BO72" s="375">
        <v>125541.04</v>
      </c>
      <c r="BP72" s="375">
        <v>12968.12</v>
      </c>
      <c r="BQ72" s="375">
        <v>8488.75</v>
      </c>
      <c r="BR72" s="375">
        <v>0</v>
      </c>
      <c r="BS72" s="375">
        <v>0</v>
      </c>
      <c r="BT72" s="375">
        <v>10000</v>
      </c>
      <c r="BU72" s="375">
        <v>0</v>
      </c>
      <c r="BV72" s="375">
        <v>0</v>
      </c>
      <c r="BW72" s="375">
        <v>0</v>
      </c>
      <c r="BX72" s="375">
        <v>0</v>
      </c>
      <c r="BY72" s="375">
        <v>0</v>
      </c>
      <c r="BZ72" s="375">
        <v>0</v>
      </c>
      <c r="CA72" s="375">
        <v>3996.84</v>
      </c>
      <c r="CB72" s="375">
        <v>0</v>
      </c>
      <c r="CC72" s="375">
        <v>0</v>
      </c>
      <c r="CD72" s="375">
        <v>0</v>
      </c>
      <c r="CE72" s="375">
        <v>23660.99</v>
      </c>
      <c r="CF72" s="375">
        <v>55317.93000000123</v>
      </c>
      <c r="CG72" s="375">
        <v>13603.519999999999</v>
      </c>
      <c r="CH72" s="375">
        <v>0</v>
      </c>
      <c r="CI72" s="375">
        <v>14569.44000000001</v>
      </c>
      <c r="CJ72" s="376"/>
      <c r="CK72" s="376"/>
      <c r="CL72" s="376"/>
      <c r="CM72" s="376"/>
    </row>
    <row r="73" spans="1:91" ht="28.8">
      <c r="A73" s="371" t="s">
        <v>858</v>
      </c>
      <c r="B73" s="372">
        <v>8732075</v>
      </c>
      <c r="C73" s="373">
        <v>2075</v>
      </c>
      <c r="D73" s="374" t="s">
        <v>405</v>
      </c>
      <c r="E73" t="s">
        <v>929</v>
      </c>
      <c r="F73" s="375">
        <v>125509.11999999985</v>
      </c>
      <c r="G73" s="375">
        <v>15692.36</v>
      </c>
      <c r="H73" s="375">
        <v>12277.89</v>
      </c>
      <c r="I73" s="375">
        <v>1263015.27</v>
      </c>
      <c r="J73" s="375">
        <v>0</v>
      </c>
      <c r="K73" s="375">
        <v>122336.59</v>
      </c>
      <c r="L73" s="375">
        <v>0</v>
      </c>
      <c r="M73" s="375">
        <v>118035</v>
      </c>
      <c r="N73" s="375">
        <v>44844.86</v>
      </c>
      <c r="O73" s="375">
        <v>6339.23</v>
      </c>
      <c r="P73" s="375">
        <v>14000</v>
      </c>
      <c r="Q73" s="375">
        <v>15708.08</v>
      </c>
      <c r="R73" s="375">
        <v>8048.02</v>
      </c>
      <c r="S73" s="375">
        <v>0</v>
      </c>
      <c r="T73" s="375">
        <v>499.14</v>
      </c>
      <c r="U73" s="375">
        <v>14521.25</v>
      </c>
      <c r="V73" s="375">
        <v>3194.33</v>
      </c>
      <c r="W73" s="375">
        <v>0</v>
      </c>
      <c r="X73" s="375">
        <v>85348.23</v>
      </c>
      <c r="Y73" s="375">
        <v>11759.26</v>
      </c>
      <c r="Z73" s="375">
        <v>0</v>
      </c>
      <c r="AA73" s="375">
        <v>0</v>
      </c>
      <c r="AB73" s="375">
        <v>0</v>
      </c>
      <c r="AC73" s="375">
        <v>0</v>
      </c>
      <c r="AD73" s="375">
        <v>710739</v>
      </c>
      <c r="AE73" s="375">
        <v>0</v>
      </c>
      <c r="AF73" s="375">
        <v>467892.26</v>
      </c>
      <c r="AG73" s="375">
        <v>61496.87</v>
      </c>
      <c r="AH73" s="375">
        <v>94108.92</v>
      </c>
      <c r="AI73" s="375">
        <v>0</v>
      </c>
      <c r="AJ73" s="375">
        <v>40558.65</v>
      </c>
      <c r="AK73" s="375">
        <v>6453.96</v>
      </c>
      <c r="AL73" s="375">
        <v>5210.43</v>
      </c>
      <c r="AM73" s="375">
        <v>5325</v>
      </c>
      <c r="AN73" s="375">
        <v>295</v>
      </c>
      <c r="AO73" s="375">
        <v>12019.64</v>
      </c>
      <c r="AP73" s="375">
        <v>743.2</v>
      </c>
      <c r="AQ73" s="375">
        <v>3920.73</v>
      </c>
      <c r="AR73" s="375">
        <v>3853.31</v>
      </c>
      <c r="AS73" s="375">
        <v>36923.42</v>
      </c>
      <c r="AT73" s="375">
        <v>34410</v>
      </c>
      <c r="AU73" s="375">
        <v>6298.91</v>
      </c>
      <c r="AV73" s="375">
        <v>46795.61</v>
      </c>
      <c r="AW73" s="375">
        <v>11496.99</v>
      </c>
      <c r="AX73" s="375">
        <v>0</v>
      </c>
      <c r="AY73" s="375">
        <v>12502.68</v>
      </c>
      <c r="AZ73" s="375">
        <v>0</v>
      </c>
      <c r="BA73" s="375">
        <v>1605.6</v>
      </c>
      <c r="BB73" s="375">
        <v>0</v>
      </c>
      <c r="BC73" s="375">
        <v>8614.27</v>
      </c>
      <c r="BD73" s="375">
        <v>0</v>
      </c>
      <c r="BE73" s="375">
        <v>7821.17</v>
      </c>
      <c r="BF73" s="375">
        <v>5897.88</v>
      </c>
      <c r="BG73" s="375">
        <v>0</v>
      </c>
      <c r="BH73" s="375">
        <v>51573.15</v>
      </c>
      <c r="BI73" s="375">
        <v>11454.38</v>
      </c>
      <c r="BJ73" s="375">
        <v>5037</v>
      </c>
      <c r="BK73" s="375">
        <v>11548.61</v>
      </c>
      <c r="BL73" s="375">
        <v>0</v>
      </c>
      <c r="BM73" s="375">
        <v>0</v>
      </c>
      <c r="BN73" s="375">
        <v>0</v>
      </c>
      <c r="BO73" s="375">
        <v>69835.3</v>
      </c>
      <c r="BP73" s="375">
        <v>18298.73</v>
      </c>
      <c r="BQ73" s="375">
        <v>6632.5</v>
      </c>
      <c r="BR73" s="375">
        <v>0</v>
      </c>
      <c r="BS73" s="375">
        <v>0</v>
      </c>
      <c r="BT73" s="375">
        <v>10000</v>
      </c>
      <c r="BU73" s="375">
        <v>0</v>
      </c>
      <c r="BV73" s="375">
        <v>7403.37</v>
      </c>
      <c r="BW73" s="375">
        <v>0</v>
      </c>
      <c r="BX73" s="375">
        <v>0</v>
      </c>
      <c r="BY73" s="375">
        <v>0</v>
      </c>
      <c r="BZ73" s="375">
        <v>0</v>
      </c>
      <c r="CA73" s="375">
        <v>0</v>
      </c>
      <c r="CB73" s="375">
        <v>0</v>
      </c>
      <c r="CC73" s="375">
        <v>0</v>
      </c>
      <c r="CD73" s="375">
        <v>0</v>
      </c>
      <c r="CE73" s="375">
        <v>21702.57</v>
      </c>
      <c r="CF73" s="375">
        <v>49751.68000000067</v>
      </c>
      <c r="CG73" s="375">
        <v>11507.02</v>
      </c>
      <c r="CH73" s="375">
        <v>0</v>
      </c>
      <c r="CI73" s="375">
        <v>24665.819999999992</v>
      </c>
      <c r="CJ73" s="376"/>
      <c r="CK73" s="376"/>
      <c r="CL73" s="376"/>
      <c r="CM73" s="376"/>
    </row>
    <row r="74" spans="1:91" ht="28.8">
      <c r="A74" s="371" t="s">
        <v>858</v>
      </c>
      <c r="B74" s="372">
        <v>8732121</v>
      </c>
      <c r="C74" s="373">
        <v>2121</v>
      </c>
      <c r="D74" s="374" t="s">
        <v>407</v>
      </c>
      <c r="E74" t="s">
        <v>930</v>
      </c>
      <c r="F74" s="375">
        <v>-133806.28999999899</v>
      </c>
      <c r="G74" s="375">
        <v>0</v>
      </c>
      <c r="H74" s="375">
        <v>8673.32</v>
      </c>
      <c r="I74" s="375">
        <v>2127071.27</v>
      </c>
      <c r="J74" s="375">
        <v>0</v>
      </c>
      <c r="K74" s="375">
        <v>198869.87</v>
      </c>
      <c r="L74" s="375">
        <v>0</v>
      </c>
      <c r="M74" s="375">
        <v>106750</v>
      </c>
      <c r="N74" s="375">
        <v>80568</v>
      </c>
      <c r="O74" s="375">
        <v>0</v>
      </c>
      <c r="P74" s="375">
        <v>60752.83</v>
      </c>
      <c r="Q74" s="375">
        <v>3954.1</v>
      </c>
      <c r="R74" s="375">
        <v>46518.54</v>
      </c>
      <c r="S74" s="375">
        <v>5388</v>
      </c>
      <c r="T74" s="375">
        <v>12794.02</v>
      </c>
      <c r="U74" s="375">
        <v>66646.95</v>
      </c>
      <c r="V74" s="375">
        <v>10492.43</v>
      </c>
      <c r="W74" s="375">
        <v>0</v>
      </c>
      <c r="X74" s="375">
        <v>0</v>
      </c>
      <c r="Y74" s="375">
        <v>0</v>
      </c>
      <c r="Z74" s="375">
        <v>0</v>
      </c>
      <c r="AA74" s="375">
        <v>0</v>
      </c>
      <c r="AB74" s="375">
        <v>0</v>
      </c>
      <c r="AC74" s="375">
        <v>0</v>
      </c>
      <c r="AD74" s="375">
        <v>1286621.3700000001</v>
      </c>
      <c r="AE74" s="375">
        <v>17406.439999999999</v>
      </c>
      <c r="AF74" s="375">
        <v>617987.61</v>
      </c>
      <c r="AG74" s="375">
        <v>71310.09</v>
      </c>
      <c r="AH74" s="375">
        <v>201050.27</v>
      </c>
      <c r="AI74" s="375">
        <v>0</v>
      </c>
      <c r="AJ74" s="375">
        <v>8143.14</v>
      </c>
      <c r="AK74" s="375">
        <v>10676.6</v>
      </c>
      <c r="AL74" s="375">
        <v>4121</v>
      </c>
      <c r="AM74" s="375">
        <v>9800</v>
      </c>
      <c r="AN74" s="375">
        <v>3555</v>
      </c>
      <c r="AO74" s="375">
        <v>13526.4</v>
      </c>
      <c r="AP74" s="375">
        <v>6010.17</v>
      </c>
      <c r="AQ74" s="375">
        <v>6758.98</v>
      </c>
      <c r="AR74" s="375">
        <v>9495.6299999999992</v>
      </c>
      <c r="AS74" s="375">
        <v>39357.42</v>
      </c>
      <c r="AT74" s="375">
        <v>61050</v>
      </c>
      <c r="AU74" s="375">
        <v>26346.41</v>
      </c>
      <c r="AV74" s="375">
        <v>93082.61</v>
      </c>
      <c r="AW74" s="375">
        <v>8079.04</v>
      </c>
      <c r="AX74" s="375">
        <v>0</v>
      </c>
      <c r="AY74" s="375">
        <v>6534.65</v>
      </c>
      <c r="AZ74" s="375">
        <v>18478.97</v>
      </c>
      <c r="BA74" s="375">
        <v>1709.4</v>
      </c>
      <c r="BB74" s="375">
        <v>1033.18</v>
      </c>
      <c r="BC74" s="375">
        <v>18940.89</v>
      </c>
      <c r="BD74" s="375">
        <v>0</v>
      </c>
      <c r="BE74" s="375">
        <v>11797.32</v>
      </c>
      <c r="BF74" s="375">
        <v>11342.11</v>
      </c>
      <c r="BG74" s="375">
        <v>114.6</v>
      </c>
      <c r="BH74" s="375">
        <v>126454.66</v>
      </c>
      <c r="BI74" s="375">
        <v>9515.01</v>
      </c>
      <c r="BJ74" s="375">
        <v>18327.43</v>
      </c>
      <c r="BK74" s="375">
        <v>20620.66</v>
      </c>
      <c r="BL74" s="375">
        <v>0</v>
      </c>
      <c r="BM74" s="375">
        <v>0</v>
      </c>
      <c r="BN74" s="375">
        <v>0</v>
      </c>
      <c r="BO74" s="375">
        <v>0</v>
      </c>
      <c r="BP74" s="375">
        <v>0</v>
      </c>
      <c r="BQ74" s="375">
        <v>8590</v>
      </c>
      <c r="BR74" s="375">
        <v>0</v>
      </c>
      <c r="BS74" s="375">
        <v>0</v>
      </c>
      <c r="BT74" s="375">
        <v>10000</v>
      </c>
      <c r="BU74" s="375">
        <v>0</v>
      </c>
      <c r="BV74" s="375">
        <v>0</v>
      </c>
      <c r="BW74" s="375">
        <v>0</v>
      </c>
      <c r="BX74" s="375">
        <v>0</v>
      </c>
      <c r="BY74" s="375">
        <v>0</v>
      </c>
      <c r="BZ74" s="375">
        <v>0</v>
      </c>
      <c r="CA74" s="375">
        <v>10463.799999999999</v>
      </c>
      <c r="CB74" s="375">
        <v>0</v>
      </c>
      <c r="CC74" s="375">
        <v>0</v>
      </c>
      <c r="CD74" s="375">
        <v>0</v>
      </c>
      <c r="CE74" s="375">
        <v>0</v>
      </c>
      <c r="CF74" s="375">
        <v>-153247.33999999834</v>
      </c>
      <c r="CG74" s="375">
        <v>6799.52</v>
      </c>
      <c r="CH74" s="375">
        <v>0</v>
      </c>
      <c r="CI74" s="375">
        <v>0</v>
      </c>
      <c r="CJ74" s="376"/>
      <c r="CK74" s="376"/>
      <c r="CL74" s="376"/>
      <c r="CM74" s="376"/>
    </row>
    <row r="75" spans="1:91" ht="28.8">
      <c r="A75" s="371" t="s">
        <v>858</v>
      </c>
      <c r="B75" s="372">
        <v>8732028</v>
      </c>
      <c r="C75" s="373">
        <v>2028</v>
      </c>
      <c r="D75" s="374" t="s">
        <v>409</v>
      </c>
      <c r="E75" t="s">
        <v>931</v>
      </c>
      <c r="F75" s="375">
        <v>69122.729999999137</v>
      </c>
      <c r="G75" s="375">
        <v>0</v>
      </c>
      <c r="H75" s="375">
        <v>4636.3</v>
      </c>
      <c r="I75" s="375">
        <v>2055665.59</v>
      </c>
      <c r="J75" s="375">
        <v>0</v>
      </c>
      <c r="K75" s="375">
        <v>179160.69</v>
      </c>
      <c r="L75" s="375">
        <v>0</v>
      </c>
      <c r="M75" s="375">
        <v>133635</v>
      </c>
      <c r="N75" s="375">
        <v>78919.929999999993</v>
      </c>
      <c r="O75" s="375">
        <v>0</v>
      </c>
      <c r="P75" s="375">
        <v>1680</v>
      </c>
      <c r="Q75" s="375">
        <v>83172.100000000006</v>
      </c>
      <c r="R75" s="375">
        <v>40932.74</v>
      </c>
      <c r="S75" s="375">
        <v>12236</v>
      </c>
      <c r="T75" s="375">
        <v>437.82</v>
      </c>
      <c r="U75" s="375">
        <v>39230.9</v>
      </c>
      <c r="V75" s="375">
        <v>41295.64</v>
      </c>
      <c r="W75" s="375">
        <v>0</v>
      </c>
      <c r="X75" s="375">
        <v>0</v>
      </c>
      <c r="Y75" s="375">
        <v>0</v>
      </c>
      <c r="Z75" s="375">
        <v>0</v>
      </c>
      <c r="AA75" s="375">
        <v>0</v>
      </c>
      <c r="AB75" s="375">
        <v>0</v>
      </c>
      <c r="AC75" s="375">
        <v>0</v>
      </c>
      <c r="AD75" s="375">
        <v>1201477.6499999999</v>
      </c>
      <c r="AE75" s="375">
        <v>8200</v>
      </c>
      <c r="AF75" s="375">
        <v>543203.39</v>
      </c>
      <c r="AG75" s="375">
        <v>59651.64</v>
      </c>
      <c r="AH75" s="375">
        <v>130548.9</v>
      </c>
      <c r="AI75" s="375">
        <v>0</v>
      </c>
      <c r="AJ75" s="375">
        <v>112981.06</v>
      </c>
      <c r="AK75" s="375">
        <v>39871.980000000003</v>
      </c>
      <c r="AL75" s="375">
        <v>6189.11</v>
      </c>
      <c r="AM75" s="375">
        <v>9575</v>
      </c>
      <c r="AN75" s="375">
        <v>62.5</v>
      </c>
      <c r="AO75" s="375">
        <v>17553.740000000002</v>
      </c>
      <c r="AP75" s="375">
        <v>1059.72</v>
      </c>
      <c r="AQ75" s="375">
        <v>8582.31</v>
      </c>
      <c r="AR75" s="375">
        <v>7691.63</v>
      </c>
      <c r="AS75" s="375">
        <v>48745.62</v>
      </c>
      <c r="AT75" s="375">
        <v>72705</v>
      </c>
      <c r="AU75" s="375">
        <v>9091.0300000000007</v>
      </c>
      <c r="AV75" s="375">
        <v>119777.25</v>
      </c>
      <c r="AW75" s="375">
        <v>10016.629999999999</v>
      </c>
      <c r="AX75" s="375">
        <v>0</v>
      </c>
      <c r="AY75" s="375">
        <v>23.32</v>
      </c>
      <c r="AZ75" s="375">
        <v>6273.54</v>
      </c>
      <c r="BA75" s="375">
        <v>784.97</v>
      </c>
      <c r="BB75" s="375">
        <v>0</v>
      </c>
      <c r="BC75" s="375">
        <v>3560</v>
      </c>
      <c r="BD75" s="375">
        <v>0</v>
      </c>
      <c r="BE75" s="375">
        <v>28345.39</v>
      </c>
      <c r="BF75" s="375">
        <v>10823.82</v>
      </c>
      <c r="BG75" s="375">
        <v>5599.68</v>
      </c>
      <c r="BH75" s="375">
        <v>126887.7</v>
      </c>
      <c r="BI75" s="375">
        <v>38125.279999999999</v>
      </c>
      <c r="BJ75" s="375">
        <v>11181.17</v>
      </c>
      <c r="BK75" s="375">
        <v>23685.94</v>
      </c>
      <c r="BL75" s="375">
        <v>0</v>
      </c>
      <c r="BM75" s="375">
        <v>0</v>
      </c>
      <c r="BN75" s="375">
        <v>0</v>
      </c>
      <c r="BO75" s="375">
        <v>0</v>
      </c>
      <c r="BP75" s="375">
        <v>0</v>
      </c>
      <c r="BQ75" s="375">
        <v>8421.25</v>
      </c>
      <c r="BR75" s="375">
        <v>0</v>
      </c>
      <c r="BS75" s="375">
        <v>0</v>
      </c>
      <c r="BT75" s="375">
        <v>10000</v>
      </c>
      <c r="BU75" s="375">
        <v>0</v>
      </c>
      <c r="BV75" s="375">
        <v>4465.3900000000003</v>
      </c>
      <c r="BW75" s="375">
        <v>0</v>
      </c>
      <c r="BX75" s="375">
        <v>0</v>
      </c>
      <c r="BY75" s="375">
        <v>0</v>
      </c>
      <c r="BZ75" s="375">
        <v>0</v>
      </c>
      <c r="CA75" s="375">
        <v>4847.76</v>
      </c>
      <c r="CB75" s="375">
        <v>0</v>
      </c>
      <c r="CC75" s="375">
        <v>0</v>
      </c>
      <c r="CD75" s="375">
        <v>0</v>
      </c>
      <c r="CE75" s="375">
        <v>2222.58</v>
      </c>
      <c r="CF75" s="375">
        <v>70991.589999999545</v>
      </c>
      <c r="CG75" s="375">
        <v>0</v>
      </c>
      <c r="CH75" s="375">
        <v>3744.4</v>
      </c>
      <c r="CI75" s="375">
        <v>0</v>
      </c>
      <c r="CJ75" s="376"/>
      <c r="CK75" s="376"/>
      <c r="CL75" s="376"/>
      <c r="CM75" s="376"/>
    </row>
    <row r="76" spans="1:91" ht="28.8">
      <c r="A76" s="371" t="s">
        <v>858</v>
      </c>
      <c r="B76" s="372">
        <v>8732029</v>
      </c>
      <c r="C76" s="373">
        <v>2029</v>
      </c>
      <c r="D76" s="374" t="s">
        <v>411</v>
      </c>
      <c r="E76" t="s">
        <v>932</v>
      </c>
      <c r="F76" s="375">
        <v>133071.38</v>
      </c>
      <c r="G76" s="375">
        <v>89477.569999999992</v>
      </c>
      <c r="H76" s="375">
        <v>0</v>
      </c>
      <c r="I76" s="375">
        <v>1066977.6599999999</v>
      </c>
      <c r="J76" s="375">
        <v>0</v>
      </c>
      <c r="K76" s="375">
        <v>31938.98</v>
      </c>
      <c r="L76" s="375">
        <v>0</v>
      </c>
      <c r="M76" s="375">
        <v>51110</v>
      </c>
      <c r="N76" s="375">
        <v>56605.39</v>
      </c>
      <c r="O76" s="375">
        <v>0</v>
      </c>
      <c r="P76" s="375">
        <v>4343</v>
      </c>
      <c r="Q76" s="375">
        <v>73612.97</v>
      </c>
      <c r="R76" s="375">
        <v>29477.23</v>
      </c>
      <c r="S76" s="375">
        <v>1350</v>
      </c>
      <c r="T76" s="375">
        <v>0</v>
      </c>
      <c r="U76" s="375">
        <v>25703.95</v>
      </c>
      <c r="V76" s="375">
        <v>14214.51</v>
      </c>
      <c r="W76" s="375">
        <v>0</v>
      </c>
      <c r="X76" s="375">
        <v>150205.78</v>
      </c>
      <c r="Y76" s="375">
        <v>26322.62</v>
      </c>
      <c r="Z76" s="375">
        <v>0</v>
      </c>
      <c r="AA76" s="375">
        <v>0</v>
      </c>
      <c r="AB76" s="375">
        <v>0</v>
      </c>
      <c r="AC76" s="375">
        <v>0</v>
      </c>
      <c r="AD76" s="375">
        <v>662526.13</v>
      </c>
      <c r="AE76" s="375">
        <v>12101.72</v>
      </c>
      <c r="AF76" s="375">
        <v>263662.71999999997</v>
      </c>
      <c r="AG76" s="375">
        <v>13341.06</v>
      </c>
      <c r="AH76" s="375">
        <v>55669.73</v>
      </c>
      <c r="AI76" s="375">
        <v>0</v>
      </c>
      <c r="AJ76" s="375">
        <v>74485.37</v>
      </c>
      <c r="AK76" s="375">
        <v>4502.53</v>
      </c>
      <c r="AL76" s="375">
        <v>1994</v>
      </c>
      <c r="AM76" s="375">
        <v>4800</v>
      </c>
      <c r="AN76" s="375">
        <v>222.5</v>
      </c>
      <c r="AO76" s="375">
        <v>11933.17</v>
      </c>
      <c r="AP76" s="375">
        <v>3102.62</v>
      </c>
      <c r="AQ76" s="375">
        <v>21951.759999999998</v>
      </c>
      <c r="AR76" s="375">
        <v>4035.73</v>
      </c>
      <c r="AS76" s="375">
        <v>17967.2</v>
      </c>
      <c r="AT76" s="375">
        <v>35242.5</v>
      </c>
      <c r="AU76" s="375">
        <v>5982</v>
      </c>
      <c r="AV76" s="375">
        <v>53371.71</v>
      </c>
      <c r="AW76" s="375">
        <v>9312.85</v>
      </c>
      <c r="AX76" s="375">
        <v>0</v>
      </c>
      <c r="AY76" s="375">
        <v>2884.9</v>
      </c>
      <c r="AZ76" s="375">
        <v>6268.56</v>
      </c>
      <c r="BA76" s="375">
        <v>103.52</v>
      </c>
      <c r="BB76" s="375">
        <v>0</v>
      </c>
      <c r="BC76" s="375">
        <v>5631.67</v>
      </c>
      <c r="BD76" s="375">
        <v>0</v>
      </c>
      <c r="BE76" s="375">
        <v>9960.0400000000009</v>
      </c>
      <c r="BF76" s="375">
        <v>5257.88</v>
      </c>
      <c r="BG76" s="375">
        <v>7673.75</v>
      </c>
      <c r="BH76" s="375">
        <v>73018.06</v>
      </c>
      <c r="BI76" s="375">
        <v>335.84</v>
      </c>
      <c r="BJ76" s="375">
        <v>4397.28</v>
      </c>
      <c r="BK76" s="375">
        <v>14742.92</v>
      </c>
      <c r="BL76" s="375">
        <v>0</v>
      </c>
      <c r="BM76" s="375">
        <v>0</v>
      </c>
      <c r="BN76" s="375">
        <v>0</v>
      </c>
      <c r="BO76" s="375">
        <v>145204.75</v>
      </c>
      <c r="BP76" s="375">
        <v>30191.43</v>
      </c>
      <c r="BQ76" s="375">
        <v>6334.38</v>
      </c>
      <c r="BR76" s="375">
        <v>0</v>
      </c>
      <c r="BS76" s="375">
        <v>0</v>
      </c>
      <c r="BT76" s="375">
        <v>10000</v>
      </c>
      <c r="BU76" s="375">
        <v>0</v>
      </c>
      <c r="BV76" s="375">
        <v>0</v>
      </c>
      <c r="BW76" s="375">
        <v>0</v>
      </c>
      <c r="BX76" s="375">
        <v>0</v>
      </c>
      <c r="BY76" s="375">
        <v>0</v>
      </c>
      <c r="BZ76" s="375">
        <v>0</v>
      </c>
      <c r="CA76" s="375">
        <v>5074.08</v>
      </c>
      <c r="CB76" s="375">
        <v>0</v>
      </c>
      <c r="CC76" s="375">
        <v>0</v>
      </c>
      <c r="CD76" s="375">
        <v>0</v>
      </c>
      <c r="CE76" s="375">
        <v>3156.66</v>
      </c>
      <c r="CF76" s="375">
        <v>95433.779999999882</v>
      </c>
      <c r="CG76" s="375">
        <v>1260.3000000000002</v>
      </c>
      <c r="CH76" s="375">
        <v>0</v>
      </c>
      <c r="CI76" s="375">
        <v>93944.700000000012</v>
      </c>
      <c r="CJ76" s="376"/>
      <c r="CK76" s="376"/>
      <c r="CL76" s="376"/>
      <c r="CM76" s="376"/>
    </row>
    <row r="77" spans="1:91" ht="28.8">
      <c r="A77" s="371" t="s">
        <v>858</v>
      </c>
      <c r="B77" s="372">
        <v>8732059</v>
      </c>
      <c r="C77" s="373">
        <v>2059</v>
      </c>
      <c r="D77" s="374" t="s">
        <v>413</v>
      </c>
      <c r="E77" t="s">
        <v>933</v>
      </c>
      <c r="F77" s="375">
        <v>-150743.9699999998</v>
      </c>
      <c r="G77" s="375">
        <v>0</v>
      </c>
      <c r="H77" s="375">
        <v>13995.2</v>
      </c>
      <c r="I77" s="375">
        <v>1053275.3600000001</v>
      </c>
      <c r="J77" s="375">
        <v>0</v>
      </c>
      <c r="K77" s="375">
        <v>16862.61</v>
      </c>
      <c r="L77" s="375">
        <v>0</v>
      </c>
      <c r="M77" s="375">
        <v>28785</v>
      </c>
      <c r="N77" s="375">
        <v>49804.57</v>
      </c>
      <c r="O77" s="375">
        <v>0</v>
      </c>
      <c r="P77" s="375">
        <v>14875.5</v>
      </c>
      <c r="Q77" s="375">
        <v>6612.53</v>
      </c>
      <c r="R77" s="375">
        <v>21229.16</v>
      </c>
      <c r="S77" s="375">
        <v>3450</v>
      </c>
      <c r="T77" s="375">
        <v>2475</v>
      </c>
      <c r="U77" s="375">
        <v>20799.89</v>
      </c>
      <c r="V77" s="375">
        <v>42243.86</v>
      </c>
      <c r="W77" s="375">
        <v>0</v>
      </c>
      <c r="X77" s="375">
        <v>0</v>
      </c>
      <c r="Y77" s="375">
        <v>0</v>
      </c>
      <c r="Z77" s="375">
        <v>0</v>
      </c>
      <c r="AA77" s="375">
        <v>0</v>
      </c>
      <c r="AB77" s="375">
        <v>0</v>
      </c>
      <c r="AC77" s="375">
        <v>0</v>
      </c>
      <c r="AD77" s="375">
        <v>647218.67000000004</v>
      </c>
      <c r="AE77" s="375">
        <v>0</v>
      </c>
      <c r="AF77" s="375">
        <v>206800.7</v>
      </c>
      <c r="AG77" s="375">
        <v>50083.4</v>
      </c>
      <c r="AH77" s="375">
        <v>63508.23</v>
      </c>
      <c r="AI77" s="375">
        <v>0</v>
      </c>
      <c r="AJ77" s="375">
        <v>30447.51</v>
      </c>
      <c r="AK77" s="375">
        <v>4897.99</v>
      </c>
      <c r="AL77" s="375">
        <v>4343.5</v>
      </c>
      <c r="AM77" s="375">
        <v>4725</v>
      </c>
      <c r="AN77" s="375">
        <v>93.75</v>
      </c>
      <c r="AO77" s="375">
        <v>19156.59</v>
      </c>
      <c r="AP77" s="375">
        <v>2760</v>
      </c>
      <c r="AQ77" s="375">
        <v>1698.34</v>
      </c>
      <c r="AR77" s="375">
        <v>3023.28</v>
      </c>
      <c r="AS77" s="375">
        <v>20771.900000000001</v>
      </c>
      <c r="AT77" s="375">
        <v>17465</v>
      </c>
      <c r="AU77" s="375">
        <v>2389.4</v>
      </c>
      <c r="AV77" s="375">
        <v>40540.519999999997</v>
      </c>
      <c r="AW77" s="375">
        <v>1286.8499999999999</v>
      </c>
      <c r="AX77" s="375">
        <v>0</v>
      </c>
      <c r="AY77" s="375">
        <v>14599.44</v>
      </c>
      <c r="AZ77" s="375">
        <v>0</v>
      </c>
      <c r="BA77" s="375">
        <v>4322.3500000000004</v>
      </c>
      <c r="BB77" s="375">
        <v>2426.63</v>
      </c>
      <c r="BC77" s="375">
        <v>9432.27</v>
      </c>
      <c r="BD77" s="375">
        <v>0</v>
      </c>
      <c r="BE77" s="375">
        <v>16088.89</v>
      </c>
      <c r="BF77" s="375">
        <v>5352.87</v>
      </c>
      <c r="BG77" s="375">
        <v>0</v>
      </c>
      <c r="BH77" s="375">
        <v>66794.16</v>
      </c>
      <c r="BI77" s="375">
        <v>2179.08</v>
      </c>
      <c r="BJ77" s="375">
        <v>0</v>
      </c>
      <c r="BK77" s="375">
        <v>21907.200000000001</v>
      </c>
      <c r="BL77" s="375">
        <v>0</v>
      </c>
      <c r="BM77" s="375">
        <v>0</v>
      </c>
      <c r="BN77" s="375">
        <v>0</v>
      </c>
      <c r="BO77" s="375">
        <v>0</v>
      </c>
      <c r="BP77" s="375">
        <v>0</v>
      </c>
      <c r="BQ77" s="375">
        <v>6250</v>
      </c>
      <c r="BR77" s="375">
        <v>0</v>
      </c>
      <c r="BS77" s="375">
        <v>0</v>
      </c>
      <c r="BT77" s="375">
        <v>10000</v>
      </c>
      <c r="BU77" s="375">
        <v>0</v>
      </c>
      <c r="BV77" s="375">
        <v>7678.57</v>
      </c>
      <c r="BW77" s="375">
        <v>0</v>
      </c>
      <c r="BX77" s="375">
        <v>0</v>
      </c>
      <c r="BY77" s="375">
        <v>0</v>
      </c>
      <c r="BZ77" s="375">
        <v>0</v>
      </c>
      <c r="CA77" s="375">
        <v>8321.5300000000007</v>
      </c>
      <c r="CB77" s="375">
        <v>0</v>
      </c>
      <c r="CC77" s="375">
        <v>0</v>
      </c>
      <c r="CD77" s="375">
        <v>0</v>
      </c>
      <c r="CE77" s="375">
        <v>4020.71</v>
      </c>
      <c r="CF77" s="375">
        <v>-158664.71999999983</v>
      </c>
      <c r="CG77" s="375">
        <v>4015.49</v>
      </c>
      <c r="CH77" s="375">
        <v>229.61</v>
      </c>
      <c r="CI77" s="375">
        <v>0</v>
      </c>
      <c r="CJ77" s="376"/>
      <c r="CK77" s="376"/>
      <c r="CL77" s="376"/>
      <c r="CM77" s="376"/>
    </row>
    <row r="78" spans="1:91" ht="28.8">
      <c r="A78" s="371" t="s">
        <v>858</v>
      </c>
      <c r="B78" s="372">
        <v>8733386</v>
      </c>
      <c r="C78" s="373">
        <v>3386</v>
      </c>
      <c r="D78" s="374" t="s">
        <v>415</v>
      </c>
      <c r="E78" t="s">
        <v>934</v>
      </c>
      <c r="F78" s="375">
        <v>358495.43999999913</v>
      </c>
      <c r="G78" s="375">
        <v>0</v>
      </c>
      <c r="H78" s="375">
        <v>5048.5200000000004</v>
      </c>
      <c r="I78" s="375">
        <v>2155101.5</v>
      </c>
      <c r="J78" s="375">
        <v>0</v>
      </c>
      <c r="K78" s="375">
        <v>148489.59</v>
      </c>
      <c r="L78" s="375">
        <v>0</v>
      </c>
      <c r="M78" s="375">
        <v>99063</v>
      </c>
      <c r="N78" s="375">
        <v>101159.86</v>
      </c>
      <c r="O78" s="375">
        <v>0</v>
      </c>
      <c r="P78" s="375">
        <v>22550</v>
      </c>
      <c r="Q78" s="375">
        <v>17292.61</v>
      </c>
      <c r="R78" s="375">
        <v>60353.919999999998</v>
      </c>
      <c r="S78" s="375">
        <v>0</v>
      </c>
      <c r="T78" s="375">
        <v>0</v>
      </c>
      <c r="U78" s="375">
        <v>71978.100000000006</v>
      </c>
      <c r="V78" s="375">
        <v>16796.939999999999</v>
      </c>
      <c r="W78" s="375">
        <v>0</v>
      </c>
      <c r="X78" s="375">
        <v>0</v>
      </c>
      <c r="Y78" s="375">
        <v>0</v>
      </c>
      <c r="Z78" s="375">
        <v>0</v>
      </c>
      <c r="AA78" s="375">
        <v>0</v>
      </c>
      <c r="AB78" s="375">
        <v>0</v>
      </c>
      <c r="AC78" s="375">
        <v>0</v>
      </c>
      <c r="AD78" s="375">
        <v>1228422.99</v>
      </c>
      <c r="AE78" s="375">
        <v>2072.44</v>
      </c>
      <c r="AF78" s="375">
        <v>540927.18000000005</v>
      </c>
      <c r="AG78" s="375">
        <v>34516.5</v>
      </c>
      <c r="AH78" s="375">
        <v>144134.39999999999</v>
      </c>
      <c r="AI78" s="375">
        <v>0</v>
      </c>
      <c r="AJ78" s="375">
        <v>34355.86</v>
      </c>
      <c r="AK78" s="375">
        <v>11171.64</v>
      </c>
      <c r="AL78" s="375">
        <v>8938.2800000000007</v>
      </c>
      <c r="AM78" s="375">
        <v>4052</v>
      </c>
      <c r="AN78" s="375">
        <v>0</v>
      </c>
      <c r="AO78" s="375">
        <v>15539.59</v>
      </c>
      <c r="AP78" s="375">
        <v>4587.2</v>
      </c>
      <c r="AQ78" s="375">
        <v>39394.14</v>
      </c>
      <c r="AR78" s="375">
        <v>1601.37</v>
      </c>
      <c r="AS78" s="375">
        <v>28484.84</v>
      </c>
      <c r="AT78" s="375">
        <v>78810</v>
      </c>
      <c r="AU78" s="375">
        <v>13270.59</v>
      </c>
      <c r="AV78" s="375">
        <v>126128.14</v>
      </c>
      <c r="AW78" s="375">
        <v>7056.93</v>
      </c>
      <c r="AX78" s="375">
        <v>0</v>
      </c>
      <c r="AY78" s="375">
        <v>13212.85</v>
      </c>
      <c r="AZ78" s="375">
        <v>15950.48</v>
      </c>
      <c r="BA78" s="375">
        <v>1428.08</v>
      </c>
      <c r="BB78" s="375">
        <v>0</v>
      </c>
      <c r="BC78" s="375">
        <v>10744.54</v>
      </c>
      <c r="BD78" s="375">
        <v>0</v>
      </c>
      <c r="BE78" s="375">
        <v>11818.42</v>
      </c>
      <c r="BF78" s="375">
        <v>11117.38</v>
      </c>
      <c r="BG78" s="375">
        <v>669.71</v>
      </c>
      <c r="BH78" s="375">
        <v>149375.35</v>
      </c>
      <c r="BI78" s="375">
        <v>8242.43</v>
      </c>
      <c r="BJ78" s="375">
        <v>53398</v>
      </c>
      <c r="BK78" s="375">
        <v>16949.54</v>
      </c>
      <c r="BL78" s="375">
        <v>0</v>
      </c>
      <c r="BM78" s="375">
        <v>0</v>
      </c>
      <c r="BN78" s="375">
        <v>16427.240000000002</v>
      </c>
      <c r="BO78" s="375">
        <v>0</v>
      </c>
      <c r="BP78" s="375">
        <v>0</v>
      </c>
      <c r="BQ78" s="375">
        <v>8657.5</v>
      </c>
      <c r="BR78" s="375">
        <v>0</v>
      </c>
      <c r="BS78" s="375">
        <v>6727.06</v>
      </c>
      <c r="BT78" s="375">
        <v>10000</v>
      </c>
      <c r="BU78" s="375">
        <v>0</v>
      </c>
      <c r="BV78" s="375">
        <v>6851.63</v>
      </c>
      <c r="BW78" s="375">
        <v>0</v>
      </c>
      <c r="BX78" s="375">
        <v>2504</v>
      </c>
      <c r="BY78" s="375">
        <v>0</v>
      </c>
      <c r="BZ78" s="375">
        <v>0</v>
      </c>
      <c r="CA78" s="375">
        <v>11077.45</v>
      </c>
      <c r="CB78" s="375">
        <v>0</v>
      </c>
      <c r="CC78" s="375">
        <v>0</v>
      </c>
      <c r="CD78" s="375">
        <v>0</v>
      </c>
      <c r="CE78" s="375">
        <v>41185.870000000003</v>
      </c>
      <c r="CF78" s="375">
        <v>377296.97999999835</v>
      </c>
      <c r="CG78" s="375">
        <v>0</v>
      </c>
      <c r="CH78" s="375">
        <v>0</v>
      </c>
      <c r="CI78" s="375">
        <v>0</v>
      </c>
      <c r="CJ78" s="376"/>
      <c r="CK78" s="376"/>
      <c r="CL78" s="376"/>
      <c r="CM78" s="376"/>
    </row>
    <row r="79" spans="1:91" ht="28.8">
      <c r="A79" s="371" t="s">
        <v>858</v>
      </c>
      <c r="B79" s="372">
        <v>8732449</v>
      </c>
      <c r="C79" s="373">
        <v>2449</v>
      </c>
      <c r="D79" s="374" t="s">
        <v>417</v>
      </c>
      <c r="E79" t="s">
        <v>935</v>
      </c>
      <c r="F79" s="375">
        <v>550661.12999999931</v>
      </c>
      <c r="G79" s="375">
        <v>135164.31000000006</v>
      </c>
      <c r="H79" s="375">
        <v>18024</v>
      </c>
      <c r="I79" s="375">
        <v>2114597.2999999998</v>
      </c>
      <c r="J79" s="375">
        <v>0</v>
      </c>
      <c r="K79" s="375">
        <v>76166.11</v>
      </c>
      <c r="L79" s="375">
        <v>0</v>
      </c>
      <c r="M79" s="375">
        <v>105235</v>
      </c>
      <c r="N79" s="375">
        <v>77586.929999999993</v>
      </c>
      <c r="O79" s="375">
        <v>0</v>
      </c>
      <c r="P79" s="375">
        <v>0</v>
      </c>
      <c r="Q79" s="375">
        <v>22131.62</v>
      </c>
      <c r="R79" s="375">
        <v>0</v>
      </c>
      <c r="S79" s="375">
        <v>7130</v>
      </c>
      <c r="T79" s="375">
        <v>0</v>
      </c>
      <c r="U79" s="375">
        <v>26599.14</v>
      </c>
      <c r="V79" s="375">
        <v>1636.74</v>
      </c>
      <c r="W79" s="375">
        <v>0</v>
      </c>
      <c r="X79" s="375">
        <v>5031.8100000000004</v>
      </c>
      <c r="Y79" s="375">
        <v>339174.9</v>
      </c>
      <c r="Z79" s="375">
        <v>0</v>
      </c>
      <c r="AA79" s="375">
        <v>0</v>
      </c>
      <c r="AB79" s="375">
        <v>0</v>
      </c>
      <c r="AC79" s="375">
        <v>0</v>
      </c>
      <c r="AD79" s="375">
        <v>1282492.1200000001</v>
      </c>
      <c r="AE79" s="375">
        <v>8343.94</v>
      </c>
      <c r="AF79" s="375">
        <v>440191.52</v>
      </c>
      <c r="AG79" s="375">
        <v>15735.9</v>
      </c>
      <c r="AH79" s="375">
        <v>124463.49</v>
      </c>
      <c r="AI79" s="375">
        <v>0</v>
      </c>
      <c r="AJ79" s="375">
        <v>50181.94</v>
      </c>
      <c r="AK79" s="375">
        <v>8877.27</v>
      </c>
      <c r="AL79" s="375">
        <v>5665</v>
      </c>
      <c r="AM79" s="375">
        <v>10075</v>
      </c>
      <c r="AN79" s="375">
        <v>0</v>
      </c>
      <c r="AO79" s="375">
        <v>55036.86</v>
      </c>
      <c r="AP79" s="375">
        <v>4019.53</v>
      </c>
      <c r="AQ79" s="375">
        <v>39322.230000000003</v>
      </c>
      <c r="AR79" s="375">
        <v>5111.0600000000004</v>
      </c>
      <c r="AS79" s="375">
        <v>31150.85</v>
      </c>
      <c r="AT79" s="375">
        <v>66600</v>
      </c>
      <c r="AU79" s="375">
        <v>6281.82</v>
      </c>
      <c r="AV79" s="375">
        <v>93979.24</v>
      </c>
      <c r="AW79" s="375">
        <v>15835.36</v>
      </c>
      <c r="AX79" s="375">
        <v>0</v>
      </c>
      <c r="AY79" s="375">
        <v>13708.8</v>
      </c>
      <c r="AZ79" s="375">
        <v>13449.14</v>
      </c>
      <c r="BA79" s="375">
        <v>369.87</v>
      </c>
      <c r="BB79" s="375">
        <v>0</v>
      </c>
      <c r="BC79" s="375">
        <v>18667.46</v>
      </c>
      <c r="BD79" s="375">
        <v>0</v>
      </c>
      <c r="BE79" s="375">
        <v>7272.84</v>
      </c>
      <c r="BF79" s="375">
        <v>10980.71</v>
      </c>
      <c r="BG79" s="375">
        <v>1500.02</v>
      </c>
      <c r="BH79" s="375">
        <v>75333.210000000006</v>
      </c>
      <c r="BI79" s="375">
        <v>30446.44</v>
      </c>
      <c r="BJ79" s="375">
        <v>78983.149999999994</v>
      </c>
      <c r="BK79" s="375">
        <v>23863.8</v>
      </c>
      <c r="BL79" s="375">
        <v>0</v>
      </c>
      <c r="BM79" s="375">
        <v>0</v>
      </c>
      <c r="BN79" s="375">
        <v>0</v>
      </c>
      <c r="BO79" s="375">
        <v>174284.99</v>
      </c>
      <c r="BP79" s="375">
        <v>175850.04</v>
      </c>
      <c r="BQ79" s="375">
        <v>8584.3799999999992</v>
      </c>
      <c r="BR79" s="375">
        <v>0</v>
      </c>
      <c r="BS79" s="375">
        <v>0</v>
      </c>
      <c r="BT79" s="375">
        <v>10000</v>
      </c>
      <c r="BU79" s="375">
        <v>0</v>
      </c>
      <c r="BV79" s="375">
        <v>12121</v>
      </c>
      <c r="BW79" s="375">
        <v>0</v>
      </c>
      <c r="BX79" s="375">
        <v>4586.93</v>
      </c>
      <c r="BY79" s="375">
        <v>0</v>
      </c>
      <c r="BZ79" s="375">
        <v>0</v>
      </c>
      <c r="CA79" s="375">
        <v>0</v>
      </c>
      <c r="CB79" s="375">
        <v>0</v>
      </c>
      <c r="CC79" s="375">
        <v>0</v>
      </c>
      <c r="CD79" s="375">
        <v>0</v>
      </c>
      <c r="CE79" s="375">
        <v>68021.31</v>
      </c>
      <c r="CF79" s="375">
        <v>375784.09000000026</v>
      </c>
      <c r="CG79" s="375">
        <v>9900.4499999999989</v>
      </c>
      <c r="CH79" s="375">
        <v>0</v>
      </c>
      <c r="CI79" s="375">
        <v>129235.99000000005</v>
      </c>
      <c r="CJ79" s="376"/>
      <c r="CK79" s="376"/>
      <c r="CL79" s="376"/>
      <c r="CM79" s="376"/>
    </row>
    <row r="80" spans="1:91" ht="28.8">
      <c r="A80" s="371" t="s">
        <v>858</v>
      </c>
      <c r="B80" s="372">
        <v>8732107</v>
      </c>
      <c r="C80" s="373">
        <v>2107</v>
      </c>
      <c r="D80" s="374" t="s">
        <v>419</v>
      </c>
      <c r="E80" t="s">
        <v>936</v>
      </c>
      <c r="F80" s="375">
        <v>159145.73999999985</v>
      </c>
      <c r="G80" s="375">
        <v>0</v>
      </c>
      <c r="H80" s="375">
        <v>27588.109999999993</v>
      </c>
      <c r="I80" s="375">
        <v>2072339.78</v>
      </c>
      <c r="J80" s="375">
        <v>0</v>
      </c>
      <c r="K80" s="375">
        <v>79204.36</v>
      </c>
      <c r="L80" s="375">
        <v>0</v>
      </c>
      <c r="M80" s="375">
        <v>118385</v>
      </c>
      <c r="N80" s="375">
        <v>87188</v>
      </c>
      <c r="O80" s="375">
        <v>0</v>
      </c>
      <c r="P80" s="375">
        <v>14220.39</v>
      </c>
      <c r="Q80" s="375">
        <v>302167.01</v>
      </c>
      <c r="R80" s="375">
        <v>0</v>
      </c>
      <c r="S80" s="375">
        <v>1875</v>
      </c>
      <c r="T80" s="375">
        <v>0</v>
      </c>
      <c r="U80" s="375">
        <v>25817.89</v>
      </c>
      <c r="V80" s="375">
        <v>15649.14</v>
      </c>
      <c r="W80" s="375">
        <v>0</v>
      </c>
      <c r="X80" s="375">
        <v>0</v>
      </c>
      <c r="Y80" s="375">
        <v>0</v>
      </c>
      <c r="Z80" s="375">
        <v>0</v>
      </c>
      <c r="AA80" s="375">
        <v>0</v>
      </c>
      <c r="AB80" s="375">
        <v>0</v>
      </c>
      <c r="AC80" s="375">
        <v>0</v>
      </c>
      <c r="AD80" s="375">
        <v>1305298.3400000001</v>
      </c>
      <c r="AE80" s="375">
        <v>0</v>
      </c>
      <c r="AF80" s="375">
        <v>443163.83</v>
      </c>
      <c r="AG80" s="375">
        <v>15175.43</v>
      </c>
      <c r="AH80" s="375">
        <v>103603.95</v>
      </c>
      <c r="AI80" s="375">
        <v>0</v>
      </c>
      <c r="AJ80" s="375">
        <v>160848.41</v>
      </c>
      <c r="AK80" s="375">
        <v>9795.98</v>
      </c>
      <c r="AL80" s="375">
        <v>5494.8</v>
      </c>
      <c r="AM80" s="375">
        <v>8115.33</v>
      </c>
      <c r="AN80" s="375">
        <v>0</v>
      </c>
      <c r="AO80" s="375">
        <v>17904.05</v>
      </c>
      <c r="AP80" s="375">
        <v>161.32</v>
      </c>
      <c r="AQ80" s="375">
        <v>59395.12</v>
      </c>
      <c r="AR80" s="375">
        <v>8541</v>
      </c>
      <c r="AS80" s="375">
        <v>44940.93</v>
      </c>
      <c r="AT80" s="375">
        <v>50227.5</v>
      </c>
      <c r="AU80" s="375">
        <v>13161.86</v>
      </c>
      <c r="AV80" s="375">
        <v>66892.039999999994</v>
      </c>
      <c r="AW80" s="375">
        <v>9631</v>
      </c>
      <c r="AX80" s="375">
        <v>556.15</v>
      </c>
      <c r="AY80" s="375">
        <v>7000.85</v>
      </c>
      <c r="AZ80" s="375">
        <v>19117.900000000001</v>
      </c>
      <c r="BA80" s="375">
        <v>1304.8399999999999</v>
      </c>
      <c r="BB80" s="375">
        <v>132.96</v>
      </c>
      <c r="BC80" s="375">
        <v>9831.94</v>
      </c>
      <c r="BD80" s="375">
        <v>0</v>
      </c>
      <c r="BE80" s="375">
        <v>9509.76</v>
      </c>
      <c r="BF80" s="375">
        <v>10649.16</v>
      </c>
      <c r="BG80" s="375">
        <v>4821.01</v>
      </c>
      <c r="BH80" s="375">
        <v>73295.06</v>
      </c>
      <c r="BI80" s="375">
        <v>16623.490000000002</v>
      </c>
      <c r="BJ80" s="375">
        <v>8637.93</v>
      </c>
      <c r="BK80" s="375">
        <v>56468.58</v>
      </c>
      <c r="BL80" s="375">
        <v>0</v>
      </c>
      <c r="BM80" s="375">
        <v>0</v>
      </c>
      <c r="BN80" s="375">
        <v>0</v>
      </c>
      <c r="BO80" s="375">
        <v>0</v>
      </c>
      <c r="BP80" s="375">
        <v>0</v>
      </c>
      <c r="BQ80" s="375">
        <v>8387.5</v>
      </c>
      <c r="BR80" s="375">
        <v>0</v>
      </c>
      <c r="BS80" s="375">
        <v>0</v>
      </c>
      <c r="BT80" s="375">
        <v>10000</v>
      </c>
      <c r="BU80" s="375">
        <v>0</v>
      </c>
      <c r="BV80" s="375">
        <v>13613.41</v>
      </c>
      <c r="BW80" s="375">
        <v>0</v>
      </c>
      <c r="BX80" s="375">
        <v>0</v>
      </c>
      <c r="BY80" s="375">
        <v>0</v>
      </c>
      <c r="BZ80" s="375">
        <v>465.58</v>
      </c>
      <c r="CA80" s="375">
        <v>0</v>
      </c>
      <c r="CB80" s="375">
        <v>0</v>
      </c>
      <c r="CC80" s="375">
        <v>0</v>
      </c>
      <c r="CD80" s="375">
        <v>0</v>
      </c>
      <c r="CE80" s="375">
        <v>29597</v>
      </c>
      <c r="CF80" s="375">
        <v>306094.79000000015</v>
      </c>
      <c r="CG80" s="375">
        <v>21151.609999999997</v>
      </c>
      <c r="CH80" s="375">
        <v>745.00999999999704</v>
      </c>
      <c r="CI80" s="375">
        <v>0</v>
      </c>
      <c r="CJ80" s="376"/>
      <c r="CK80" s="376"/>
      <c r="CL80" s="376"/>
      <c r="CM80" s="376"/>
    </row>
    <row r="81" spans="1:91" ht="28.8">
      <c r="A81" s="371" t="s">
        <v>858</v>
      </c>
      <c r="B81" s="372">
        <v>8732109</v>
      </c>
      <c r="C81" s="373">
        <v>2109</v>
      </c>
      <c r="D81" s="374" t="s">
        <v>421</v>
      </c>
      <c r="E81" t="s">
        <v>937</v>
      </c>
      <c r="F81" s="375">
        <v>59794.429999999469</v>
      </c>
      <c r="G81" s="375">
        <v>0</v>
      </c>
      <c r="H81" s="375">
        <v>1575.4700000000003</v>
      </c>
      <c r="I81" s="375">
        <v>1186375.74</v>
      </c>
      <c r="J81" s="375">
        <v>0</v>
      </c>
      <c r="K81" s="375">
        <v>21999.33</v>
      </c>
      <c r="L81" s="375">
        <v>0</v>
      </c>
      <c r="M81" s="375">
        <v>22725</v>
      </c>
      <c r="N81" s="375">
        <v>57607.53</v>
      </c>
      <c r="O81" s="375">
        <v>0</v>
      </c>
      <c r="P81" s="375">
        <v>45488.45</v>
      </c>
      <c r="Q81" s="375">
        <v>4387.6099999999997</v>
      </c>
      <c r="R81" s="375">
        <v>41462.31</v>
      </c>
      <c r="S81" s="375">
        <v>0</v>
      </c>
      <c r="T81" s="375">
        <v>0</v>
      </c>
      <c r="U81" s="375">
        <v>32191.1</v>
      </c>
      <c r="V81" s="375">
        <v>26024.57</v>
      </c>
      <c r="W81" s="375">
        <v>0</v>
      </c>
      <c r="X81" s="375">
        <v>0</v>
      </c>
      <c r="Y81" s="375">
        <v>0</v>
      </c>
      <c r="Z81" s="375">
        <v>0</v>
      </c>
      <c r="AA81" s="375">
        <v>0</v>
      </c>
      <c r="AB81" s="375">
        <v>0</v>
      </c>
      <c r="AC81" s="375">
        <v>0</v>
      </c>
      <c r="AD81" s="375">
        <v>685297.44</v>
      </c>
      <c r="AE81" s="375">
        <v>12617.63</v>
      </c>
      <c r="AF81" s="375">
        <v>231598.19</v>
      </c>
      <c r="AG81" s="375">
        <v>61183.33</v>
      </c>
      <c r="AH81" s="375">
        <v>62223.34</v>
      </c>
      <c r="AI81" s="375">
        <v>52939.93</v>
      </c>
      <c r="AJ81" s="375">
        <v>16093.62</v>
      </c>
      <c r="AK81" s="375">
        <v>4308</v>
      </c>
      <c r="AL81" s="375">
        <v>3097.3</v>
      </c>
      <c r="AM81" s="375">
        <v>5625</v>
      </c>
      <c r="AN81" s="375">
        <v>375</v>
      </c>
      <c r="AO81" s="375">
        <v>12970.68</v>
      </c>
      <c r="AP81" s="375">
        <v>1965.27</v>
      </c>
      <c r="AQ81" s="375">
        <v>2153.42</v>
      </c>
      <c r="AR81" s="375">
        <v>3493.18</v>
      </c>
      <c r="AS81" s="375">
        <v>28877.97</v>
      </c>
      <c r="AT81" s="375">
        <v>34132.5</v>
      </c>
      <c r="AU81" s="375">
        <v>8658.41</v>
      </c>
      <c r="AV81" s="375">
        <v>58776.53</v>
      </c>
      <c r="AW81" s="375">
        <v>965.33</v>
      </c>
      <c r="AX81" s="375">
        <v>0</v>
      </c>
      <c r="AY81" s="375">
        <v>0</v>
      </c>
      <c r="AZ81" s="375">
        <v>6</v>
      </c>
      <c r="BA81" s="375">
        <v>348</v>
      </c>
      <c r="BB81" s="375">
        <v>5213.22</v>
      </c>
      <c r="BC81" s="375">
        <v>23849.43</v>
      </c>
      <c r="BD81" s="375">
        <v>0</v>
      </c>
      <c r="BE81" s="375">
        <v>4540.75</v>
      </c>
      <c r="BF81" s="375">
        <v>6404.16</v>
      </c>
      <c r="BG81" s="375">
        <v>15419.45</v>
      </c>
      <c r="BH81" s="375">
        <v>31270.49</v>
      </c>
      <c r="BI81" s="375">
        <v>0</v>
      </c>
      <c r="BJ81" s="375">
        <v>23295.25</v>
      </c>
      <c r="BK81" s="375">
        <v>18371.87</v>
      </c>
      <c r="BL81" s="375">
        <v>0</v>
      </c>
      <c r="BM81" s="375">
        <v>0</v>
      </c>
      <c r="BN81" s="375">
        <v>0</v>
      </c>
      <c r="BO81" s="375">
        <v>0</v>
      </c>
      <c r="BP81" s="375">
        <v>0</v>
      </c>
      <c r="BQ81" s="375">
        <v>6576.25</v>
      </c>
      <c r="BR81" s="375">
        <v>0</v>
      </c>
      <c r="BS81" s="375">
        <v>0</v>
      </c>
      <c r="BT81" s="375">
        <v>10000</v>
      </c>
      <c r="BU81" s="375">
        <v>0</v>
      </c>
      <c r="BV81" s="375">
        <v>5976.9</v>
      </c>
      <c r="BW81" s="375">
        <v>0</v>
      </c>
      <c r="BX81" s="375">
        <v>0</v>
      </c>
      <c r="BY81" s="375">
        <v>0</v>
      </c>
      <c r="BZ81" s="375">
        <v>0</v>
      </c>
      <c r="CA81" s="375">
        <v>0</v>
      </c>
      <c r="CB81" s="375">
        <v>0</v>
      </c>
      <c r="CC81" s="375">
        <v>0</v>
      </c>
      <c r="CD81" s="375">
        <v>0</v>
      </c>
      <c r="CE81" s="375">
        <v>0</v>
      </c>
      <c r="CF81" s="375">
        <v>81985.380000000121</v>
      </c>
      <c r="CG81" s="375">
        <v>2174.8200000000006</v>
      </c>
      <c r="CH81" s="375">
        <v>0</v>
      </c>
      <c r="CI81" s="375">
        <v>0</v>
      </c>
      <c r="CJ81" s="376"/>
      <c r="CK81" s="376"/>
      <c r="CL81" s="376"/>
      <c r="CM81" s="376"/>
    </row>
    <row r="82" spans="1:91" ht="28.8">
      <c r="A82" s="371" t="s">
        <v>858</v>
      </c>
      <c r="B82" s="372">
        <v>8733390</v>
      </c>
      <c r="C82" s="373">
        <v>3390</v>
      </c>
      <c r="D82" s="374" t="s">
        <v>423</v>
      </c>
      <c r="E82" t="s">
        <v>938</v>
      </c>
      <c r="F82" s="375">
        <v>-198.47000000037951</v>
      </c>
      <c r="G82" s="375">
        <v>0</v>
      </c>
      <c r="H82" s="375">
        <v>10368.08</v>
      </c>
      <c r="I82" s="375">
        <v>1248995</v>
      </c>
      <c r="J82" s="375">
        <v>0</v>
      </c>
      <c r="K82" s="375">
        <v>81027.460000000006</v>
      </c>
      <c r="L82" s="375">
        <v>0</v>
      </c>
      <c r="M82" s="375">
        <v>106765</v>
      </c>
      <c r="N82" s="375">
        <v>38427</v>
      </c>
      <c r="O82" s="375">
        <v>0</v>
      </c>
      <c r="P82" s="375">
        <v>1766</v>
      </c>
      <c r="Q82" s="375">
        <v>16246.88</v>
      </c>
      <c r="R82" s="375">
        <v>10748.17</v>
      </c>
      <c r="S82" s="375">
        <v>2024</v>
      </c>
      <c r="T82" s="375">
        <v>2496.52</v>
      </c>
      <c r="U82" s="375">
        <v>10252.780000000001</v>
      </c>
      <c r="V82" s="375">
        <v>0</v>
      </c>
      <c r="W82" s="375">
        <v>0</v>
      </c>
      <c r="X82" s="375">
        <v>0</v>
      </c>
      <c r="Y82" s="375">
        <v>0</v>
      </c>
      <c r="Z82" s="375">
        <v>0</v>
      </c>
      <c r="AA82" s="375">
        <v>0</v>
      </c>
      <c r="AB82" s="375">
        <v>0</v>
      </c>
      <c r="AC82" s="375">
        <v>0</v>
      </c>
      <c r="AD82" s="375">
        <v>765537.71</v>
      </c>
      <c r="AE82" s="375">
        <v>0</v>
      </c>
      <c r="AF82" s="375">
        <v>307464.89</v>
      </c>
      <c r="AG82" s="375">
        <v>48712.28</v>
      </c>
      <c r="AH82" s="375">
        <v>66946.84</v>
      </c>
      <c r="AI82" s="375">
        <v>0</v>
      </c>
      <c r="AJ82" s="375">
        <v>0</v>
      </c>
      <c r="AK82" s="375">
        <v>5254.46</v>
      </c>
      <c r="AL82" s="375">
        <v>4695.3599999999997</v>
      </c>
      <c r="AM82" s="375">
        <v>4375</v>
      </c>
      <c r="AN82" s="375">
        <v>1472.5</v>
      </c>
      <c r="AO82" s="375">
        <v>18111.169999999998</v>
      </c>
      <c r="AP82" s="375">
        <v>3468.75</v>
      </c>
      <c r="AQ82" s="375">
        <v>9534.75</v>
      </c>
      <c r="AR82" s="375">
        <v>2741.25</v>
      </c>
      <c r="AS82" s="375">
        <v>25604.91</v>
      </c>
      <c r="AT82" s="375">
        <v>49672.5</v>
      </c>
      <c r="AU82" s="375">
        <v>2927.51</v>
      </c>
      <c r="AV82" s="375">
        <v>74024.87</v>
      </c>
      <c r="AW82" s="375">
        <v>3024.93</v>
      </c>
      <c r="AX82" s="375">
        <v>0</v>
      </c>
      <c r="AY82" s="375">
        <v>17986.759999999998</v>
      </c>
      <c r="AZ82" s="375">
        <v>0</v>
      </c>
      <c r="BA82" s="375">
        <v>0</v>
      </c>
      <c r="BB82" s="375">
        <v>0</v>
      </c>
      <c r="BC82" s="375">
        <v>22769.18</v>
      </c>
      <c r="BD82" s="375">
        <v>0</v>
      </c>
      <c r="BE82" s="375">
        <v>4874.45</v>
      </c>
      <c r="BF82" s="375">
        <v>5608.88</v>
      </c>
      <c r="BG82" s="375">
        <v>5.55</v>
      </c>
      <c r="BH82" s="375">
        <v>84141.119999999995</v>
      </c>
      <c r="BI82" s="375">
        <v>94286.88</v>
      </c>
      <c r="BJ82" s="375">
        <v>118141.11</v>
      </c>
      <c r="BK82" s="375">
        <v>23790.61</v>
      </c>
      <c r="BL82" s="375">
        <v>0</v>
      </c>
      <c r="BM82" s="375">
        <v>0</v>
      </c>
      <c r="BN82" s="375">
        <v>0</v>
      </c>
      <c r="BO82" s="375">
        <v>0</v>
      </c>
      <c r="BP82" s="375">
        <v>0</v>
      </c>
      <c r="BQ82" s="375">
        <v>6250</v>
      </c>
      <c r="BR82" s="375">
        <v>0</v>
      </c>
      <c r="BS82" s="375">
        <v>0</v>
      </c>
      <c r="BT82" s="375">
        <v>10000</v>
      </c>
      <c r="BU82" s="375">
        <v>0</v>
      </c>
      <c r="BV82" s="375">
        <v>0</v>
      </c>
      <c r="BW82" s="375">
        <v>0</v>
      </c>
      <c r="BX82" s="375">
        <v>0</v>
      </c>
      <c r="BY82" s="375">
        <v>0</v>
      </c>
      <c r="BZ82" s="375">
        <v>0</v>
      </c>
      <c r="CA82" s="375">
        <v>270.61</v>
      </c>
      <c r="CB82" s="375">
        <v>0</v>
      </c>
      <c r="CC82" s="375">
        <v>0</v>
      </c>
      <c r="CD82" s="375">
        <v>0</v>
      </c>
      <c r="CE82" s="375">
        <v>0</v>
      </c>
      <c r="CF82" s="375">
        <v>-246623.8800000003</v>
      </c>
      <c r="CG82" s="375">
        <v>16347.470000000001</v>
      </c>
      <c r="CH82" s="375">
        <v>0</v>
      </c>
      <c r="CI82" s="375">
        <v>0</v>
      </c>
      <c r="CJ82" s="376"/>
      <c r="CK82" s="376"/>
      <c r="CL82" s="376"/>
      <c r="CM82" s="376"/>
    </row>
    <row r="83" spans="1:91" ht="28.8">
      <c r="A83" s="371" t="s">
        <v>858</v>
      </c>
      <c r="B83" s="372">
        <v>8732031</v>
      </c>
      <c r="C83" s="373">
        <v>2031</v>
      </c>
      <c r="D83" s="374" t="s">
        <v>425</v>
      </c>
      <c r="E83" t="s">
        <v>425</v>
      </c>
      <c r="F83" s="375">
        <v>-36563.860000000277</v>
      </c>
      <c r="G83" s="375">
        <v>0</v>
      </c>
      <c r="H83" s="375">
        <v>13435.18</v>
      </c>
      <c r="I83" s="375">
        <v>1111437.26</v>
      </c>
      <c r="J83" s="375">
        <v>0</v>
      </c>
      <c r="K83" s="375">
        <v>44688.25</v>
      </c>
      <c r="L83" s="375">
        <v>0</v>
      </c>
      <c r="M83" s="375">
        <v>54040</v>
      </c>
      <c r="N83" s="375">
        <v>53489.86</v>
      </c>
      <c r="O83" s="375">
        <v>0</v>
      </c>
      <c r="P83" s="375">
        <v>9456.48</v>
      </c>
      <c r="Q83" s="375">
        <v>6673.93</v>
      </c>
      <c r="R83" s="375">
        <v>13379.76</v>
      </c>
      <c r="S83" s="375">
        <v>18430.669999999998</v>
      </c>
      <c r="T83" s="375">
        <v>0</v>
      </c>
      <c r="U83" s="375">
        <v>16910.169999999998</v>
      </c>
      <c r="V83" s="375">
        <v>25667.63</v>
      </c>
      <c r="W83" s="375">
        <v>0</v>
      </c>
      <c r="X83" s="375">
        <v>0</v>
      </c>
      <c r="Y83" s="375">
        <v>0</v>
      </c>
      <c r="Z83" s="375">
        <v>0</v>
      </c>
      <c r="AA83" s="375">
        <v>0</v>
      </c>
      <c r="AB83" s="375">
        <v>0</v>
      </c>
      <c r="AC83" s="375">
        <v>0</v>
      </c>
      <c r="AD83" s="375">
        <v>689325.12</v>
      </c>
      <c r="AE83" s="375">
        <v>59197.77</v>
      </c>
      <c r="AF83" s="375">
        <v>204186.27</v>
      </c>
      <c r="AG83" s="375">
        <v>11590.79</v>
      </c>
      <c r="AH83" s="375">
        <v>68355.320000000007</v>
      </c>
      <c r="AI83" s="375">
        <v>0</v>
      </c>
      <c r="AJ83" s="375">
        <v>22890.95</v>
      </c>
      <c r="AK83" s="375">
        <v>7268.76</v>
      </c>
      <c r="AL83" s="375">
        <v>2948.75</v>
      </c>
      <c r="AM83" s="375">
        <v>5125</v>
      </c>
      <c r="AN83" s="375">
        <v>367.5</v>
      </c>
      <c r="AO83" s="375">
        <v>17915.13</v>
      </c>
      <c r="AP83" s="375">
        <v>720</v>
      </c>
      <c r="AQ83" s="375">
        <v>49139.46</v>
      </c>
      <c r="AR83" s="375">
        <v>15721.56</v>
      </c>
      <c r="AS83" s="375">
        <v>22363.84</v>
      </c>
      <c r="AT83" s="375">
        <v>23827.25</v>
      </c>
      <c r="AU83" s="375">
        <v>6870.65</v>
      </c>
      <c r="AV83" s="375">
        <v>54679.05</v>
      </c>
      <c r="AW83" s="375">
        <v>7530.87</v>
      </c>
      <c r="AX83" s="375">
        <v>0</v>
      </c>
      <c r="AY83" s="375">
        <v>3235.96</v>
      </c>
      <c r="AZ83" s="375">
        <v>6339.65</v>
      </c>
      <c r="BA83" s="375">
        <v>395.22</v>
      </c>
      <c r="BB83" s="375">
        <v>0</v>
      </c>
      <c r="BC83" s="375">
        <v>12752.1</v>
      </c>
      <c r="BD83" s="375">
        <v>0</v>
      </c>
      <c r="BE83" s="375">
        <v>7968.3</v>
      </c>
      <c r="BF83" s="375">
        <v>5777.74</v>
      </c>
      <c r="BG83" s="375">
        <v>0</v>
      </c>
      <c r="BH83" s="375">
        <v>77177.759999999995</v>
      </c>
      <c r="BI83" s="375">
        <v>0</v>
      </c>
      <c r="BJ83" s="375">
        <v>12830</v>
      </c>
      <c r="BK83" s="375">
        <v>21903.26</v>
      </c>
      <c r="BL83" s="375">
        <v>0</v>
      </c>
      <c r="BM83" s="375">
        <v>2137.38</v>
      </c>
      <c r="BN83" s="375">
        <v>5583.38</v>
      </c>
      <c r="BO83" s="375">
        <v>0</v>
      </c>
      <c r="BP83" s="375">
        <v>0</v>
      </c>
      <c r="BQ83" s="375">
        <v>6261.25</v>
      </c>
      <c r="BR83" s="375">
        <v>0</v>
      </c>
      <c r="BS83" s="375">
        <v>0</v>
      </c>
      <c r="BT83" s="375">
        <v>10000</v>
      </c>
      <c r="BU83" s="375">
        <v>0</v>
      </c>
      <c r="BV83" s="375">
        <v>0</v>
      </c>
      <c r="BW83" s="375">
        <v>0</v>
      </c>
      <c r="BX83" s="375">
        <v>0</v>
      </c>
      <c r="BY83" s="375">
        <v>0</v>
      </c>
      <c r="BZ83" s="375">
        <v>0</v>
      </c>
      <c r="CA83" s="375">
        <v>5491</v>
      </c>
      <c r="CB83" s="375">
        <v>0</v>
      </c>
      <c r="CC83" s="375">
        <v>0</v>
      </c>
      <c r="CD83" s="375">
        <v>0</v>
      </c>
      <c r="CE83" s="375">
        <v>0</v>
      </c>
      <c r="CF83" s="375">
        <v>-108514.64000000031</v>
      </c>
      <c r="CG83" s="375">
        <v>14205.43</v>
      </c>
      <c r="CH83" s="375">
        <v>0</v>
      </c>
      <c r="CI83" s="375">
        <v>0</v>
      </c>
      <c r="CJ83" s="376"/>
      <c r="CK83" s="376"/>
      <c r="CL83" s="376"/>
      <c r="CM83" s="376"/>
    </row>
    <row r="84" spans="1:91" ht="28.8">
      <c r="A84" s="371" t="s">
        <v>858</v>
      </c>
      <c r="B84" s="372">
        <v>8733350</v>
      </c>
      <c r="C84" s="373">
        <v>3350</v>
      </c>
      <c r="D84" s="374" t="s">
        <v>427</v>
      </c>
      <c r="E84" t="s">
        <v>939</v>
      </c>
      <c r="F84" s="375">
        <v>67396.830000000147</v>
      </c>
      <c r="G84" s="375">
        <v>0</v>
      </c>
      <c r="H84" s="375">
        <v>0</v>
      </c>
      <c r="I84" s="375">
        <v>707554.78</v>
      </c>
      <c r="J84" s="375">
        <v>0</v>
      </c>
      <c r="K84" s="375">
        <v>51117.7</v>
      </c>
      <c r="L84" s="375">
        <v>0</v>
      </c>
      <c r="M84" s="375">
        <v>21210</v>
      </c>
      <c r="N84" s="375">
        <v>40729.93</v>
      </c>
      <c r="O84" s="375">
        <v>0</v>
      </c>
      <c r="P84" s="375">
        <v>0</v>
      </c>
      <c r="Q84" s="375">
        <v>96565.39</v>
      </c>
      <c r="R84" s="375">
        <v>11703.35</v>
      </c>
      <c r="S84" s="375">
        <v>9610</v>
      </c>
      <c r="T84" s="375">
        <v>120.6</v>
      </c>
      <c r="U84" s="375">
        <v>13411.83</v>
      </c>
      <c r="V84" s="375">
        <v>8626.5400000000009</v>
      </c>
      <c r="W84" s="375">
        <v>0</v>
      </c>
      <c r="X84" s="375">
        <v>0</v>
      </c>
      <c r="Y84" s="375">
        <v>0</v>
      </c>
      <c r="Z84" s="375">
        <v>0</v>
      </c>
      <c r="AA84" s="375">
        <v>0</v>
      </c>
      <c r="AB84" s="375">
        <v>0</v>
      </c>
      <c r="AC84" s="375">
        <v>0</v>
      </c>
      <c r="AD84" s="375">
        <v>439505.67</v>
      </c>
      <c r="AE84" s="375">
        <v>0</v>
      </c>
      <c r="AF84" s="375">
        <v>204904.81</v>
      </c>
      <c r="AG84" s="375">
        <v>0</v>
      </c>
      <c r="AH84" s="375">
        <v>64420.639999999999</v>
      </c>
      <c r="AI84" s="375">
        <v>0</v>
      </c>
      <c r="AJ84" s="375">
        <v>15338.79</v>
      </c>
      <c r="AK84" s="375">
        <v>798.1</v>
      </c>
      <c r="AL84" s="375">
        <v>3077.6</v>
      </c>
      <c r="AM84" s="375">
        <v>2975</v>
      </c>
      <c r="AN84" s="375">
        <v>737.5</v>
      </c>
      <c r="AO84" s="375">
        <v>8265.69</v>
      </c>
      <c r="AP84" s="375">
        <v>139.18</v>
      </c>
      <c r="AQ84" s="375">
        <v>19550.650000000001</v>
      </c>
      <c r="AR84" s="375">
        <v>1601.98</v>
      </c>
      <c r="AS84" s="375">
        <v>8873.59</v>
      </c>
      <c r="AT84" s="375">
        <v>1646.7</v>
      </c>
      <c r="AU84" s="375">
        <v>4841.46</v>
      </c>
      <c r="AV84" s="375">
        <v>42803.73</v>
      </c>
      <c r="AW84" s="375">
        <v>5713.23</v>
      </c>
      <c r="AX84" s="375">
        <v>0</v>
      </c>
      <c r="AY84" s="375">
        <v>0</v>
      </c>
      <c r="AZ84" s="375">
        <v>700</v>
      </c>
      <c r="BA84" s="375">
        <v>5023.2700000000004</v>
      </c>
      <c r="BB84" s="375">
        <v>0</v>
      </c>
      <c r="BC84" s="375">
        <v>9768.2000000000007</v>
      </c>
      <c r="BD84" s="375">
        <v>0</v>
      </c>
      <c r="BE84" s="375">
        <v>9374.82</v>
      </c>
      <c r="BF84" s="375">
        <v>3213</v>
      </c>
      <c r="BG84" s="375">
        <v>1672.92</v>
      </c>
      <c r="BH84" s="375">
        <v>41335.99</v>
      </c>
      <c r="BI84" s="375">
        <v>9275.56</v>
      </c>
      <c r="BJ84" s="375">
        <v>4211.83</v>
      </c>
      <c r="BK84" s="375">
        <v>15755.75</v>
      </c>
      <c r="BL84" s="375">
        <v>0</v>
      </c>
      <c r="BM84" s="375">
        <v>0</v>
      </c>
      <c r="BN84" s="375">
        <v>0</v>
      </c>
      <c r="BO84" s="375">
        <v>0</v>
      </c>
      <c r="BP84" s="375">
        <v>0</v>
      </c>
      <c r="BQ84" s="375">
        <v>0</v>
      </c>
      <c r="BR84" s="375">
        <v>0</v>
      </c>
      <c r="BS84" s="375">
        <v>0</v>
      </c>
      <c r="BT84" s="375">
        <v>10000</v>
      </c>
      <c r="BU84" s="375">
        <v>0</v>
      </c>
      <c r="BV84" s="375">
        <v>0</v>
      </c>
      <c r="BW84" s="375">
        <v>0</v>
      </c>
      <c r="BX84" s="375">
        <v>0</v>
      </c>
      <c r="BY84" s="375">
        <v>0</v>
      </c>
      <c r="BZ84" s="375">
        <v>0</v>
      </c>
      <c r="CA84" s="375">
        <v>0</v>
      </c>
      <c r="CB84" s="375">
        <v>0</v>
      </c>
      <c r="CC84" s="375">
        <v>0</v>
      </c>
      <c r="CD84" s="375">
        <v>0</v>
      </c>
      <c r="CE84" s="375">
        <v>5705</v>
      </c>
      <c r="CF84" s="375">
        <v>96816.290000000183</v>
      </c>
      <c r="CG84" s="375">
        <v>0</v>
      </c>
      <c r="CH84" s="375">
        <v>0</v>
      </c>
      <c r="CI84" s="375">
        <v>0</v>
      </c>
      <c r="CJ84" s="376"/>
      <c r="CK84" s="376"/>
      <c r="CL84" s="376"/>
      <c r="CM84" s="376"/>
    </row>
    <row r="85" spans="1:91" ht="28.8">
      <c r="A85" s="371" t="s">
        <v>858</v>
      </c>
      <c r="B85" s="372">
        <v>8732033</v>
      </c>
      <c r="C85" s="373">
        <v>2033</v>
      </c>
      <c r="D85" s="374" t="s">
        <v>429</v>
      </c>
      <c r="E85" t="s">
        <v>940</v>
      </c>
      <c r="F85" s="375">
        <v>138959.09999999934</v>
      </c>
      <c r="G85" s="375">
        <v>26166.780000000002</v>
      </c>
      <c r="H85" s="375">
        <v>19784.160000000003</v>
      </c>
      <c r="I85" s="375">
        <v>1677096.45</v>
      </c>
      <c r="J85" s="375">
        <v>0</v>
      </c>
      <c r="K85" s="375">
        <v>56871.23</v>
      </c>
      <c r="L85" s="375">
        <v>8100</v>
      </c>
      <c r="M85" s="375">
        <v>68010</v>
      </c>
      <c r="N85" s="375">
        <v>54878.64</v>
      </c>
      <c r="O85" s="375">
        <v>0</v>
      </c>
      <c r="P85" s="375">
        <v>11848.43</v>
      </c>
      <c r="Q85" s="375">
        <v>32107.74</v>
      </c>
      <c r="R85" s="375">
        <v>45372.28</v>
      </c>
      <c r="S85" s="375">
        <v>17572</v>
      </c>
      <c r="T85" s="375">
        <v>0</v>
      </c>
      <c r="U85" s="375">
        <v>27735.21</v>
      </c>
      <c r="V85" s="375">
        <v>408.41</v>
      </c>
      <c r="W85" s="375">
        <v>0</v>
      </c>
      <c r="X85" s="375">
        <v>116576.32000000001</v>
      </c>
      <c r="Y85" s="375">
        <v>8992.6</v>
      </c>
      <c r="Z85" s="375">
        <v>0</v>
      </c>
      <c r="AA85" s="375">
        <v>0</v>
      </c>
      <c r="AB85" s="375">
        <v>0</v>
      </c>
      <c r="AC85" s="375">
        <v>0</v>
      </c>
      <c r="AD85" s="375">
        <v>1041077.12</v>
      </c>
      <c r="AE85" s="375">
        <v>8244.8799999999992</v>
      </c>
      <c r="AF85" s="375">
        <v>397773.36</v>
      </c>
      <c r="AG85" s="375">
        <v>63591.48</v>
      </c>
      <c r="AH85" s="375">
        <v>56563.65</v>
      </c>
      <c r="AI85" s="375">
        <v>0</v>
      </c>
      <c r="AJ85" s="375">
        <v>20386.82</v>
      </c>
      <c r="AK85" s="375">
        <v>14205.4</v>
      </c>
      <c r="AL85" s="375">
        <v>11806.48</v>
      </c>
      <c r="AM85" s="375">
        <v>7925</v>
      </c>
      <c r="AN85" s="375">
        <v>122.5</v>
      </c>
      <c r="AO85" s="375">
        <v>13963.91</v>
      </c>
      <c r="AP85" s="375">
        <v>4740</v>
      </c>
      <c r="AQ85" s="375">
        <v>7968.94</v>
      </c>
      <c r="AR85" s="375">
        <v>4425.2700000000004</v>
      </c>
      <c r="AS85" s="375">
        <v>41065.449999999997</v>
      </c>
      <c r="AT85" s="375">
        <v>64935</v>
      </c>
      <c r="AU85" s="375">
        <v>12295.98</v>
      </c>
      <c r="AV85" s="375">
        <v>72488.02</v>
      </c>
      <c r="AW85" s="375">
        <v>12557.38</v>
      </c>
      <c r="AX85" s="375">
        <v>0</v>
      </c>
      <c r="AY85" s="375">
        <v>9943.7999999999993</v>
      </c>
      <c r="AZ85" s="375">
        <v>5488.94</v>
      </c>
      <c r="BA85" s="375">
        <v>0</v>
      </c>
      <c r="BB85" s="375">
        <v>0</v>
      </c>
      <c r="BC85" s="375">
        <v>8108.86</v>
      </c>
      <c r="BD85" s="375">
        <v>0</v>
      </c>
      <c r="BE85" s="375">
        <v>15956.68</v>
      </c>
      <c r="BF85" s="375">
        <v>8514.31</v>
      </c>
      <c r="BG85" s="375">
        <v>699.22</v>
      </c>
      <c r="BH85" s="375">
        <v>111167.98</v>
      </c>
      <c r="BI85" s="375">
        <v>22628.06</v>
      </c>
      <c r="BJ85" s="375">
        <v>605.5</v>
      </c>
      <c r="BK85" s="375">
        <v>27115.88</v>
      </c>
      <c r="BL85" s="375">
        <v>0</v>
      </c>
      <c r="BM85" s="375">
        <v>0</v>
      </c>
      <c r="BN85" s="375">
        <v>0</v>
      </c>
      <c r="BO85" s="375">
        <v>89419.61</v>
      </c>
      <c r="BP85" s="375">
        <v>27841.33</v>
      </c>
      <c r="BQ85" s="375">
        <v>7836.25</v>
      </c>
      <c r="BR85" s="375">
        <v>0</v>
      </c>
      <c r="BS85" s="375">
        <v>0</v>
      </c>
      <c r="BT85" s="375">
        <v>10000</v>
      </c>
      <c r="BU85" s="375">
        <v>0</v>
      </c>
      <c r="BV85" s="375">
        <v>5895</v>
      </c>
      <c r="BW85" s="375">
        <v>0</v>
      </c>
      <c r="BX85" s="375">
        <v>0</v>
      </c>
      <c r="BY85" s="375">
        <v>0</v>
      </c>
      <c r="BZ85" s="375">
        <v>0</v>
      </c>
      <c r="CA85" s="375">
        <v>10616.85</v>
      </c>
      <c r="CB85" s="375">
        <v>0</v>
      </c>
      <c r="CC85" s="375">
        <v>0</v>
      </c>
      <c r="CD85" s="375">
        <v>0</v>
      </c>
      <c r="CE85" s="375">
        <v>2166</v>
      </c>
      <c r="CF85" s="375">
        <v>70427.619999999588</v>
      </c>
      <c r="CG85" s="375">
        <v>11108.560000000005</v>
      </c>
      <c r="CH85" s="375">
        <v>0</v>
      </c>
      <c r="CI85" s="375">
        <v>34474.760000000009</v>
      </c>
      <c r="CJ85" s="376"/>
      <c r="CK85" s="376"/>
      <c r="CL85" s="376"/>
      <c r="CM85" s="376"/>
    </row>
    <row r="86" spans="1:91" ht="28.8">
      <c r="A86" s="371" t="s">
        <v>858</v>
      </c>
      <c r="B86" s="372">
        <v>8733331</v>
      </c>
      <c r="C86" s="373">
        <v>3331</v>
      </c>
      <c r="D86" s="374" t="s">
        <v>431</v>
      </c>
      <c r="E86" t="s">
        <v>941</v>
      </c>
      <c r="F86" s="375">
        <v>57759.349999999919</v>
      </c>
      <c r="G86" s="375">
        <v>0</v>
      </c>
      <c r="H86" s="375">
        <v>0</v>
      </c>
      <c r="I86" s="375">
        <v>767331.15</v>
      </c>
      <c r="J86" s="375">
        <v>0</v>
      </c>
      <c r="K86" s="375">
        <v>28065.09</v>
      </c>
      <c r="L86" s="375">
        <v>0</v>
      </c>
      <c r="M86" s="375">
        <v>34845</v>
      </c>
      <c r="N86" s="375">
        <v>36950.29</v>
      </c>
      <c r="O86" s="375">
        <v>0</v>
      </c>
      <c r="P86" s="375">
        <v>5190</v>
      </c>
      <c r="Q86" s="375">
        <v>12994.76</v>
      </c>
      <c r="R86" s="375">
        <v>13388.34</v>
      </c>
      <c r="S86" s="375">
        <v>0</v>
      </c>
      <c r="T86" s="375">
        <v>0</v>
      </c>
      <c r="U86" s="375">
        <v>55894.3</v>
      </c>
      <c r="V86" s="375">
        <v>0</v>
      </c>
      <c r="W86" s="375">
        <v>0</v>
      </c>
      <c r="X86" s="375">
        <v>0</v>
      </c>
      <c r="Y86" s="375">
        <v>0</v>
      </c>
      <c r="Z86" s="375">
        <v>0</v>
      </c>
      <c r="AA86" s="375">
        <v>0</v>
      </c>
      <c r="AB86" s="375">
        <v>0</v>
      </c>
      <c r="AC86" s="375">
        <v>0</v>
      </c>
      <c r="AD86" s="375">
        <v>515728.79</v>
      </c>
      <c r="AE86" s="375">
        <v>0</v>
      </c>
      <c r="AF86" s="375">
        <v>148148.88</v>
      </c>
      <c r="AG86" s="375">
        <v>14103.67</v>
      </c>
      <c r="AH86" s="375">
        <v>22746.44</v>
      </c>
      <c r="AI86" s="375">
        <v>0</v>
      </c>
      <c r="AJ86" s="375">
        <v>49315.99</v>
      </c>
      <c r="AK86" s="375">
        <v>1098.5999999999999</v>
      </c>
      <c r="AL86" s="375">
        <v>3001.5</v>
      </c>
      <c r="AM86" s="375">
        <v>3225</v>
      </c>
      <c r="AN86" s="375">
        <v>718.75</v>
      </c>
      <c r="AO86" s="375">
        <v>4481.3</v>
      </c>
      <c r="AP86" s="375">
        <v>2850</v>
      </c>
      <c r="AQ86" s="375">
        <v>505.83</v>
      </c>
      <c r="AR86" s="375">
        <v>2593.3000000000002</v>
      </c>
      <c r="AS86" s="375">
        <v>12973.43</v>
      </c>
      <c r="AT86" s="375">
        <v>3343.3</v>
      </c>
      <c r="AU86" s="375">
        <v>5940.22</v>
      </c>
      <c r="AV86" s="375">
        <v>29671.43</v>
      </c>
      <c r="AW86" s="375">
        <v>5684.79</v>
      </c>
      <c r="AX86" s="375">
        <v>0</v>
      </c>
      <c r="AY86" s="375">
        <v>4342.6899999999996</v>
      </c>
      <c r="AZ86" s="375">
        <v>3627.91</v>
      </c>
      <c r="BA86" s="375">
        <v>963.24</v>
      </c>
      <c r="BB86" s="375">
        <v>0</v>
      </c>
      <c r="BC86" s="375">
        <v>6461.65</v>
      </c>
      <c r="BD86" s="375">
        <v>0</v>
      </c>
      <c r="BE86" s="375">
        <v>4319.55</v>
      </c>
      <c r="BF86" s="375">
        <v>3827.3</v>
      </c>
      <c r="BG86" s="375">
        <v>7516.77</v>
      </c>
      <c r="BH86" s="375">
        <v>43550.63</v>
      </c>
      <c r="BI86" s="375">
        <v>0</v>
      </c>
      <c r="BJ86" s="375">
        <v>26174.47</v>
      </c>
      <c r="BK86" s="375">
        <v>16876.86</v>
      </c>
      <c r="BL86" s="375">
        <v>0</v>
      </c>
      <c r="BM86" s="375">
        <v>0</v>
      </c>
      <c r="BN86" s="375">
        <v>1438.37</v>
      </c>
      <c r="BO86" s="375">
        <v>0</v>
      </c>
      <c r="BP86" s="375">
        <v>0</v>
      </c>
      <c r="BQ86" s="375">
        <v>0</v>
      </c>
      <c r="BR86" s="375">
        <v>0</v>
      </c>
      <c r="BS86" s="375">
        <v>0</v>
      </c>
      <c r="BT86" s="375">
        <v>10000</v>
      </c>
      <c r="BU86" s="375">
        <v>0</v>
      </c>
      <c r="BV86" s="375">
        <v>0</v>
      </c>
      <c r="BW86" s="375">
        <v>0</v>
      </c>
      <c r="BX86" s="375">
        <v>0</v>
      </c>
      <c r="BY86" s="375">
        <v>0</v>
      </c>
      <c r="BZ86" s="375">
        <v>0</v>
      </c>
      <c r="CA86" s="375">
        <v>0</v>
      </c>
      <c r="CB86" s="375">
        <v>0</v>
      </c>
      <c r="CC86" s="375">
        <v>0</v>
      </c>
      <c r="CD86" s="375">
        <v>0</v>
      </c>
      <c r="CE86" s="375">
        <v>10604.61</v>
      </c>
      <c r="CF86" s="375">
        <v>56583.00999999982</v>
      </c>
      <c r="CG86" s="375">
        <v>0</v>
      </c>
      <c r="CH86" s="375">
        <v>0</v>
      </c>
      <c r="CI86" s="375">
        <v>0</v>
      </c>
      <c r="CJ86" s="376"/>
      <c r="CK86" s="376"/>
      <c r="CL86" s="376"/>
      <c r="CM86" s="376"/>
    </row>
    <row r="87" spans="1:91" ht="28.8">
      <c r="A87" s="371" t="s">
        <v>858</v>
      </c>
      <c r="B87" s="372">
        <v>8732239</v>
      </c>
      <c r="C87" s="373">
        <v>2239</v>
      </c>
      <c r="D87" s="374" t="s">
        <v>433</v>
      </c>
      <c r="E87" t="s">
        <v>433</v>
      </c>
      <c r="F87" s="375">
        <v>342374.94999999984</v>
      </c>
      <c r="G87" s="375">
        <v>0</v>
      </c>
      <c r="H87" s="375">
        <v>18516.259999999998</v>
      </c>
      <c r="I87" s="375">
        <v>1647735.09</v>
      </c>
      <c r="J87" s="375">
        <v>0</v>
      </c>
      <c r="K87" s="375">
        <v>98473.56</v>
      </c>
      <c r="L87" s="375">
        <v>0</v>
      </c>
      <c r="M87" s="375">
        <v>142575</v>
      </c>
      <c r="N87" s="375">
        <v>18301.93</v>
      </c>
      <c r="O87" s="375">
        <v>0</v>
      </c>
      <c r="P87" s="375">
        <v>2978.87</v>
      </c>
      <c r="Q87" s="375">
        <v>71875.83</v>
      </c>
      <c r="R87" s="375">
        <v>40891.83</v>
      </c>
      <c r="S87" s="375">
        <v>6210</v>
      </c>
      <c r="T87" s="375">
        <v>665.08</v>
      </c>
      <c r="U87" s="375">
        <v>59139</v>
      </c>
      <c r="V87" s="375">
        <v>0</v>
      </c>
      <c r="W87" s="375">
        <v>0</v>
      </c>
      <c r="X87" s="375">
        <v>0</v>
      </c>
      <c r="Y87" s="375">
        <v>0</v>
      </c>
      <c r="Z87" s="375">
        <v>0</v>
      </c>
      <c r="AA87" s="375">
        <v>0</v>
      </c>
      <c r="AB87" s="375">
        <v>0</v>
      </c>
      <c r="AC87" s="375">
        <v>0</v>
      </c>
      <c r="AD87" s="375">
        <v>1008718.32</v>
      </c>
      <c r="AE87" s="375">
        <v>18239.759999999998</v>
      </c>
      <c r="AF87" s="375">
        <v>314616.92</v>
      </c>
      <c r="AG87" s="375">
        <v>65621.009999999995</v>
      </c>
      <c r="AH87" s="375">
        <v>77215.27</v>
      </c>
      <c r="AI87" s="375">
        <v>0</v>
      </c>
      <c r="AJ87" s="375">
        <v>80552.53</v>
      </c>
      <c r="AK87" s="375">
        <v>7923.6</v>
      </c>
      <c r="AL87" s="375">
        <v>4236.0600000000004</v>
      </c>
      <c r="AM87" s="375">
        <v>7500</v>
      </c>
      <c r="AN87" s="375">
        <v>2320</v>
      </c>
      <c r="AO87" s="375">
        <v>21484.59</v>
      </c>
      <c r="AP87" s="375">
        <v>2200</v>
      </c>
      <c r="AQ87" s="375">
        <v>5684.79</v>
      </c>
      <c r="AR87" s="375">
        <v>5120.91</v>
      </c>
      <c r="AS87" s="375">
        <v>24406.21</v>
      </c>
      <c r="AT87" s="375">
        <v>31635</v>
      </c>
      <c r="AU87" s="375">
        <v>8528.19</v>
      </c>
      <c r="AV87" s="375">
        <v>119738.11</v>
      </c>
      <c r="AW87" s="375">
        <v>4549.91</v>
      </c>
      <c r="AX87" s="375">
        <v>0</v>
      </c>
      <c r="AY87" s="375">
        <v>14038.34</v>
      </c>
      <c r="AZ87" s="375">
        <v>0</v>
      </c>
      <c r="BA87" s="375">
        <v>37.200000000000003</v>
      </c>
      <c r="BB87" s="375">
        <v>8360.82</v>
      </c>
      <c r="BC87" s="375">
        <v>6136.24</v>
      </c>
      <c r="BD87" s="375">
        <v>0</v>
      </c>
      <c r="BE87" s="375">
        <v>12860.71</v>
      </c>
      <c r="BF87" s="375">
        <v>8260.2199999999993</v>
      </c>
      <c r="BG87" s="375">
        <v>11369.12</v>
      </c>
      <c r="BH87" s="375">
        <v>102633.53</v>
      </c>
      <c r="BI87" s="375">
        <v>58558.07</v>
      </c>
      <c r="BJ87" s="375">
        <v>26028.26</v>
      </c>
      <c r="BK87" s="375">
        <v>20432.97</v>
      </c>
      <c r="BL87" s="375">
        <v>0</v>
      </c>
      <c r="BM87" s="375">
        <v>0</v>
      </c>
      <c r="BN87" s="375">
        <v>0</v>
      </c>
      <c r="BO87" s="375">
        <v>0</v>
      </c>
      <c r="BP87" s="375">
        <v>0</v>
      </c>
      <c r="BQ87" s="375">
        <v>7465</v>
      </c>
      <c r="BR87" s="375">
        <v>0</v>
      </c>
      <c r="BS87" s="375">
        <v>0</v>
      </c>
      <c r="BT87" s="375">
        <v>10000</v>
      </c>
      <c r="BU87" s="375">
        <v>0</v>
      </c>
      <c r="BV87" s="375">
        <v>7472.75</v>
      </c>
      <c r="BW87" s="375">
        <v>0</v>
      </c>
      <c r="BX87" s="375">
        <v>0</v>
      </c>
      <c r="BY87" s="375">
        <v>0</v>
      </c>
      <c r="BZ87" s="375">
        <v>0</v>
      </c>
      <c r="CA87" s="375">
        <v>0</v>
      </c>
      <c r="CB87" s="375">
        <v>0</v>
      </c>
      <c r="CC87" s="375">
        <v>0</v>
      </c>
      <c r="CD87" s="375">
        <v>0</v>
      </c>
      <c r="CE87" s="375">
        <v>95323.19</v>
      </c>
      <c r="CF87" s="375">
        <v>256891.28999999986</v>
      </c>
      <c r="CG87" s="375">
        <v>18508.509999999998</v>
      </c>
      <c r="CH87" s="375">
        <v>0</v>
      </c>
      <c r="CI87" s="375">
        <v>0</v>
      </c>
      <c r="CJ87" s="376"/>
      <c r="CK87" s="376"/>
      <c r="CL87" s="376"/>
      <c r="CM87" s="376"/>
    </row>
    <row r="88" spans="1:91" ht="28.8">
      <c r="A88" s="371" t="s">
        <v>858</v>
      </c>
      <c r="B88" s="372">
        <v>8732219</v>
      </c>
      <c r="C88" s="373">
        <v>2219</v>
      </c>
      <c r="D88" s="374" t="s">
        <v>435</v>
      </c>
      <c r="E88" t="s">
        <v>942</v>
      </c>
      <c r="F88" s="375">
        <v>341862.95000000007</v>
      </c>
      <c r="G88" s="375">
        <v>169419.5</v>
      </c>
      <c r="H88" s="375">
        <v>0</v>
      </c>
      <c r="I88" s="375">
        <v>1078178.67</v>
      </c>
      <c r="J88" s="375">
        <v>0</v>
      </c>
      <c r="K88" s="375">
        <v>48496.28</v>
      </c>
      <c r="L88" s="375">
        <v>0</v>
      </c>
      <c r="M88" s="375">
        <v>52225</v>
      </c>
      <c r="N88" s="375">
        <v>90620.800000000003</v>
      </c>
      <c r="O88" s="375">
        <v>0</v>
      </c>
      <c r="P88" s="375">
        <v>4450</v>
      </c>
      <c r="Q88" s="375">
        <v>14794.87</v>
      </c>
      <c r="R88" s="375">
        <v>244.07</v>
      </c>
      <c r="S88" s="375">
        <v>0</v>
      </c>
      <c r="T88" s="375">
        <v>391.51</v>
      </c>
      <c r="U88" s="375">
        <v>990</v>
      </c>
      <c r="V88" s="375">
        <v>11891.25</v>
      </c>
      <c r="W88" s="375">
        <v>0</v>
      </c>
      <c r="X88" s="375">
        <v>341029.19</v>
      </c>
      <c r="Y88" s="375">
        <v>47566.62</v>
      </c>
      <c r="Z88" s="375">
        <v>0</v>
      </c>
      <c r="AA88" s="375">
        <v>0</v>
      </c>
      <c r="AB88" s="375">
        <v>0</v>
      </c>
      <c r="AC88" s="375">
        <v>0</v>
      </c>
      <c r="AD88" s="375">
        <v>688468.93</v>
      </c>
      <c r="AE88" s="375">
        <v>10156</v>
      </c>
      <c r="AF88" s="375">
        <v>341616.14</v>
      </c>
      <c r="AG88" s="375">
        <v>45965.3</v>
      </c>
      <c r="AH88" s="375">
        <v>64673.78</v>
      </c>
      <c r="AI88" s="375">
        <v>0</v>
      </c>
      <c r="AJ88" s="375">
        <v>14154.61</v>
      </c>
      <c r="AK88" s="375">
        <v>26338.18</v>
      </c>
      <c r="AL88" s="375">
        <v>6008.74</v>
      </c>
      <c r="AM88" s="375">
        <v>4700</v>
      </c>
      <c r="AN88" s="375">
        <v>61.25</v>
      </c>
      <c r="AO88" s="375">
        <v>10364.290000000001</v>
      </c>
      <c r="AP88" s="375">
        <v>3521.49</v>
      </c>
      <c r="AQ88" s="375">
        <v>2733.34</v>
      </c>
      <c r="AR88" s="375">
        <v>11806.95</v>
      </c>
      <c r="AS88" s="375">
        <v>24013.759999999998</v>
      </c>
      <c r="AT88" s="375">
        <v>23078.75</v>
      </c>
      <c r="AU88" s="375">
        <v>5708.44</v>
      </c>
      <c r="AV88" s="375">
        <v>25555.919999999998</v>
      </c>
      <c r="AW88" s="375">
        <v>5959.58</v>
      </c>
      <c r="AX88" s="375">
        <v>0</v>
      </c>
      <c r="AY88" s="375">
        <v>2812.5</v>
      </c>
      <c r="AZ88" s="375">
        <v>7540.2</v>
      </c>
      <c r="BA88" s="375">
        <v>1814.91</v>
      </c>
      <c r="BB88" s="375">
        <v>251.56</v>
      </c>
      <c r="BC88" s="375">
        <v>4227.0200000000004</v>
      </c>
      <c r="BD88" s="375">
        <v>0</v>
      </c>
      <c r="BE88" s="375">
        <v>6867.69</v>
      </c>
      <c r="BF88" s="375">
        <v>6124.32</v>
      </c>
      <c r="BG88" s="375">
        <v>366.67</v>
      </c>
      <c r="BH88" s="375">
        <v>79017.66</v>
      </c>
      <c r="BI88" s="375">
        <v>0</v>
      </c>
      <c r="BJ88" s="375">
        <v>2773</v>
      </c>
      <c r="BK88" s="375">
        <v>17245.349999999999</v>
      </c>
      <c r="BL88" s="375">
        <v>0</v>
      </c>
      <c r="BM88" s="375">
        <v>0</v>
      </c>
      <c r="BN88" s="375">
        <v>0</v>
      </c>
      <c r="BO88" s="375">
        <v>277049.38</v>
      </c>
      <c r="BP88" s="375">
        <v>44265.7</v>
      </c>
      <c r="BQ88" s="375">
        <v>6306.25</v>
      </c>
      <c r="BR88" s="375">
        <v>0</v>
      </c>
      <c r="BS88" s="375">
        <v>0</v>
      </c>
      <c r="BT88" s="375">
        <v>10000</v>
      </c>
      <c r="BU88" s="375">
        <v>0</v>
      </c>
      <c r="BV88" s="375">
        <v>0</v>
      </c>
      <c r="BW88" s="375">
        <v>0</v>
      </c>
      <c r="BX88" s="375">
        <v>0</v>
      </c>
      <c r="BY88" s="375">
        <v>0</v>
      </c>
      <c r="BZ88" s="375">
        <v>0</v>
      </c>
      <c r="CA88" s="375">
        <v>6280.95</v>
      </c>
      <c r="CB88" s="375">
        <v>0</v>
      </c>
      <c r="CC88" s="375">
        <v>0</v>
      </c>
      <c r="CD88" s="375">
        <v>0</v>
      </c>
      <c r="CE88" s="375">
        <v>8360</v>
      </c>
      <c r="CF88" s="375">
        <v>182947.99000000017</v>
      </c>
      <c r="CG88" s="375">
        <v>25.300000000000182</v>
      </c>
      <c r="CH88" s="375">
        <v>0</v>
      </c>
      <c r="CI88" s="375">
        <v>245611.31</v>
      </c>
      <c r="CJ88" s="376"/>
      <c r="CK88" s="376"/>
      <c r="CL88" s="376"/>
      <c r="CM88" s="376"/>
    </row>
    <row r="89" spans="1:91" ht="28.8">
      <c r="A89" s="371" t="s">
        <v>858</v>
      </c>
      <c r="B89" s="372">
        <v>8732333</v>
      </c>
      <c r="C89" s="373">
        <v>2333</v>
      </c>
      <c r="D89" s="374" t="s">
        <v>437</v>
      </c>
      <c r="E89" t="s">
        <v>943</v>
      </c>
      <c r="F89" s="375">
        <v>176505.36000000007</v>
      </c>
      <c r="G89" s="375">
        <v>0</v>
      </c>
      <c r="H89" s="375">
        <v>32962.479999999996</v>
      </c>
      <c r="I89" s="375">
        <v>1912447.28</v>
      </c>
      <c r="J89" s="375">
        <v>0</v>
      </c>
      <c r="K89" s="375">
        <v>131912.76</v>
      </c>
      <c r="L89" s="375">
        <v>0</v>
      </c>
      <c r="M89" s="375">
        <v>107165</v>
      </c>
      <c r="N89" s="375">
        <v>80513.759999999995</v>
      </c>
      <c r="O89" s="375">
        <v>0</v>
      </c>
      <c r="P89" s="375">
        <v>34189.33</v>
      </c>
      <c r="Q89" s="375">
        <v>19419.419999999998</v>
      </c>
      <c r="R89" s="375">
        <v>0</v>
      </c>
      <c r="S89" s="375">
        <v>16558.849999999999</v>
      </c>
      <c r="T89" s="375">
        <v>0</v>
      </c>
      <c r="U89" s="375">
        <v>30788.54</v>
      </c>
      <c r="V89" s="375">
        <v>6780.32</v>
      </c>
      <c r="W89" s="375">
        <v>0</v>
      </c>
      <c r="X89" s="375">
        <v>106459.08999999997</v>
      </c>
      <c r="Y89" s="375">
        <v>87607.69</v>
      </c>
      <c r="Z89" s="375">
        <v>0</v>
      </c>
      <c r="AA89" s="375">
        <v>0</v>
      </c>
      <c r="AB89" s="375">
        <v>0</v>
      </c>
      <c r="AC89" s="375">
        <v>0</v>
      </c>
      <c r="AD89" s="375">
        <v>1279323.82</v>
      </c>
      <c r="AE89" s="375">
        <v>37397.57</v>
      </c>
      <c r="AF89" s="375">
        <v>572631.61</v>
      </c>
      <c r="AG89" s="375">
        <v>89120.9</v>
      </c>
      <c r="AH89" s="375">
        <v>138780.44</v>
      </c>
      <c r="AI89" s="375">
        <v>0</v>
      </c>
      <c r="AJ89" s="375">
        <v>49573.34</v>
      </c>
      <c r="AK89" s="375">
        <v>1413.25</v>
      </c>
      <c r="AL89" s="375">
        <v>3883.18</v>
      </c>
      <c r="AM89" s="375">
        <v>9075</v>
      </c>
      <c r="AN89" s="375">
        <v>0</v>
      </c>
      <c r="AO89" s="375">
        <v>12825.94</v>
      </c>
      <c r="AP89" s="375">
        <v>6145</v>
      </c>
      <c r="AQ89" s="375">
        <v>5740.33</v>
      </c>
      <c r="AR89" s="375">
        <v>4176.25</v>
      </c>
      <c r="AS89" s="375">
        <v>22204.28</v>
      </c>
      <c r="AT89" s="375">
        <v>8658</v>
      </c>
      <c r="AU89" s="375">
        <v>11711.39</v>
      </c>
      <c r="AV89" s="375">
        <v>58400.19</v>
      </c>
      <c r="AW89" s="375">
        <v>11156.5</v>
      </c>
      <c r="AX89" s="375">
        <v>0</v>
      </c>
      <c r="AY89" s="375">
        <v>17659.54</v>
      </c>
      <c r="AZ89" s="375">
        <v>0</v>
      </c>
      <c r="BA89" s="375">
        <v>9391.31</v>
      </c>
      <c r="BB89" s="375">
        <v>3011.42</v>
      </c>
      <c r="BC89" s="375">
        <v>58.33</v>
      </c>
      <c r="BD89" s="375">
        <v>0</v>
      </c>
      <c r="BE89" s="375">
        <v>9382.39</v>
      </c>
      <c r="BF89" s="375">
        <v>10630.23</v>
      </c>
      <c r="BG89" s="375">
        <v>0</v>
      </c>
      <c r="BH89" s="375">
        <v>96739.520000000004</v>
      </c>
      <c r="BI89" s="375">
        <v>0</v>
      </c>
      <c r="BJ89" s="375">
        <v>6200</v>
      </c>
      <c r="BK89" s="375">
        <v>19172.21</v>
      </c>
      <c r="BL89" s="375">
        <v>0</v>
      </c>
      <c r="BM89" s="375">
        <v>4123.12</v>
      </c>
      <c r="BN89" s="375">
        <v>9069.39</v>
      </c>
      <c r="BO89" s="375">
        <v>68787.669999999984</v>
      </c>
      <c r="BP89" s="375">
        <v>1317.5699999999997</v>
      </c>
      <c r="BQ89" s="375">
        <v>8690.1299999999992</v>
      </c>
      <c r="BR89" s="375">
        <v>0</v>
      </c>
      <c r="BS89" s="375">
        <v>0</v>
      </c>
      <c r="BT89" s="375">
        <v>10000</v>
      </c>
      <c r="BU89" s="375">
        <v>0</v>
      </c>
      <c r="BV89" s="375">
        <v>7607.16</v>
      </c>
      <c r="BW89" s="375">
        <v>0</v>
      </c>
      <c r="BX89" s="375">
        <v>0</v>
      </c>
      <c r="BY89" s="375">
        <v>0</v>
      </c>
      <c r="BZ89" s="375">
        <v>0</v>
      </c>
      <c r="CA89" s="375">
        <v>5226.01</v>
      </c>
      <c r="CB89" s="375">
        <v>0</v>
      </c>
      <c r="CC89" s="375">
        <v>0</v>
      </c>
      <c r="CD89" s="375">
        <v>0</v>
      </c>
      <c r="CE89" s="375">
        <v>0</v>
      </c>
      <c r="CF89" s="375">
        <v>8626.1700000002747</v>
      </c>
      <c r="CG89" s="375">
        <v>28819.439999999988</v>
      </c>
      <c r="CH89" s="375">
        <v>0</v>
      </c>
      <c r="CI89" s="375">
        <v>123961.54000000002</v>
      </c>
      <c r="CJ89" s="376"/>
      <c r="CK89" s="376"/>
      <c r="CL89" s="376"/>
      <c r="CM89" s="376"/>
    </row>
    <row r="90" spans="1:91" ht="28.8">
      <c r="A90" s="371" t="s">
        <v>858</v>
      </c>
      <c r="B90" s="372">
        <v>8733946</v>
      </c>
      <c r="C90" s="373">
        <v>3946</v>
      </c>
      <c r="D90" s="374" t="s">
        <v>439</v>
      </c>
      <c r="E90" t="s">
        <v>944</v>
      </c>
      <c r="F90" s="375">
        <v>-468387.18999999983</v>
      </c>
      <c r="G90" s="375">
        <v>0</v>
      </c>
      <c r="H90" s="375">
        <v>47145.75</v>
      </c>
      <c r="I90" s="375">
        <v>1892111.35</v>
      </c>
      <c r="J90" s="375">
        <v>0</v>
      </c>
      <c r="K90" s="375">
        <v>182881.35</v>
      </c>
      <c r="L90" s="375">
        <v>0</v>
      </c>
      <c r="M90" s="375">
        <v>123830</v>
      </c>
      <c r="N90" s="375">
        <v>60575.22</v>
      </c>
      <c r="O90" s="375">
        <v>0</v>
      </c>
      <c r="P90" s="375">
        <v>25983.9</v>
      </c>
      <c r="Q90" s="375">
        <v>40793.9</v>
      </c>
      <c r="R90" s="375">
        <v>0</v>
      </c>
      <c r="S90" s="375">
        <v>2508</v>
      </c>
      <c r="T90" s="375">
        <v>0</v>
      </c>
      <c r="U90" s="375">
        <v>22317.52</v>
      </c>
      <c r="V90" s="375">
        <v>6540.66</v>
      </c>
      <c r="W90" s="375">
        <v>0</v>
      </c>
      <c r="X90" s="375">
        <v>264922.09000000003</v>
      </c>
      <c r="Y90" s="375">
        <v>153875.04999999999</v>
      </c>
      <c r="Z90" s="375">
        <v>0</v>
      </c>
      <c r="AA90" s="375">
        <v>0</v>
      </c>
      <c r="AB90" s="375">
        <v>0</v>
      </c>
      <c r="AC90" s="375">
        <v>0</v>
      </c>
      <c r="AD90" s="375">
        <v>1154350.25</v>
      </c>
      <c r="AE90" s="375">
        <v>22574.11</v>
      </c>
      <c r="AF90" s="375">
        <v>543074.4</v>
      </c>
      <c r="AG90" s="375">
        <v>88163.78</v>
      </c>
      <c r="AH90" s="375">
        <v>141517.96</v>
      </c>
      <c r="AI90" s="375">
        <v>0</v>
      </c>
      <c r="AJ90" s="375">
        <v>4432.2299999999996</v>
      </c>
      <c r="AK90" s="375">
        <v>938.85</v>
      </c>
      <c r="AL90" s="375">
        <v>4785.47</v>
      </c>
      <c r="AM90" s="375">
        <v>8775</v>
      </c>
      <c r="AN90" s="375">
        <v>0</v>
      </c>
      <c r="AO90" s="375">
        <v>33795.879999999997</v>
      </c>
      <c r="AP90" s="375">
        <v>6265</v>
      </c>
      <c r="AQ90" s="375">
        <v>4595.76</v>
      </c>
      <c r="AR90" s="375">
        <v>5531.87</v>
      </c>
      <c r="AS90" s="375">
        <v>36081</v>
      </c>
      <c r="AT90" s="375">
        <v>18759</v>
      </c>
      <c r="AU90" s="375">
        <v>3144.74</v>
      </c>
      <c r="AV90" s="375">
        <v>64960.05</v>
      </c>
      <c r="AW90" s="375">
        <v>13781.02</v>
      </c>
      <c r="AX90" s="375">
        <v>0</v>
      </c>
      <c r="AY90" s="375">
        <v>17812.330000000002</v>
      </c>
      <c r="AZ90" s="375">
        <v>0</v>
      </c>
      <c r="BA90" s="375">
        <v>10000.620000000001</v>
      </c>
      <c r="BB90" s="375">
        <v>3847.5</v>
      </c>
      <c r="BC90" s="375">
        <v>116.66</v>
      </c>
      <c r="BD90" s="375">
        <v>0</v>
      </c>
      <c r="BE90" s="375">
        <v>9362.4599999999991</v>
      </c>
      <c r="BF90" s="375">
        <v>11064.67</v>
      </c>
      <c r="BG90" s="375">
        <v>0</v>
      </c>
      <c r="BH90" s="375">
        <v>75225.09</v>
      </c>
      <c r="BI90" s="375">
        <v>29169.5</v>
      </c>
      <c r="BJ90" s="375">
        <v>25371.16</v>
      </c>
      <c r="BK90" s="375">
        <v>19653.28</v>
      </c>
      <c r="BL90" s="375">
        <v>0</v>
      </c>
      <c r="BM90" s="375">
        <v>284.27999999999997</v>
      </c>
      <c r="BN90" s="375">
        <v>526.27</v>
      </c>
      <c r="BO90" s="375">
        <v>311236.89</v>
      </c>
      <c r="BP90" s="375">
        <v>3117.26</v>
      </c>
      <c r="BQ90" s="375">
        <v>8587.75</v>
      </c>
      <c r="BR90" s="375">
        <v>0</v>
      </c>
      <c r="BS90" s="375">
        <v>0</v>
      </c>
      <c r="BT90" s="375">
        <v>0</v>
      </c>
      <c r="BU90" s="375">
        <v>0</v>
      </c>
      <c r="BV90" s="375">
        <v>8841.2800000000007</v>
      </c>
      <c r="BW90" s="375">
        <v>0</v>
      </c>
      <c r="BX90" s="375">
        <v>0</v>
      </c>
      <c r="BY90" s="375">
        <v>0</v>
      </c>
      <c r="BZ90" s="375">
        <v>0</v>
      </c>
      <c r="CA90" s="375">
        <v>4089.83</v>
      </c>
      <c r="CB90" s="375">
        <v>0</v>
      </c>
      <c r="CC90" s="375">
        <v>0</v>
      </c>
      <c r="CD90" s="375">
        <v>0</v>
      </c>
      <c r="CE90" s="375">
        <v>0</v>
      </c>
      <c r="CF90" s="375">
        <v>-468805.48</v>
      </c>
      <c r="CG90" s="375">
        <v>42802.39</v>
      </c>
      <c r="CH90" s="375">
        <v>0</v>
      </c>
      <c r="CI90" s="375">
        <v>104442.99</v>
      </c>
      <c r="CJ90" s="376"/>
      <c r="CK90" s="376"/>
      <c r="CL90" s="376"/>
      <c r="CM90" s="376"/>
    </row>
    <row r="91" spans="1:91" ht="28.8">
      <c r="A91" s="371" t="s">
        <v>858</v>
      </c>
      <c r="B91" s="372">
        <v>8732453</v>
      </c>
      <c r="C91" s="373">
        <v>2453</v>
      </c>
      <c r="D91" s="374" t="s">
        <v>441</v>
      </c>
      <c r="E91" t="s">
        <v>945</v>
      </c>
      <c r="F91" s="375">
        <v>190074.36000000002</v>
      </c>
      <c r="G91" s="375">
        <v>7831.4800000000014</v>
      </c>
      <c r="H91" s="375">
        <v>9498.82</v>
      </c>
      <c r="I91" s="375">
        <v>1174925.3500000001</v>
      </c>
      <c r="J91" s="375">
        <v>0</v>
      </c>
      <c r="K91" s="375">
        <v>112831.58</v>
      </c>
      <c r="L91" s="375">
        <v>0</v>
      </c>
      <c r="M91" s="375">
        <v>77980</v>
      </c>
      <c r="N91" s="375">
        <v>58824.86</v>
      </c>
      <c r="O91" s="375">
        <v>0</v>
      </c>
      <c r="P91" s="375">
        <v>9190</v>
      </c>
      <c r="Q91" s="375">
        <v>14239.96</v>
      </c>
      <c r="R91" s="375">
        <v>0</v>
      </c>
      <c r="S91" s="375">
        <v>24265</v>
      </c>
      <c r="T91" s="375">
        <v>6158.88</v>
      </c>
      <c r="U91" s="375">
        <v>15974.25</v>
      </c>
      <c r="V91" s="375">
        <v>4348.34</v>
      </c>
      <c r="W91" s="375">
        <v>0</v>
      </c>
      <c r="X91" s="375">
        <v>95651.49</v>
      </c>
      <c r="Y91" s="375">
        <v>4790</v>
      </c>
      <c r="Z91" s="375">
        <v>0</v>
      </c>
      <c r="AA91" s="375">
        <v>0</v>
      </c>
      <c r="AB91" s="375">
        <v>0</v>
      </c>
      <c r="AC91" s="375">
        <v>0</v>
      </c>
      <c r="AD91" s="375">
        <v>675164.59</v>
      </c>
      <c r="AE91" s="375">
        <v>252.71</v>
      </c>
      <c r="AF91" s="375">
        <v>336653.54</v>
      </c>
      <c r="AG91" s="375">
        <v>3591.51</v>
      </c>
      <c r="AH91" s="375">
        <v>43333.56</v>
      </c>
      <c r="AI91" s="375">
        <v>0</v>
      </c>
      <c r="AJ91" s="375">
        <v>26440.85</v>
      </c>
      <c r="AK91" s="375">
        <v>439.79</v>
      </c>
      <c r="AL91" s="375">
        <v>4543</v>
      </c>
      <c r="AM91" s="375">
        <v>5175</v>
      </c>
      <c r="AN91" s="375">
        <v>1278.75</v>
      </c>
      <c r="AO91" s="375">
        <v>20316.11</v>
      </c>
      <c r="AP91" s="375">
        <v>1556.96</v>
      </c>
      <c r="AQ91" s="375">
        <v>29983.3</v>
      </c>
      <c r="AR91" s="375">
        <v>5914.78</v>
      </c>
      <c r="AS91" s="375">
        <v>26059.89</v>
      </c>
      <c r="AT91" s="375">
        <v>7215</v>
      </c>
      <c r="AU91" s="375">
        <v>7250.4</v>
      </c>
      <c r="AV91" s="375">
        <v>28813.34</v>
      </c>
      <c r="AW91" s="375">
        <v>6549.61</v>
      </c>
      <c r="AX91" s="375">
        <v>0</v>
      </c>
      <c r="AY91" s="375">
        <v>4134.1899999999996</v>
      </c>
      <c r="AZ91" s="375">
        <v>16783.41</v>
      </c>
      <c r="BA91" s="375">
        <v>14648.38</v>
      </c>
      <c r="BB91" s="375">
        <v>3932.58</v>
      </c>
      <c r="BC91" s="375">
        <v>12721.55</v>
      </c>
      <c r="BD91" s="375">
        <v>0</v>
      </c>
      <c r="BE91" s="375">
        <v>8660.7999999999993</v>
      </c>
      <c r="BF91" s="375">
        <v>6306.42</v>
      </c>
      <c r="BG91" s="375">
        <v>629.47</v>
      </c>
      <c r="BH91" s="375">
        <v>57806.94</v>
      </c>
      <c r="BI91" s="375">
        <v>1312</v>
      </c>
      <c r="BJ91" s="375">
        <v>61070.38</v>
      </c>
      <c r="BK91" s="375">
        <v>73320.59</v>
      </c>
      <c r="BL91" s="375">
        <v>0</v>
      </c>
      <c r="BM91" s="375">
        <v>0</v>
      </c>
      <c r="BN91" s="375">
        <v>7058.19</v>
      </c>
      <c r="BO91" s="375">
        <v>101775.31</v>
      </c>
      <c r="BP91" s="375">
        <v>567</v>
      </c>
      <c r="BQ91" s="375">
        <v>6540.25</v>
      </c>
      <c r="BR91" s="375">
        <v>0</v>
      </c>
      <c r="BS91" s="375">
        <v>0</v>
      </c>
      <c r="BT91" s="375">
        <v>10000</v>
      </c>
      <c r="BU91" s="375">
        <v>0</v>
      </c>
      <c r="BV91" s="375">
        <v>0</v>
      </c>
      <c r="BW91" s="375">
        <v>0</v>
      </c>
      <c r="BX91" s="375">
        <v>0</v>
      </c>
      <c r="BY91" s="375">
        <v>0</v>
      </c>
      <c r="BZ91" s="375">
        <v>0</v>
      </c>
      <c r="CA91" s="375">
        <v>0</v>
      </c>
      <c r="CB91" s="375">
        <v>0</v>
      </c>
      <c r="CC91" s="375">
        <v>0</v>
      </c>
      <c r="CD91" s="375">
        <v>0</v>
      </c>
      <c r="CE91" s="375">
        <v>21990</v>
      </c>
      <c r="CF91" s="375">
        <v>155914.84000000084</v>
      </c>
      <c r="CG91" s="375">
        <v>16039.07</v>
      </c>
      <c r="CH91" s="375">
        <v>0</v>
      </c>
      <c r="CI91" s="375">
        <v>17920.810000000005</v>
      </c>
      <c r="CJ91" s="376"/>
      <c r="CK91" s="376"/>
      <c r="CL91" s="376"/>
      <c r="CM91" s="376"/>
    </row>
    <row r="92" spans="1:91" ht="28.8">
      <c r="A92" s="371" t="s">
        <v>858</v>
      </c>
      <c r="B92" s="372">
        <v>8732070</v>
      </c>
      <c r="C92" s="373">
        <v>2070</v>
      </c>
      <c r="D92" s="374" t="s">
        <v>443</v>
      </c>
      <c r="E92" t="s">
        <v>946</v>
      </c>
      <c r="F92" s="375">
        <v>155477.48999999935</v>
      </c>
      <c r="G92" s="375">
        <v>0</v>
      </c>
      <c r="H92" s="375">
        <v>21535.649999999998</v>
      </c>
      <c r="I92" s="375">
        <v>1520165.59</v>
      </c>
      <c r="J92" s="375">
        <v>0</v>
      </c>
      <c r="K92" s="375">
        <v>39518.14</v>
      </c>
      <c r="L92" s="375">
        <v>0</v>
      </c>
      <c r="M92" s="375">
        <v>93855</v>
      </c>
      <c r="N92" s="375">
        <v>73497.22</v>
      </c>
      <c r="O92" s="375">
        <v>0</v>
      </c>
      <c r="P92" s="375">
        <v>9856.56</v>
      </c>
      <c r="Q92" s="375">
        <v>71104.84</v>
      </c>
      <c r="R92" s="375">
        <v>23732.95</v>
      </c>
      <c r="S92" s="375">
        <v>2250</v>
      </c>
      <c r="T92" s="375">
        <v>1577.68</v>
      </c>
      <c r="U92" s="375">
        <v>26447.41</v>
      </c>
      <c r="V92" s="375">
        <v>8565</v>
      </c>
      <c r="W92" s="375">
        <v>0</v>
      </c>
      <c r="X92" s="375">
        <v>0</v>
      </c>
      <c r="Y92" s="375">
        <v>0</v>
      </c>
      <c r="Z92" s="375">
        <v>0</v>
      </c>
      <c r="AA92" s="375">
        <v>0</v>
      </c>
      <c r="AB92" s="375">
        <v>0</v>
      </c>
      <c r="AC92" s="375">
        <v>0</v>
      </c>
      <c r="AD92" s="375">
        <v>993546.95</v>
      </c>
      <c r="AE92" s="375">
        <v>0</v>
      </c>
      <c r="AF92" s="375">
        <v>360063.51</v>
      </c>
      <c r="AG92" s="375">
        <v>69538.67</v>
      </c>
      <c r="AH92" s="375">
        <v>69756.94</v>
      </c>
      <c r="AI92" s="375">
        <v>57564.09</v>
      </c>
      <c r="AJ92" s="375">
        <v>62806.33</v>
      </c>
      <c r="AK92" s="375">
        <v>6991.23</v>
      </c>
      <c r="AL92" s="375">
        <v>6878.56</v>
      </c>
      <c r="AM92" s="375">
        <v>7200</v>
      </c>
      <c r="AN92" s="375">
        <v>2188.75</v>
      </c>
      <c r="AO92" s="375">
        <v>6331.21</v>
      </c>
      <c r="AP92" s="375">
        <v>5773</v>
      </c>
      <c r="AQ92" s="375">
        <v>4520.2299999999996</v>
      </c>
      <c r="AR92" s="375">
        <v>4661</v>
      </c>
      <c r="AS92" s="375">
        <v>20299.830000000002</v>
      </c>
      <c r="AT92" s="375">
        <v>36352.5</v>
      </c>
      <c r="AU92" s="375">
        <v>11835.91</v>
      </c>
      <c r="AV92" s="375">
        <v>52678.78</v>
      </c>
      <c r="AW92" s="375">
        <v>11780.16</v>
      </c>
      <c r="AX92" s="375">
        <v>0</v>
      </c>
      <c r="AY92" s="375">
        <v>11824.9</v>
      </c>
      <c r="AZ92" s="375">
        <v>6530.58</v>
      </c>
      <c r="BA92" s="375">
        <v>57.36</v>
      </c>
      <c r="BB92" s="375">
        <v>0</v>
      </c>
      <c r="BC92" s="375">
        <v>6824.56</v>
      </c>
      <c r="BD92" s="375">
        <v>0</v>
      </c>
      <c r="BE92" s="375">
        <v>9902.84</v>
      </c>
      <c r="BF92" s="375">
        <v>7777.66</v>
      </c>
      <c r="BG92" s="375">
        <v>1752.91</v>
      </c>
      <c r="BH92" s="375">
        <v>34620.910000000003</v>
      </c>
      <c r="BI92" s="375">
        <v>14162.76</v>
      </c>
      <c r="BJ92" s="375">
        <v>15484</v>
      </c>
      <c r="BK92" s="375">
        <v>27002.19</v>
      </c>
      <c r="BL92" s="375">
        <v>0</v>
      </c>
      <c r="BM92" s="375">
        <v>439.32</v>
      </c>
      <c r="BN92" s="375">
        <v>1256.52</v>
      </c>
      <c r="BO92" s="375">
        <v>0</v>
      </c>
      <c r="BP92" s="375">
        <v>0</v>
      </c>
      <c r="BQ92" s="375">
        <v>7161.25</v>
      </c>
      <c r="BR92" s="375">
        <v>0</v>
      </c>
      <c r="BS92" s="375">
        <v>0</v>
      </c>
      <c r="BT92" s="375">
        <v>10000</v>
      </c>
      <c r="BU92" s="375">
        <v>0</v>
      </c>
      <c r="BV92" s="375">
        <v>13500</v>
      </c>
      <c r="BW92" s="375">
        <v>0</v>
      </c>
      <c r="BX92" s="375">
        <v>0</v>
      </c>
      <c r="BY92" s="375">
        <v>0</v>
      </c>
      <c r="BZ92" s="375">
        <v>0</v>
      </c>
      <c r="CA92" s="375">
        <v>10582.93</v>
      </c>
      <c r="CB92" s="375">
        <v>0</v>
      </c>
      <c r="CC92" s="375">
        <v>0</v>
      </c>
      <c r="CD92" s="375">
        <v>0</v>
      </c>
      <c r="CE92" s="375">
        <v>42727.21</v>
      </c>
      <c r="CF92" s="375">
        <v>54916.509999999333</v>
      </c>
      <c r="CG92" s="375">
        <v>4613.9699999999975</v>
      </c>
      <c r="CH92" s="375">
        <v>0</v>
      </c>
      <c r="CI92" s="375">
        <v>0</v>
      </c>
      <c r="CJ92" s="376"/>
      <c r="CK92" s="376"/>
      <c r="CL92" s="376"/>
      <c r="CM92" s="376"/>
    </row>
    <row r="93" spans="1:91" ht="28.8">
      <c r="A93" s="371" t="s">
        <v>880</v>
      </c>
      <c r="B93" s="372">
        <v>8737023</v>
      </c>
      <c r="C93" s="373">
        <v>7023</v>
      </c>
      <c r="D93" s="374" t="s">
        <v>445</v>
      </c>
      <c r="E93" t="s">
        <v>445</v>
      </c>
      <c r="F93" s="375">
        <v>284394.91999999981</v>
      </c>
      <c r="G93" s="375">
        <v>0</v>
      </c>
      <c r="H93" s="375">
        <v>0</v>
      </c>
      <c r="I93" s="375">
        <v>1864655.78</v>
      </c>
      <c r="J93" s="375">
        <v>191249.4</v>
      </c>
      <c r="K93" s="375">
        <v>1896734.63</v>
      </c>
      <c r="L93" s="375">
        <v>0</v>
      </c>
      <c r="M93" s="375">
        <v>66870</v>
      </c>
      <c r="N93" s="375">
        <v>24284.93</v>
      </c>
      <c r="O93" s="375">
        <v>0</v>
      </c>
      <c r="P93" s="375">
        <v>0</v>
      </c>
      <c r="Q93" s="375">
        <v>62673.57</v>
      </c>
      <c r="R93" s="375">
        <v>9824.9699999999993</v>
      </c>
      <c r="S93" s="375">
        <v>4475</v>
      </c>
      <c r="T93" s="375">
        <v>0</v>
      </c>
      <c r="U93" s="375">
        <v>3957.17</v>
      </c>
      <c r="V93" s="375">
        <v>16039.13</v>
      </c>
      <c r="W93" s="375">
        <v>0</v>
      </c>
      <c r="X93" s="375">
        <v>0</v>
      </c>
      <c r="Y93" s="375">
        <v>0</v>
      </c>
      <c r="Z93" s="375">
        <v>0</v>
      </c>
      <c r="AA93" s="375">
        <v>0</v>
      </c>
      <c r="AB93" s="375">
        <v>0</v>
      </c>
      <c r="AC93" s="375">
        <v>0</v>
      </c>
      <c r="AD93" s="375">
        <v>1468446.57</v>
      </c>
      <c r="AE93" s="375">
        <v>0</v>
      </c>
      <c r="AF93" s="375">
        <v>1542988.61</v>
      </c>
      <c r="AG93" s="375">
        <v>123466.91</v>
      </c>
      <c r="AH93" s="375">
        <v>151868.07999999999</v>
      </c>
      <c r="AI93" s="375">
        <v>0</v>
      </c>
      <c r="AJ93" s="375">
        <v>131522.57</v>
      </c>
      <c r="AK93" s="375">
        <v>13461.57</v>
      </c>
      <c r="AL93" s="375">
        <v>8180.79</v>
      </c>
      <c r="AM93" s="375">
        <v>3965.4</v>
      </c>
      <c r="AN93" s="375">
        <v>0</v>
      </c>
      <c r="AO93" s="375">
        <v>32655.439999999999</v>
      </c>
      <c r="AP93" s="375">
        <v>4992</v>
      </c>
      <c r="AQ93" s="375">
        <v>14282.24</v>
      </c>
      <c r="AR93" s="375">
        <v>6713.08</v>
      </c>
      <c r="AS93" s="375">
        <v>89953.75</v>
      </c>
      <c r="AT93" s="375">
        <v>0</v>
      </c>
      <c r="AU93" s="375">
        <v>21621.41</v>
      </c>
      <c r="AV93" s="375">
        <v>93771.07</v>
      </c>
      <c r="AW93" s="375">
        <v>1944.99</v>
      </c>
      <c r="AX93" s="375">
        <v>0</v>
      </c>
      <c r="AY93" s="375">
        <v>7514.33</v>
      </c>
      <c r="AZ93" s="375">
        <v>7672.36</v>
      </c>
      <c r="BA93" s="375">
        <v>5213.7299999999996</v>
      </c>
      <c r="BB93" s="375">
        <v>0</v>
      </c>
      <c r="BC93" s="375">
        <v>15482.68</v>
      </c>
      <c r="BD93" s="375">
        <v>843.21</v>
      </c>
      <c r="BE93" s="375">
        <v>8486.2000000000007</v>
      </c>
      <c r="BF93" s="375">
        <v>12316.85</v>
      </c>
      <c r="BG93" s="375">
        <v>200.8</v>
      </c>
      <c r="BH93" s="375">
        <v>63268.78</v>
      </c>
      <c r="BI93" s="375">
        <v>0</v>
      </c>
      <c r="BJ93" s="375">
        <v>1090.32</v>
      </c>
      <c r="BK93" s="375">
        <v>67750.27</v>
      </c>
      <c r="BL93" s="375">
        <v>0</v>
      </c>
      <c r="BM93" s="375">
        <v>3992.65</v>
      </c>
      <c r="BN93" s="375">
        <v>12747.06</v>
      </c>
      <c r="BO93" s="375">
        <v>0</v>
      </c>
      <c r="BP93" s="375">
        <v>0</v>
      </c>
      <c r="BQ93" s="375">
        <v>10176.25</v>
      </c>
      <c r="BR93" s="375">
        <v>28962.54</v>
      </c>
      <c r="BS93" s="375">
        <v>0</v>
      </c>
      <c r="BT93" s="375">
        <v>10000</v>
      </c>
      <c r="BU93" s="375">
        <v>0</v>
      </c>
      <c r="BV93" s="375">
        <v>28962.54</v>
      </c>
      <c r="BW93" s="375">
        <v>0</v>
      </c>
      <c r="BX93" s="375">
        <v>0</v>
      </c>
      <c r="BY93" s="375">
        <v>0</v>
      </c>
      <c r="BZ93" s="375">
        <v>0</v>
      </c>
      <c r="CA93" s="375">
        <v>10176.25</v>
      </c>
      <c r="CB93" s="375">
        <v>0</v>
      </c>
      <c r="CC93" s="375">
        <v>0</v>
      </c>
      <c r="CD93" s="375">
        <v>0</v>
      </c>
      <c r="CE93" s="375">
        <v>65328.4</v>
      </c>
      <c r="CF93" s="375">
        <v>443417.37999999919</v>
      </c>
      <c r="CG93" s="375">
        <v>0</v>
      </c>
      <c r="CH93" s="375">
        <v>0</v>
      </c>
      <c r="CI93" s="375">
        <v>0</v>
      </c>
      <c r="CJ93" s="376"/>
      <c r="CK93" s="376"/>
      <c r="CL93" s="376"/>
      <c r="CM93" s="376"/>
    </row>
    <row r="94" spans="1:91" ht="28.8">
      <c r="A94" s="371" t="s">
        <v>858</v>
      </c>
      <c r="B94" s="372">
        <v>8732255</v>
      </c>
      <c r="C94" s="373">
        <v>2255</v>
      </c>
      <c r="D94" s="374" t="s">
        <v>447</v>
      </c>
      <c r="E94" t="s">
        <v>947</v>
      </c>
      <c r="F94" s="375">
        <v>201223.73999999993</v>
      </c>
      <c r="G94" s="375">
        <v>0</v>
      </c>
      <c r="H94" s="375">
        <v>10459.92</v>
      </c>
      <c r="I94" s="375">
        <v>1150489.24</v>
      </c>
      <c r="J94" s="375">
        <v>0</v>
      </c>
      <c r="K94" s="375">
        <v>66159.06</v>
      </c>
      <c r="L94" s="375">
        <v>0</v>
      </c>
      <c r="M94" s="375">
        <v>61765</v>
      </c>
      <c r="N94" s="375">
        <v>82145.86</v>
      </c>
      <c r="O94" s="375">
        <v>0</v>
      </c>
      <c r="P94" s="375">
        <v>15000</v>
      </c>
      <c r="Q94" s="375">
        <v>7357.17</v>
      </c>
      <c r="R94" s="375">
        <v>117</v>
      </c>
      <c r="S94" s="375">
        <v>0</v>
      </c>
      <c r="T94" s="375">
        <v>0</v>
      </c>
      <c r="U94" s="375">
        <v>1387.2</v>
      </c>
      <c r="V94" s="375">
        <v>8545.2000000000007</v>
      </c>
      <c r="W94" s="375">
        <v>0</v>
      </c>
      <c r="X94" s="375">
        <v>0</v>
      </c>
      <c r="Y94" s="375">
        <v>0</v>
      </c>
      <c r="Z94" s="375">
        <v>0</v>
      </c>
      <c r="AA94" s="375">
        <v>0</v>
      </c>
      <c r="AB94" s="375">
        <v>0</v>
      </c>
      <c r="AC94" s="375">
        <v>0</v>
      </c>
      <c r="AD94" s="375">
        <v>656309.37</v>
      </c>
      <c r="AE94" s="375">
        <v>347.86</v>
      </c>
      <c r="AF94" s="375">
        <v>391049.99</v>
      </c>
      <c r="AG94" s="375">
        <v>37846.51</v>
      </c>
      <c r="AH94" s="375">
        <v>54841.11</v>
      </c>
      <c r="AI94" s="375">
        <v>0</v>
      </c>
      <c r="AJ94" s="375">
        <v>19274.63</v>
      </c>
      <c r="AK94" s="375">
        <v>4946.8</v>
      </c>
      <c r="AL94" s="375">
        <v>3233.9</v>
      </c>
      <c r="AM94" s="375">
        <v>1822</v>
      </c>
      <c r="AN94" s="375">
        <v>0</v>
      </c>
      <c r="AO94" s="375">
        <v>21505.66</v>
      </c>
      <c r="AP94" s="375">
        <v>1476</v>
      </c>
      <c r="AQ94" s="375">
        <v>3377.46</v>
      </c>
      <c r="AR94" s="375">
        <v>1688.76</v>
      </c>
      <c r="AS94" s="375">
        <v>17668.830000000002</v>
      </c>
      <c r="AT94" s="375">
        <v>16342.25</v>
      </c>
      <c r="AU94" s="375">
        <v>1615.29</v>
      </c>
      <c r="AV94" s="375">
        <v>25664.62</v>
      </c>
      <c r="AW94" s="375">
        <v>9287.49</v>
      </c>
      <c r="AX94" s="375">
        <v>0</v>
      </c>
      <c r="AY94" s="375">
        <v>2932.36</v>
      </c>
      <c r="AZ94" s="375">
        <v>9135.23</v>
      </c>
      <c r="BA94" s="375">
        <v>8185.2</v>
      </c>
      <c r="BB94" s="375">
        <v>0</v>
      </c>
      <c r="BC94" s="375">
        <v>9248.16</v>
      </c>
      <c r="BD94" s="375">
        <v>0</v>
      </c>
      <c r="BE94" s="375">
        <v>4971.96</v>
      </c>
      <c r="BF94" s="375">
        <v>5513</v>
      </c>
      <c r="BG94" s="375">
        <v>0</v>
      </c>
      <c r="BH94" s="375">
        <v>74665.600000000006</v>
      </c>
      <c r="BI94" s="375">
        <v>630</v>
      </c>
      <c r="BJ94" s="375">
        <v>10201.52</v>
      </c>
      <c r="BK94" s="375">
        <v>16728.900000000001</v>
      </c>
      <c r="BL94" s="375">
        <v>0</v>
      </c>
      <c r="BM94" s="375">
        <v>0</v>
      </c>
      <c r="BN94" s="375">
        <v>0</v>
      </c>
      <c r="BO94" s="375">
        <v>0</v>
      </c>
      <c r="BP94" s="375">
        <v>0</v>
      </c>
      <c r="BQ94" s="375">
        <v>6205</v>
      </c>
      <c r="BR94" s="375">
        <v>0</v>
      </c>
      <c r="BS94" s="375">
        <v>0</v>
      </c>
      <c r="BT94" s="375">
        <v>10000</v>
      </c>
      <c r="BU94" s="375">
        <v>0</v>
      </c>
      <c r="BV94" s="375">
        <v>0</v>
      </c>
      <c r="BW94" s="375">
        <v>0</v>
      </c>
      <c r="BX94" s="375">
        <v>0</v>
      </c>
      <c r="BY94" s="375">
        <v>0</v>
      </c>
      <c r="BZ94" s="375">
        <v>0</v>
      </c>
      <c r="CA94" s="375">
        <v>4537.2</v>
      </c>
      <c r="CB94" s="375">
        <v>0</v>
      </c>
      <c r="CC94" s="375">
        <v>0</v>
      </c>
      <c r="CD94" s="375">
        <v>0</v>
      </c>
      <c r="CE94" s="375">
        <v>7111.75</v>
      </c>
      <c r="CF94" s="375">
        <v>176567.25999999995</v>
      </c>
      <c r="CG94" s="375">
        <v>6150.63</v>
      </c>
      <c r="CH94" s="375">
        <v>5977.09</v>
      </c>
      <c r="CI94" s="375">
        <v>0</v>
      </c>
      <c r="CJ94" s="376"/>
      <c r="CK94" s="376"/>
      <c r="CL94" s="376"/>
      <c r="CM94" s="376"/>
    </row>
    <row r="95" spans="1:91" ht="28.8">
      <c r="A95" s="371" t="s">
        <v>858</v>
      </c>
      <c r="B95" s="372">
        <v>8732115</v>
      </c>
      <c r="C95" s="373">
        <v>2115</v>
      </c>
      <c r="D95" s="374" t="s">
        <v>449</v>
      </c>
      <c r="E95" t="s">
        <v>948</v>
      </c>
      <c r="F95" s="375">
        <v>-180869.30000000037</v>
      </c>
      <c r="G95" s="375">
        <v>0</v>
      </c>
      <c r="H95" s="375">
        <v>249.06</v>
      </c>
      <c r="I95" s="375">
        <v>2235067.44</v>
      </c>
      <c r="J95" s="375">
        <v>0</v>
      </c>
      <c r="K95" s="375">
        <v>200284</v>
      </c>
      <c r="L95" s="375">
        <v>0</v>
      </c>
      <c r="M95" s="375">
        <v>235966</v>
      </c>
      <c r="N95" s="375">
        <v>58026</v>
      </c>
      <c r="O95" s="375">
        <v>1900</v>
      </c>
      <c r="P95" s="375">
        <v>16412.59</v>
      </c>
      <c r="Q95" s="375">
        <v>59728.91</v>
      </c>
      <c r="R95" s="375">
        <v>23560.48</v>
      </c>
      <c r="S95" s="375">
        <v>13749.4</v>
      </c>
      <c r="T95" s="375">
        <v>0</v>
      </c>
      <c r="U95" s="375">
        <v>7139.03</v>
      </c>
      <c r="V95" s="375">
        <v>1379.25</v>
      </c>
      <c r="W95" s="375">
        <v>0</v>
      </c>
      <c r="X95" s="375">
        <v>162612.29999999999</v>
      </c>
      <c r="Y95" s="375">
        <v>2713.27</v>
      </c>
      <c r="Z95" s="375">
        <v>0</v>
      </c>
      <c r="AA95" s="375">
        <v>0</v>
      </c>
      <c r="AB95" s="375">
        <v>0</v>
      </c>
      <c r="AC95" s="375">
        <v>0</v>
      </c>
      <c r="AD95" s="375">
        <v>1152667.06</v>
      </c>
      <c r="AE95" s="375">
        <v>7540.55</v>
      </c>
      <c r="AF95" s="375">
        <v>645587.62</v>
      </c>
      <c r="AG95" s="375">
        <v>78554.149999999994</v>
      </c>
      <c r="AH95" s="375">
        <v>201523.86</v>
      </c>
      <c r="AI95" s="375">
        <v>0</v>
      </c>
      <c r="AJ95" s="375">
        <v>17825.63</v>
      </c>
      <c r="AK95" s="375">
        <v>11626.99</v>
      </c>
      <c r="AL95" s="375">
        <v>6556.5</v>
      </c>
      <c r="AM95" s="375">
        <v>8875</v>
      </c>
      <c r="AN95" s="375">
        <v>0</v>
      </c>
      <c r="AO95" s="375">
        <v>35279.19</v>
      </c>
      <c r="AP95" s="375">
        <v>3412.5</v>
      </c>
      <c r="AQ95" s="375">
        <v>4141.63</v>
      </c>
      <c r="AR95" s="375">
        <v>7988.64</v>
      </c>
      <c r="AS95" s="375">
        <v>62149.4</v>
      </c>
      <c r="AT95" s="375">
        <v>67155</v>
      </c>
      <c r="AU95" s="375">
        <v>72120.86</v>
      </c>
      <c r="AV95" s="375">
        <v>32902.94</v>
      </c>
      <c r="AW95" s="375">
        <v>12177.03</v>
      </c>
      <c r="AX95" s="375">
        <v>0</v>
      </c>
      <c r="AY95" s="375">
        <v>9604.99</v>
      </c>
      <c r="AZ95" s="375">
        <v>16227.45</v>
      </c>
      <c r="BA95" s="375">
        <v>13.32</v>
      </c>
      <c r="BB95" s="375">
        <v>0</v>
      </c>
      <c r="BC95" s="375">
        <v>8958.58</v>
      </c>
      <c r="BD95" s="375">
        <v>0</v>
      </c>
      <c r="BE95" s="375">
        <v>116934.09</v>
      </c>
      <c r="BF95" s="375">
        <v>9742.8700000000008</v>
      </c>
      <c r="BG95" s="375">
        <v>0</v>
      </c>
      <c r="BH95" s="375">
        <v>107821.42</v>
      </c>
      <c r="BI95" s="375">
        <v>0</v>
      </c>
      <c r="BJ95" s="375">
        <v>14542.22</v>
      </c>
      <c r="BK95" s="375">
        <v>195925.14</v>
      </c>
      <c r="BL95" s="375">
        <v>0</v>
      </c>
      <c r="BM95" s="375">
        <v>0</v>
      </c>
      <c r="BN95" s="375">
        <v>19254.66</v>
      </c>
      <c r="BO95" s="375">
        <v>144739.16</v>
      </c>
      <c r="BP95" s="375">
        <v>1369.34</v>
      </c>
      <c r="BQ95" s="375">
        <v>7915</v>
      </c>
      <c r="BR95" s="375">
        <v>0</v>
      </c>
      <c r="BS95" s="375">
        <v>0</v>
      </c>
      <c r="BT95" s="375">
        <v>10000</v>
      </c>
      <c r="BU95" s="375">
        <v>0</v>
      </c>
      <c r="BV95" s="375">
        <v>0</v>
      </c>
      <c r="BW95" s="375">
        <v>0</v>
      </c>
      <c r="BX95" s="375">
        <v>0</v>
      </c>
      <c r="BY95" s="375">
        <v>0</v>
      </c>
      <c r="BZ95" s="375">
        <v>0</v>
      </c>
      <c r="CA95" s="375">
        <v>3049.39</v>
      </c>
      <c r="CB95" s="375">
        <v>0</v>
      </c>
      <c r="CC95" s="375">
        <v>0</v>
      </c>
      <c r="CD95" s="375">
        <v>0</v>
      </c>
      <c r="CE95" s="375">
        <v>0</v>
      </c>
      <c r="CF95" s="375">
        <v>-254765.49000000078</v>
      </c>
      <c r="CG95" s="375">
        <v>5114.670000000001</v>
      </c>
      <c r="CH95" s="375">
        <v>0</v>
      </c>
      <c r="CI95" s="375">
        <v>19217.069999999978</v>
      </c>
      <c r="CJ95" s="376"/>
      <c r="CK95" s="376"/>
      <c r="CL95" s="376"/>
      <c r="CM95" s="376"/>
    </row>
    <row r="96" spans="1:91" ht="28.8">
      <c r="A96" s="371" t="s">
        <v>858</v>
      </c>
      <c r="B96" s="372">
        <v>8732329</v>
      </c>
      <c r="C96" s="373">
        <v>2329</v>
      </c>
      <c r="D96" s="374" t="s">
        <v>451</v>
      </c>
      <c r="E96" t="s">
        <v>949</v>
      </c>
      <c r="F96" s="375">
        <v>-61808.539999999892</v>
      </c>
      <c r="G96" s="375">
        <v>3491.3099999999831</v>
      </c>
      <c r="H96" s="375">
        <v>0</v>
      </c>
      <c r="I96" s="375">
        <v>1136112.57</v>
      </c>
      <c r="J96" s="375">
        <v>0</v>
      </c>
      <c r="K96" s="375">
        <v>284328.08</v>
      </c>
      <c r="L96" s="375">
        <v>0</v>
      </c>
      <c r="M96" s="375">
        <v>67962</v>
      </c>
      <c r="N96" s="375">
        <v>57556.93</v>
      </c>
      <c r="O96" s="375">
        <v>0</v>
      </c>
      <c r="P96" s="375">
        <v>38745.79</v>
      </c>
      <c r="Q96" s="375">
        <v>22009.919999999998</v>
      </c>
      <c r="R96" s="375">
        <v>5280.81</v>
      </c>
      <c r="S96" s="375">
        <v>0</v>
      </c>
      <c r="T96" s="375">
        <v>304.56</v>
      </c>
      <c r="U96" s="375">
        <v>2225.8000000000002</v>
      </c>
      <c r="V96" s="375">
        <v>3268.54</v>
      </c>
      <c r="W96" s="375">
        <v>0</v>
      </c>
      <c r="X96" s="375">
        <v>255880.99</v>
      </c>
      <c r="Y96" s="375">
        <v>14368.31</v>
      </c>
      <c r="Z96" s="375">
        <v>0</v>
      </c>
      <c r="AA96" s="375">
        <v>0</v>
      </c>
      <c r="AB96" s="375">
        <v>0</v>
      </c>
      <c r="AC96" s="375">
        <v>0</v>
      </c>
      <c r="AD96" s="375">
        <v>595948.32999999996</v>
      </c>
      <c r="AE96" s="375">
        <v>0</v>
      </c>
      <c r="AF96" s="375">
        <v>503116.13</v>
      </c>
      <c r="AG96" s="375">
        <v>69800.7</v>
      </c>
      <c r="AH96" s="375">
        <v>80900.91</v>
      </c>
      <c r="AI96" s="375">
        <v>35171.69</v>
      </c>
      <c r="AJ96" s="375">
        <v>30431.08</v>
      </c>
      <c r="AK96" s="375">
        <v>6832</v>
      </c>
      <c r="AL96" s="375">
        <v>7542.8</v>
      </c>
      <c r="AM96" s="375">
        <v>3550</v>
      </c>
      <c r="AN96" s="375">
        <v>405</v>
      </c>
      <c r="AO96" s="375">
        <v>11457.71</v>
      </c>
      <c r="AP96" s="375">
        <v>1706.56</v>
      </c>
      <c r="AQ96" s="375">
        <v>4327.6099999999997</v>
      </c>
      <c r="AR96" s="375">
        <v>5228.07</v>
      </c>
      <c r="AS96" s="375">
        <v>34401.22</v>
      </c>
      <c r="AT96" s="375">
        <v>43290</v>
      </c>
      <c r="AU96" s="375">
        <v>11230.87</v>
      </c>
      <c r="AV96" s="375">
        <v>20588.46</v>
      </c>
      <c r="AW96" s="375">
        <v>3113.41</v>
      </c>
      <c r="AX96" s="375">
        <v>0</v>
      </c>
      <c r="AY96" s="375">
        <v>12939.05</v>
      </c>
      <c r="AZ96" s="375">
        <v>4448.2</v>
      </c>
      <c r="BA96" s="375">
        <v>295</v>
      </c>
      <c r="BB96" s="375">
        <v>0</v>
      </c>
      <c r="BC96" s="375">
        <v>10590.43</v>
      </c>
      <c r="BD96" s="375">
        <v>0</v>
      </c>
      <c r="BE96" s="375">
        <v>6219.33</v>
      </c>
      <c r="BF96" s="375">
        <v>4429.49</v>
      </c>
      <c r="BG96" s="375">
        <v>0</v>
      </c>
      <c r="BH96" s="375">
        <v>24229.45</v>
      </c>
      <c r="BI96" s="375">
        <v>12654.49</v>
      </c>
      <c r="BJ96" s="375">
        <v>17111.400000000001</v>
      </c>
      <c r="BK96" s="375">
        <v>13222.4</v>
      </c>
      <c r="BL96" s="375">
        <v>0</v>
      </c>
      <c r="BM96" s="375">
        <v>0</v>
      </c>
      <c r="BN96" s="375">
        <v>9527.82</v>
      </c>
      <c r="BO96" s="375">
        <v>258073.09</v>
      </c>
      <c r="BP96" s="375">
        <v>17412.87</v>
      </c>
      <c r="BQ96" s="375">
        <v>5541.25</v>
      </c>
      <c r="BR96" s="375">
        <v>0</v>
      </c>
      <c r="BS96" s="375">
        <v>0</v>
      </c>
      <c r="BT96" s="375">
        <v>10000</v>
      </c>
      <c r="BU96" s="375">
        <v>0</v>
      </c>
      <c r="BV96" s="375">
        <v>0</v>
      </c>
      <c r="BW96" s="375">
        <v>0</v>
      </c>
      <c r="BX96" s="375">
        <v>0</v>
      </c>
      <c r="BY96" s="375">
        <v>0</v>
      </c>
      <c r="BZ96" s="375">
        <v>0</v>
      </c>
      <c r="CA96" s="375">
        <v>5541.25</v>
      </c>
      <c r="CB96" s="375">
        <v>0</v>
      </c>
      <c r="CC96" s="375">
        <v>0</v>
      </c>
      <c r="CD96" s="375">
        <v>0</v>
      </c>
      <c r="CE96" s="375">
        <v>0</v>
      </c>
      <c r="CF96" s="375">
        <v>-28723.149999999529</v>
      </c>
      <c r="CG96" s="375">
        <v>0</v>
      </c>
      <c r="CH96" s="375">
        <v>0</v>
      </c>
      <c r="CI96" s="375">
        <v>-1745.3500000000495</v>
      </c>
      <c r="CJ96" s="376"/>
      <c r="CK96" s="376"/>
      <c r="CL96" s="376"/>
      <c r="CM96" s="376"/>
    </row>
    <row r="97" spans="1:91" ht="28.8">
      <c r="A97" s="377" t="s">
        <v>858</v>
      </c>
      <c r="B97" s="372">
        <v>8733384</v>
      </c>
      <c r="C97" s="378">
        <v>3384</v>
      </c>
      <c r="D97" s="379" t="s">
        <v>950</v>
      </c>
      <c r="E97" t="s">
        <v>951</v>
      </c>
      <c r="F97" s="375">
        <v>-97886.929999999847</v>
      </c>
      <c r="G97" s="375">
        <v>0</v>
      </c>
      <c r="H97" s="375">
        <v>0</v>
      </c>
      <c r="I97" s="375">
        <v>1106564.25</v>
      </c>
      <c r="J97" s="375">
        <v>0</v>
      </c>
      <c r="K97" s="375">
        <v>34521.17</v>
      </c>
      <c r="L97" s="375">
        <v>0</v>
      </c>
      <c r="M97" s="375">
        <v>66610</v>
      </c>
      <c r="N97" s="375">
        <v>48398</v>
      </c>
      <c r="O97" s="375">
        <v>13000</v>
      </c>
      <c r="P97" s="375">
        <v>3730</v>
      </c>
      <c r="Q97" s="375">
        <v>43512.959999999999</v>
      </c>
      <c r="R97" s="375">
        <v>22925.1</v>
      </c>
      <c r="S97" s="375">
        <v>2250</v>
      </c>
      <c r="T97" s="375">
        <v>0</v>
      </c>
      <c r="U97" s="375">
        <v>18198.75</v>
      </c>
      <c r="V97" s="375">
        <v>1916</v>
      </c>
      <c r="W97" s="375">
        <v>0</v>
      </c>
      <c r="X97" s="375">
        <v>0</v>
      </c>
      <c r="Y97" s="375">
        <v>0</v>
      </c>
      <c r="Z97" s="375">
        <v>0</v>
      </c>
      <c r="AA97" s="375">
        <v>0</v>
      </c>
      <c r="AB97" s="375">
        <v>0</v>
      </c>
      <c r="AC97" s="375">
        <v>0</v>
      </c>
      <c r="AD97" s="375">
        <v>695582.36</v>
      </c>
      <c r="AE97" s="375">
        <v>19722.759999999998</v>
      </c>
      <c r="AF97" s="375">
        <v>276925.59999999998</v>
      </c>
      <c r="AG97" s="375">
        <v>30356.54</v>
      </c>
      <c r="AH97" s="375">
        <v>64112.639999999999</v>
      </c>
      <c r="AI97" s="375">
        <v>37272.28</v>
      </c>
      <c r="AJ97" s="375">
        <v>49752.26</v>
      </c>
      <c r="AK97" s="375">
        <v>561</v>
      </c>
      <c r="AL97" s="375">
        <v>2727.17</v>
      </c>
      <c r="AM97" s="375">
        <v>3459</v>
      </c>
      <c r="AN97" s="375">
        <v>0</v>
      </c>
      <c r="AO97" s="375">
        <v>4918.24</v>
      </c>
      <c r="AP97" s="375">
        <v>3780</v>
      </c>
      <c r="AQ97" s="375">
        <v>2378.7600000000002</v>
      </c>
      <c r="AR97" s="375">
        <v>3249.59</v>
      </c>
      <c r="AS97" s="375">
        <v>15409.92</v>
      </c>
      <c r="AT97" s="375">
        <v>7603.5</v>
      </c>
      <c r="AU97" s="375">
        <v>6665.42</v>
      </c>
      <c r="AV97" s="375">
        <v>49603.02</v>
      </c>
      <c r="AW97" s="375">
        <v>8851.0499999999993</v>
      </c>
      <c r="AX97" s="375">
        <v>0</v>
      </c>
      <c r="AY97" s="375">
        <v>9467.99</v>
      </c>
      <c r="AZ97" s="375">
        <v>0</v>
      </c>
      <c r="BA97" s="375">
        <v>561.62</v>
      </c>
      <c r="BB97" s="375">
        <v>0</v>
      </c>
      <c r="BC97" s="375">
        <v>2965</v>
      </c>
      <c r="BD97" s="375">
        <v>0</v>
      </c>
      <c r="BE97" s="375">
        <v>9569.67</v>
      </c>
      <c r="BF97" s="375">
        <v>5615.77</v>
      </c>
      <c r="BG97" s="375">
        <v>0</v>
      </c>
      <c r="BH97" s="375">
        <v>31124.9</v>
      </c>
      <c r="BI97" s="375">
        <v>0</v>
      </c>
      <c r="BJ97" s="375">
        <v>6975</v>
      </c>
      <c r="BK97" s="375">
        <v>9936.94</v>
      </c>
      <c r="BL97" s="375">
        <v>0</v>
      </c>
      <c r="BM97" s="375">
        <v>0</v>
      </c>
      <c r="BN97" s="375">
        <v>748.8</v>
      </c>
      <c r="BO97" s="375">
        <v>0</v>
      </c>
      <c r="BP97" s="375">
        <v>0</v>
      </c>
      <c r="BQ97" s="375">
        <v>0</v>
      </c>
      <c r="BR97" s="375">
        <v>0</v>
      </c>
      <c r="BS97" s="375">
        <v>0</v>
      </c>
      <c r="BT97" s="375">
        <v>10000</v>
      </c>
      <c r="BU97" s="375">
        <v>0</v>
      </c>
      <c r="BV97" s="375">
        <v>0</v>
      </c>
      <c r="BW97" s="375">
        <v>0</v>
      </c>
      <c r="BX97" s="375">
        <v>0</v>
      </c>
      <c r="BY97" s="375">
        <v>0</v>
      </c>
      <c r="BZ97" s="375">
        <v>0</v>
      </c>
      <c r="CA97" s="375">
        <v>0</v>
      </c>
      <c r="CB97" s="375">
        <v>0</v>
      </c>
      <c r="CC97" s="375">
        <v>0</v>
      </c>
      <c r="CD97" s="375">
        <v>0</v>
      </c>
      <c r="CE97" s="375">
        <v>0</v>
      </c>
      <c r="CF97" s="375">
        <v>-96157.49999999968</v>
      </c>
      <c r="CG97" s="375">
        <v>0</v>
      </c>
      <c r="CH97" s="375">
        <v>0</v>
      </c>
      <c r="CI97" s="375">
        <v>0</v>
      </c>
      <c r="CJ97" s="376"/>
      <c r="CK97" s="376"/>
      <c r="CL97" s="376"/>
      <c r="CM97" s="376"/>
    </row>
    <row r="98" spans="1:91" ht="28.8">
      <c r="A98" s="371" t="s">
        <v>858</v>
      </c>
      <c r="B98" s="372">
        <v>8735200</v>
      </c>
      <c r="C98" s="373">
        <v>5200</v>
      </c>
      <c r="D98" s="374" t="s">
        <v>952</v>
      </c>
      <c r="E98" t="s">
        <v>953</v>
      </c>
      <c r="F98" s="375">
        <v>-60628.239999999714</v>
      </c>
      <c r="G98" s="375">
        <v>0</v>
      </c>
      <c r="H98" s="375">
        <v>159597.28999999998</v>
      </c>
      <c r="I98" s="375">
        <v>980057.44</v>
      </c>
      <c r="J98" s="375">
        <v>0</v>
      </c>
      <c r="K98" s="375">
        <v>10315.700000000001</v>
      </c>
      <c r="L98" s="375">
        <v>0</v>
      </c>
      <c r="M98" s="375">
        <v>38125</v>
      </c>
      <c r="N98" s="375">
        <v>59816</v>
      </c>
      <c r="O98" s="375">
        <v>0</v>
      </c>
      <c r="P98" s="375">
        <v>24800.86</v>
      </c>
      <c r="Q98" s="375">
        <v>12128.15</v>
      </c>
      <c r="R98" s="375">
        <v>0</v>
      </c>
      <c r="S98" s="375">
        <v>1350</v>
      </c>
      <c r="T98" s="375">
        <v>1947.97</v>
      </c>
      <c r="U98" s="375">
        <v>0</v>
      </c>
      <c r="V98" s="375">
        <v>15079.61</v>
      </c>
      <c r="W98" s="375">
        <v>0</v>
      </c>
      <c r="X98" s="375">
        <v>0</v>
      </c>
      <c r="Y98" s="375">
        <v>0</v>
      </c>
      <c r="Z98" s="375">
        <v>0</v>
      </c>
      <c r="AA98" s="375">
        <v>0</v>
      </c>
      <c r="AB98" s="375">
        <v>0</v>
      </c>
      <c r="AC98" s="375">
        <v>0</v>
      </c>
      <c r="AD98" s="375">
        <v>656395.29</v>
      </c>
      <c r="AE98" s="375">
        <v>2441.3000000000002</v>
      </c>
      <c r="AF98" s="375">
        <v>194793.86</v>
      </c>
      <c r="AG98" s="375">
        <v>26901.98</v>
      </c>
      <c r="AH98" s="375">
        <v>57016.78</v>
      </c>
      <c r="AI98" s="375">
        <v>0</v>
      </c>
      <c r="AJ98" s="375">
        <v>21961.59</v>
      </c>
      <c r="AK98" s="375">
        <v>313.5</v>
      </c>
      <c r="AL98" s="375">
        <v>15785.05</v>
      </c>
      <c r="AM98" s="375">
        <v>5231.42</v>
      </c>
      <c r="AN98" s="375">
        <v>0</v>
      </c>
      <c r="AO98" s="375">
        <v>5976.73</v>
      </c>
      <c r="AP98" s="375">
        <v>3540</v>
      </c>
      <c r="AQ98" s="375">
        <v>1912.55</v>
      </c>
      <c r="AR98" s="375">
        <v>3583.72</v>
      </c>
      <c r="AS98" s="375">
        <v>21469</v>
      </c>
      <c r="AT98" s="375">
        <v>3642.7</v>
      </c>
      <c r="AU98" s="375">
        <v>7644.7</v>
      </c>
      <c r="AV98" s="375">
        <v>49781.34</v>
      </c>
      <c r="AW98" s="375">
        <v>11106.38</v>
      </c>
      <c r="AX98" s="375">
        <v>0</v>
      </c>
      <c r="AY98" s="375">
        <v>1253.78</v>
      </c>
      <c r="AZ98" s="375">
        <v>5789.75</v>
      </c>
      <c r="BA98" s="375">
        <v>92.13</v>
      </c>
      <c r="BB98" s="375">
        <v>0</v>
      </c>
      <c r="BC98" s="375">
        <v>7700.04</v>
      </c>
      <c r="BD98" s="375">
        <v>0</v>
      </c>
      <c r="BE98" s="375">
        <v>2480.4299999999998</v>
      </c>
      <c r="BF98" s="375">
        <v>5643.29</v>
      </c>
      <c r="BG98" s="375">
        <v>0</v>
      </c>
      <c r="BH98" s="375">
        <v>42524.03</v>
      </c>
      <c r="BI98" s="375">
        <v>7616.25</v>
      </c>
      <c r="BJ98" s="375">
        <v>439</v>
      </c>
      <c r="BK98" s="375">
        <v>14116.36</v>
      </c>
      <c r="BL98" s="375">
        <v>0</v>
      </c>
      <c r="BM98" s="375">
        <v>0</v>
      </c>
      <c r="BN98" s="375">
        <v>0</v>
      </c>
      <c r="BO98" s="375">
        <v>0</v>
      </c>
      <c r="BP98" s="375">
        <v>0</v>
      </c>
      <c r="BQ98" s="375">
        <v>-146823.75</v>
      </c>
      <c r="BR98" s="375">
        <v>7348.79</v>
      </c>
      <c r="BS98" s="375">
        <v>0</v>
      </c>
      <c r="BT98" s="375">
        <v>10000</v>
      </c>
      <c r="BU98" s="375">
        <v>0</v>
      </c>
      <c r="BV98" s="375">
        <v>3510.29</v>
      </c>
      <c r="BW98" s="375">
        <v>0</v>
      </c>
      <c r="BX98" s="375">
        <v>0</v>
      </c>
      <c r="BY98" s="375">
        <v>0</v>
      </c>
      <c r="BZ98" s="375">
        <v>0</v>
      </c>
      <c r="CA98" s="375">
        <v>7348.79</v>
      </c>
      <c r="CB98" s="375">
        <v>0</v>
      </c>
      <c r="CC98" s="375">
        <v>0</v>
      </c>
      <c r="CD98" s="375">
        <v>0</v>
      </c>
      <c r="CE98" s="375">
        <v>0</v>
      </c>
      <c r="CF98" s="375">
        <v>-94160.459999999686</v>
      </c>
      <c r="CG98" s="375">
        <v>8302.8399999999965</v>
      </c>
      <c r="CH98" s="375">
        <v>960.40999999997439</v>
      </c>
      <c r="CI98" s="375">
        <v>0</v>
      </c>
      <c r="CJ98" s="376"/>
      <c r="CK98" s="376"/>
      <c r="CL98" s="376"/>
      <c r="CM98" s="376"/>
    </row>
    <row r="99" spans="1:91" ht="28.8">
      <c r="A99" s="371" t="s">
        <v>858</v>
      </c>
      <c r="B99" s="372">
        <v>8732317</v>
      </c>
      <c r="C99" s="373">
        <v>2317</v>
      </c>
      <c r="D99" s="374" t="s">
        <v>457</v>
      </c>
      <c r="E99" t="s">
        <v>954</v>
      </c>
      <c r="F99" s="375" t="s">
        <v>1011</v>
      </c>
      <c r="G99" s="375" t="s">
        <v>1011</v>
      </c>
      <c r="H99" s="375" t="s">
        <v>1011</v>
      </c>
      <c r="I99" s="375" t="s">
        <v>1011</v>
      </c>
      <c r="J99" s="375" t="s">
        <v>1011</v>
      </c>
      <c r="K99" s="375" t="s">
        <v>1011</v>
      </c>
      <c r="L99" s="375" t="s">
        <v>1011</v>
      </c>
      <c r="M99" s="375" t="s">
        <v>1011</v>
      </c>
      <c r="N99" s="375" t="s">
        <v>1011</v>
      </c>
      <c r="O99" s="375" t="s">
        <v>1011</v>
      </c>
      <c r="P99" s="375" t="s">
        <v>1011</v>
      </c>
      <c r="Q99" s="375" t="s">
        <v>1011</v>
      </c>
      <c r="R99" s="375" t="s">
        <v>1011</v>
      </c>
      <c r="S99" s="375" t="s">
        <v>1011</v>
      </c>
      <c r="T99" s="375" t="s">
        <v>1011</v>
      </c>
      <c r="U99" s="375" t="s">
        <v>1011</v>
      </c>
      <c r="V99" s="375" t="s">
        <v>1011</v>
      </c>
      <c r="W99" s="375" t="s">
        <v>1011</v>
      </c>
      <c r="X99" s="375" t="s">
        <v>1011</v>
      </c>
      <c r="Y99" s="375" t="s">
        <v>1011</v>
      </c>
      <c r="Z99" s="375" t="s">
        <v>1011</v>
      </c>
      <c r="AA99" s="375" t="s">
        <v>1011</v>
      </c>
      <c r="AB99" s="375" t="s">
        <v>1011</v>
      </c>
      <c r="AC99" s="375" t="s">
        <v>1011</v>
      </c>
      <c r="AD99" s="375" t="s">
        <v>1011</v>
      </c>
      <c r="AE99" s="375" t="s">
        <v>1011</v>
      </c>
      <c r="AF99" s="375" t="s">
        <v>1011</v>
      </c>
      <c r="AG99" s="375" t="s">
        <v>1011</v>
      </c>
      <c r="AH99" s="375" t="s">
        <v>1011</v>
      </c>
      <c r="AI99" s="375" t="s">
        <v>1011</v>
      </c>
      <c r="AJ99" s="375" t="s">
        <v>1011</v>
      </c>
      <c r="AK99" s="375" t="s">
        <v>1011</v>
      </c>
      <c r="AL99" s="375" t="s">
        <v>1011</v>
      </c>
      <c r="AM99" s="375" t="s">
        <v>1011</v>
      </c>
      <c r="AN99" s="375" t="s">
        <v>1011</v>
      </c>
      <c r="AO99" s="375" t="s">
        <v>1011</v>
      </c>
      <c r="AP99" s="375" t="s">
        <v>1011</v>
      </c>
      <c r="AQ99" s="375" t="s">
        <v>1011</v>
      </c>
      <c r="AR99" s="375" t="s">
        <v>1011</v>
      </c>
      <c r="AS99" s="375" t="s">
        <v>1011</v>
      </c>
      <c r="AT99" s="375" t="s">
        <v>1011</v>
      </c>
      <c r="AU99" s="375" t="s">
        <v>1011</v>
      </c>
      <c r="AV99" s="375" t="s">
        <v>1011</v>
      </c>
      <c r="AW99" s="375" t="s">
        <v>1011</v>
      </c>
      <c r="AX99" s="375" t="s">
        <v>1011</v>
      </c>
      <c r="AY99" s="375" t="s">
        <v>1011</v>
      </c>
      <c r="AZ99" s="375" t="s">
        <v>1011</v>
      </c>
      <c r="BA99" s="375" t="s">
        <v>1011</v>
      </c>
      <c r="BB99" s="375" t="s">
        <v>1011</v>
      </c>
      <c r="BC99" s="375" t="s">
        <v>1011</v>
      </c>
      <c r="BD99" s="375" t="s">
        <v>1011</v>
      </c>
      <c r="BE99" s="375" t="s">
        <v>1011</v>
      </c>
      <c r="BF99" s="375" t="s">
        <v>1011</v>
      </c>
      <c r="BG99" s="375" t="s">
        <v>1011</v>
      </c>
      <c r="BH99" s="375" t="s">
        <v>1011</v>
      </c>
      <c r="BI99" s="375" t="s">
        <v>1011</v>
      </c>
      <c r="BJ99" s="375" t="s">
        <v>1011</v>
      </c>
      <c r="BK99" s="375" t="s">
        <v>1011</v>
      </c>
      <c r="BL99" s="375" t="s">
        <v>1011</v>
      </c>
      <c r="BM99" s="375" t="s">
        <v>1011</v>
      </c>
      <c r="BN99" s="375" t="s">
        <v>1011</v>
      </c>
      <c r="BO99" s="375" t="s">
        <v>1011</v>
      </c>
      <c r="BP99" s="375" t="s">
        <v>1011</v>
      </c>
      <c r="BQ99" s="375" t="s">
        <v>1011</v>
      </c>
      <c r="BR99" s="375" t="s">
        <v>1011</v>
      </c>
      <c r="BS99" s="375" t="s">
        <v>1011</v>
      </c>
      <c r="BT99" s="375" t="s">
        <v>1011</v>
      </c>
      <c r="BU99" s="375" t="s">
        <v>1011</v>
      </c>
      <c r="BV99" s="375" t="s">
        <v>1011</v>
      </c>
      <c r="BW99" s="375" t="s">
        <v>1011</v>
      </c>
      <c r="BX99" s="375" t="s">
        <v>1011</v>
      </c>
      <c r="BY99" s="375" t="s">
        <v>1011</v>
      </c>
      <c r="BZ99" s="375" t="s">
        <v>1011</v>
      </c>
      <c r="CA99" s="375" t="s">
        <v>1011</v>
      </c>
      <c r="CB99" s="375" t="s">
        <v>1011</v>
      </c>
      <c r="CC99" s="375" t="s">
        <v>1011</v>
      </c>
      <c r="CD99" s="375" t="s">
        <v>1011</v>
      </c>
      <c r="CE99" s="375" t="s">
        <v>1011</v>
      </c>
      <c r="CF99" s="375" t="s">
        <v>1011</v>
      </c>
      <c r="CG99" s="375" t="s">
        <v>1011</v>
      </c>
      <c r="CH99" s="375" t="s">
        <v>1011</v>
      </c>
      <c r="CI99" s="375" t="s">
        <v>1011</v>
      </c>
      <c r="CJ99" s="376"/>
      <c r="CK99" s="376"/>
      <c r="CL99" s="376"/>
      <c r="CM99" s="376"/>
    </row>
    <row r="100" spans="1:91" ht="28.8">
      <c r="A100" s="371" t="s">
        <v>858</v>
      </c>
      <c r="B100" s="372">
        <v>8733356</v>
      </c>
      <c r="C100" s="373">
        <v>3356</v>
      </c>
      <c r="D100" s="374" t="s">
        <v>459</v>
      </c>
      <c r="E100" t="s">
        <v>955</v>
      </c>
      <c r="F100" s="375">
        <v>257639.14000000013</v>
      </c>
      <c r="G100" s="375">
        <v>0</v>
      </c>
      <c r="H100" s="375">
        <v>0</v>
      </c>
      <c r="I100" s="375">
        <v>878823.05</v>
      </c>
      <c r="J100" s="375">
        <v>0</v>
      </c>
      <c r="K100" s="375">
        <v>40664.74</v>
      </c>
      <c r="L100" s="375">
        <v>0</v>
      </c>
      <c r="M100" s="375">
        <v>48015</v>
      </c>
      <c r="N100" s="375">
        <v>39832</v>
      </c>
      <c r="O100" s="375">
        <v>0</v>
      </c>
      <c r="P100" s="375">
        <v>7234</v>
      </c>
      <c r="Q100" s="375">
        <v>8273.4699999999993</v>
      </c>
      <c r="R100" s="375">
        <v>0</v>
      </c>
      <c r="S100" s="375">
        <v>2250</v>
      </c>
      <c r="T100" s="375">
        <v>0</v>
      </c>
      <c r="U100" s="375">
        <v>12664.25</v>
      </c>
      <c r="V100" s="375">
        <v>81328.160000000003</v>
      </c>
      <c r="W100" s="375">
        <v>0</v>
      </c>
      <c r="X100" s="375">
        <v>0</v>
      </c>
      <c r="Y100" s="375">
        <v>0</v>
      </c>
      <c r="Z100" s="375">
        <v>0</v>
      </c>
      <c r="AA100" s="375">
        <v>0</v>
      </c>
      <c r="AB100" s="375">
        <v>0</v>
      </c>
      <c r="AC100" s="375">
        <v>0</v>
      </c>
      <c r="AD100" s="375">
        <v>567274.41</v>
      </c>
      <c r="AE100" s="375">
        <v>1454.35</v>
      </c>
      <c r="AF100" s="375">
        <v>202207.19</v>
      </c>
      <c r="AG100" s="375">
        <v>25489.91</v>
      </c>
      <c r="AH100" s="375">
        <v>48665.24</v>
      </c>
      <c r="AI100" s="375">
        <v>0</v>
      </c>
      <c r="AJ100" s="375">
        <v>676.69</v>
      </c>
      <c r="AK100" s="375">
        <v>397.5</v>
      </c>
      <c r="AL100" s="375">
        <v>5955.67</v>
      </c>
      <c r="AM100" s="375">
        <v>3700</v>
      </c>
      <c r="AN100" s="375">
        <v>0</v>
      </c>
      <c r="AO100" s="375">
        <v>9019.32</v>
      </c>
      <c r="AP100" s="375">
        <v>126.87</v>
      </c>
      <c r="AQ100" s="375">
        <v>25760.61</v>
      </c>
      <c r="AR100" s="375">
        <v>1905.42</v>
      </c>
      <c r="AS100" s="375">
        <v>14950.55</v>
      </c>
      <c r="AT100" s="375">
        <v>3917.15</v>
      </c>
      <c r="AU100" s="375">
        <v>5221.5</v>
      </c>
      <c r="AV100" s="375">
        <v>60316.76</v>
      </c>
      <c r="AW100" s="375">
        <v>8363.8799999999992</v>
      </c>
      <c r="AX100" s="375">
        <v>0</v>
      </c>
      <c r="AY100" s="375">
        <v>4024.02</v>
      </c>
      <c r="AZ100" s="375">
        <v>13748.05</v>
      </c>
      <c r="BA100" s="375">
        <v>0</v>
      </c>
      <c r="BB100" s="375">
        <v>37</v>
      </c>
      <c r="BC100" s="375">
        <v>6229.44</v>
      </c>
      <c r="BD100" s="375">
        <v>0</v>
      </c>
      <c r="BE100" s="375">
        <v>12291.93</v>
      </c>
      <c r="BF100" s="375">
        <v>4221.4399999999996</v>
      </c>
      <c r="BG100" s="375">
        <v>0</v>
      </c>
      <c r="BH100" s="375">
        <v>35505.800000000003</v>
      </c>
      <c r="BI100" s="375">
        <v>56189.23</v>
      </c>
      <c r="BJ100" s="375">
        <v>17260.52</v>
      </c>
      <c r="BK100" s="375">
        <v>25159.89</v>
      </c>
      <c r="BL100" s="375">
        <v>0</v>
      </c>
      <c r="BM100" s="375">
        <v>0</v>
      </c>
      <c r="BN100" s="375">
        <v>0</v>
      </c>
      <c r="BO100" s="375">
        <v>0</v>
      </c>
      <c r="BP100" s="375">
        <v>0</v>
      </c>
      <c r="BQ100" s="375">
        <v>0</v>
      </c>
      <c r="BR100" s="375">
        <v>0</v>
      </c>
      <c r="BS100" s="375">
        <v>0</v>
      </c>
      <c r="BT100" s="375">
        <v>10000</v>
      </c>
      <c r="BU100" s="375">
        <v>0</v>
      </c>
      <c r="BV100" s="375">
        <v>0</v>
      </c>
      <c r="BW100" s="375">
        <v>0</v>
      </c>
      <c r="BX100" s="375">
        <v>0</v>
      </c>
      <c r="BY100" s="375">
        <v>0</v>
      </c>
      <c r="BZ100" s="375">
        <v>0</v>
      </c>
      <c r="CA100" s="375">
        <v>0</v>
      </c>
      <c r="CB100" s="375">
        <v>0</v>
      </c>
      <c r="CC100" s="375">
        <v>0</v>
      </c>
      <c r="CD100" s="375">
        <v>0</v>
      </c>
      <c r="CE100" s="375">
        <v>1776.95</v>
      </c>
      <c r="CF100" s="375">
        <v>214876.52000000019</v>
      </c>
      <c r="CG100" s="375">
        <v>0</v>
      </c>
      <c r="CH100" s="375">
        <v>0</v>
      </c>
      <c r="CI100" s="375">
        <v>0</v>
      </c>
      <c r="CJ100" s="376"/>
      <c r="CK100" s="376"/>
      <c r="CL100" s="376"/>
      <c r="CM100" s="376"/>
    </row>
    <row r="101" spans="1:91" ht="28.8">
      <c r="A101" s="371" t="s">
        <v>858</v>
      </c>
      <c r="B101" s="372">
        <v>8733358</v>
      </c>
      <c r="C101" s="373">
        <v>3358</v>
      </c>
      <c r="D101" s="374" t="s">
        <v>956</v>
      </c>
      <c r="E101" t="s">
        <v>957</v>
      </c>
      <c r="F101" s="375">
        <v>30349.039999999899</v>
      </c>
      <c r="G101" s="375">
        <v>-96.000000000001023</v>
      </c>
      <c r="H101" s="375">
        <v>0</v>
      </c>
      <c r="I101" s="375">
        <v>1360369</v>
      </c>
      <c r="J101" s="375">
        <v>0</v>
      </c>
      <c r="K101" s="375">
        <v>18237.310000000001</v>
      </c>
      <c r="L101" s="375">
        <v>0</v>
      </c>
      <c r="M101" s="375">
        <v>121581</v>
      </c>
      <c r="N101" s="375">
        <v>47614.93</v>
      </c>
      <c r="O101" s="375">
        <v>0</v>
      </c>
      <c r="P101" s="375">
        <v>13350</v>
      </c>
      <c r="Q101" s="375">
        <v>90284.38</v>
      </c>
      <c r="R101" s="375">
        <v>2611.9499999999998</v>
      </c>
      <c r="S101" s="375">
        <v>8956</v>
      </c>
      <c r="T101" s="375">
        <v>0</v>
      </c>
      <c r="U101" s="375">
        <v>14930.04</v>
      </c>
      <c r="V101" s="375">
        <v>10869.85</v>
      </c>
      <c r="W101" s="375">
        <v>0</v>
      </c>
      <c r="X101" s="375">
        <v>77713.679999999993</v>
      </c>
      <c r="Y101" s="375">
        <v>6895.85</v>
      </c>
      <c r="Z101" s="375">
        <v>0</v>
      </c>
      <c r="AA101" s="375">
        <v>0</v>
      </c>
      <c r="AB101" s="375">
        <v>0</v>
      </c>
      <c r="AC101" s="375">
        <v>0</v>
      </c>
      <c r="AD101" s="375">
        <v>795103.43</v>
      </c>
      <c r="AE101" s="375">
        <v>0</v>
      </c>
      <c r="AF101" s="375">
        <v>272633.43</v>
      </c>
      <c r="AG101" s="375">
        <v>55545.83</v>
      </c>
      <c r="AH101" s="375">
        <v>102639.95</v>
      </c>
      <c r="AI101" s="375">
        <v>0</v>
      </c>
      <c r="AJ101" s="375">
        <v>9411.11</v>
      </c>
      <c r="AK101" s="375">
        <v>26177.49</v>
      </c>
      <c r="AL101" s="375">
        <v>5643.74</v>
      </c>
      <c r="AM101" s="375">
        <v>5900</v>
      </c>
      <c r="AN101" s="375">
        <v>0</v>
      </c>
      <c r="AO101" s="375">
        <v>29142.560000000001</v>
      </c>
      <c r="AP101" s="375">
        <v>4925</v>
      </c>
      <c r="AQ101" s="375">
        <v>2831.86</v>
      </c>
      <c r="AR101" s="375">
        <v>2862.88</v>
      </c>
      <c r="AS101" s="375">
        <v>22034.75</v>
      </c>
      <c r="AT101" s="375">
        <v>6882</v>
      </c>
      <c r="AU101" s="375">
        <v>11313.23</v>
      </c>
      <c r="AV101" s="375">
        <v>44878.85</v>
      </c>
      <c r="AW101" s="375">
        <v>11907.85</v>
      </c>
      <c r="AX101" s="375">
        <v>0</v>
      </c>
      <c r="AY101" s="375">
        <v>5051.03</v>
      </c>
      <c r="AZ101" s="375">
        <v>17070.22</v>
      </c>
      <c r="BA101" s="375">
        <v>1251</v>
      </c>
      <c r="BB101" s="375">
        <v>0</v>
      </c>
      <c r="BC101" s="375">
        <v>18679.47</v>
      </c>
      <c r="BD101" s="375">
        <v>0</v>
      </c>
      <c r="BE101" s="375">
        <v>10048.85</v>
      </c>
      <c r="BF101" s="375">
        <v>6318</v>
      </c>
      <c r="BG101" s="375">
        <v>0</v>
      </c>
      <c r="BH101" s="375">
        <v>53589.33</v>
      </c>
      <c r="BI101" s="375">
        <v>102514.28</v>
      </c>
      <c r="BJ101" s="375">
        <v>61941.58</v>
      </c>
      <c r="BK101" s="375">
        <v>34622.01</v>
      </c>
      <c r="BL101" s="375">
        <v>0</v>
      </c>
      <c r="BM101" s="375">
        <v>0</v>
      </c>
      <c r="BN101" s="375">
        <v>0</v>
      </c>
      <c r="BO101" s="375">
        <v>93833.3</v>
      </c>
      <c r="BP101" s="375">
        <v>3067.55</v>
      </c>
      <c r="BQ101" s="375">
        <v>0</v>
      </c>
      <c r="BR101" s="375">
        <v>0</v>
      </c>
      <c r="BS101" s="375">
        <v>0</v>
      </c>
      <c r="BT101" s="375">
        <v>10000</v>
      </c>
      <c r="BU101" s="375">
        <v>0</v>
      </c>
      <c r="BV101" s="375">
        <v>0</v>
      </c>
      <c r="BW101" s="375">
        <v>0</v>
      </c>
      <c r="BX101" s="375">
        <v>0</v>
      </c>
      <c r="BY101" s="375">
        <v>0</v>
      </c>
      <c r="BZ101" s="375">
        <v>0</v>
      </c>
      <c r="CA101" s="375">
        <v>0</v>
      </c>
      <c r="CB101" s="375">
        <v>0</v>
      </c>
      <c r="CC101" s="375">
        <v>0</v>
      </c>
      <c r="CD101" s="375">
        <v>0</v>
      </c>
      <c r="CE101" s="375">
        <v>29989</v>
      </c>
      <c r="CF101" s="375">
        <v>-32280.230000000542</v>
      </c>
      <c r="CG101" s="375">
        <v>0</v>
      </c>
      <c r="CH101" s="375">
        <v>0</v>
      </c>
      <c r="CI101" s="375">
        <v>-11862.319999999992</v>
      </c>
      <c r="CJ101" s="376"/>
      <c r="CK101" s="376"/>
      <c r="CL101" s="376"/>
      <c r="CM101" s="376"/>
    </row>
    <row r="102" spans="1:91" ht="28.8">
      <c r="A102" s="371" t="s">
        <v>858</v>
      </c>
      <c r="B102" s="372">
        <v>8733029</v>
      </c>
      <c r="C102" s="373">
        <v>3029</v>
      </c>
      <c r="D102" s="374" t="s">
        <v>463</v>
      </c>
      <c r="E102" t="s">
        <v>958</v>
      </c>
      <c r="F102" s="375">
        <v>-59558.049999999806</v>
      </c>
      <c r="G102" s="375">
        <v>0</v>
      </c>
      <c r="H102" s="375">
        <v>17389.12</v>
      </c>
      <c r="I102" s="375">
        <v>876246.9</v>
      </c>
      <c r="J102" s="375">
        <v>0</v>
      </c>
      <c r="K102" s="375">
        <v>30198.11</v>
      </c>
      <c r="L102" s="375">
        <v>0</v>
      </c>
      <c r="M102" s="375">
        <v>31815</v>
      </c>
      <c r="N102" s="375">
        <v>40185</v>
      </c>
      <c r="O102" s="375">
        <v>0</v>
      </c>
      <c r="P102" s="375">
        <v>0</v>
      </c>
      <c r="Q102" s="375">
        <v>17870.849999999999</v>
      </c>
      <c r="R102" s="375">
        <v>13862.73</v>
      </c>
      <c r="S102" s="375">
        <v>12916.8</v>
      </c>
      <c r="T102" s="375">
        <v>0</v>
      </c>
      <c r="U102" s="375">
        <v>8005.63</v>
      </c>
      <c r="V102" s="375">
        <v>8500.81</v>
      </c>
      <c r="W102" s="375">
        <v>0</v>
      </c>
      <c r="X102" s="375">
        <v>0</v>
      </c>
      <c r="Y102" s="375">
        <v>0</v>
      </c>
      <c r="Z102" s="375">
        <v>0</v>
      </c>
      <c r="AA102" s="375">
        <v>0</v>
      </c>
      <c r="AB102" s="375">
        <v>0</v>
      </c>
      <c r="AC102" s="375">
        <v>0</v>
      </c>
      <c r="AD102" s="375">
        <v>556381.18000000005</v>
      </c>
      <c r="AE102" s="375">
        <v>8594.5</v>
      </c>
      <c r="AF102" s="375">
        <v>209591.92</v>
      </c>
      <c r="AG102" s="375">
        <v>16214</v>
      </c>
      <c r="AH102" s="375">
        <v>46831.88</v>
      </c>
      <c r="AI102" s="375">
        <v>38893.93</v>
      </c>
      <c r="AJ102" s="375">
        <v>15290.67</v>
      </c>
      <c r="AK102" s="375">
        <v>4234.8</v>
      </c>
      <c r="AL102" s="375">
        <v>2852</v>
      </c>
      <c r="AM102" s="375">
        <v>3775</v>
      </c>
      <c r="AN102" s="375">
        <v>0</v>
      </c>
      <c r="AO102" s="375">
        <v>15241.18</v>
      </c>
      <c r="AP102" s="375">
        <v>1570.08</v>
      </c>
      <c r="AQ102" s="375">
        <v>4127.49</v>
      </c>
      <c r="AR102" s="375">
        <v>2572</v>
      </c>
      <c r="AS102" s="375">
        <v>25447.200000000001</v>
      </c>
      <c r="AT102" s="375">
        <v>19960</v>
      </c>
      <c r="AU102" s="375">
        <v>2351.81</v>
      </c>
      <c r="AV102" s="375">
        <v>38249.089999999997</v>
      </c>
      <c r="AW102" s="375">
        <v>5873.04</v>
      </c>
      <c r="AX102" s="375">
        <v>0</v>
      </c>
      <c r="AY102" s="375">
        <v>6858.44</v>
      </c>
      <c r="AZ102" s="375">
        <v>1543</v>
      </c>
      <c r="BA102" s="375">
        <v>760</v>
      </c>
      <c r="BB102" s="375">
        <v>0</v>
      </c>
      <c r="BC102" s="375">
        <v>5657.9</v>
      </c>
      <c r="BD102" s="375">
        <v>0</v>
      </c>
      <c r="BE102" s="375">
        <v>5717.48</v>
      </c>
      <c r="BF102" s="375">
        <v>4504.8900000000003</v>
      </c>
      <c r="BG102" s="375">
        <v>0</v>
      </c>
      <c r="BH102" s="375">
        <v>19599.91</v>
      </c>
      <c r="BI102" s="375">
        <v>27152.99</v>
      </c>
      <c r="BJ102" s="375">
        <v>8826</v>
      </c>
      <c r="BK102" s="375">
        <v>23595.18</v>
      </c>
      <c r="BL102" s="375">
        <v>0</v>
      </c>
      <c r="BM102" s="375">
        <v>1644.96</v>
      </c>
      <c r="BN102" s="375">
        <v>4633.2</v>
      </c>
      <c r="BO102" s="375">
        <v>0</v>
      </c>
      <c r="BP102" s="375">
        <v>0</v>
      </c>
      <c r="BQ102" s="375">
        <v>5845</v>
      </c>
      <c r="BR102" s="375">
        <v>0</v>
      </c>
      <c r="BS102" s="375">
        <v>0</v>
      </c>
      <c r="BT102" s="375">
        <v>10000</v>
      </c>
      <c r="BU102" s="375">
        <v>0</v>
      </c>
      <c r="BV102" s="375">
        <v>14260.51</v>
      </c>
      <c r="BW102" s="375">
        <v>0</v>
      </c>
      <c r="BX102" s="375">
        <v>0</v>
      </c>
      <c r="BY102" s="375">
        <v>0</v>
      </c>
      <c r="BZ102" s="375">
        <v>0</v>
      </c>
      <c r="CA102" s="375">
        <v>0</v>
      </c>
      <c r="CB102" s="375">
        <v>0</v>
      </c>
      <c r="CC102" s="375">
        <v>0</v>
      </c>
      <c r="CD102" s="375">
        <v>0</v>
      </c>
      <c r="CE102" s="375">
        <v>0</v>
      </c>
      <c r="CF102" s="375">
        <v>-148501.93999999971</v>
      </c>
      <c r="CG102" s="375">
        <v>8380.17</v>
      </c>
      <c r="CH102" s="375">
        <v>593.44000000000005</v>
      </c>
      <c r="CI102" s="375">
        <v>0</v>
      </c>
      <c r="CJ102" s="376"/>
      <c r="CK102" s="376"/>
      <c r="CL102" s="376"/>
      <c r="CM102" s="376"/>
    </row>
    <row r="103" spans="1:91" ht="28.8">
      <c r="A103" s="371" t="s">
        <v>858</v>
      </c>
      <c r="B103" s="372">
        <v>8732084</v>
      </c>
      <c r="C103" s="373">
        <v>2084</v>
      </c>
      <c r="D103" s="374" t="s">
        <v>465</v>
      </c>
      <c r="E103" t="s">
        <v>959</v>
      </c>
      <c r="F103" s="375">
        <v>41908.050000000454</v>
      </c>
      <c r="G103" s="375">
        <v>0</v>
      </c>
      <c r="H103" s="375">
        <v>92130.260000000009</v>
      </c>
      <c r="I103" s="375">
        <v>1011053.95</v>
      </c>
      <c r="J103" s="375">
        <v>0</v>
      </c>
      <c r="K103" s="375">
        <v>42460.14</v>
      </c>
      <c r="L103" s="375">
        <v>0</v>
      </c>
      <c r="M103" s="375">
        <v>64745</v>
      </c>
      <c r="N103" s="375">
        <v>36822</v>
      </c>
      <c r="O103" s="375">
        <v>0</v>
      </c>
      <c r="P103" s="375">
        <v>5109.8900000000003</v>
      </c>
      <c r="Q103" s="375">
        <v>11125.89</v>
      </c>
      <c r="R103" s="375">
        <v>14934.55</v>
      </c>
      <c r="S103" s="375">
        <v>9430</v>
      </c>
      <c r="T103" s="375">
        <v>441.8</v>
      </c>
      <c r="U103" s="375">
        <v>21057.82</v>
      </c>
      <c r="V103" s="375">
        <v>7295.25</v>
      </c>
      <c r="W103" s="375">
        <v>0</v>
      </c>
      <c r="X103" s="375">
        <v>0</v>
      </c>
      <c r="Y103" s="375">
        <v>0</v>
      </c>
      <c r="Z103" s="375">
        <v>0</v>
      </c>
      <c r="AA103" s="375">
        <v>0</v>
      </c>
      <c r="AB103" s="375">
        <v>0</v>
      </c>
      <c r="AC103" s="375">
        <v>0</v>
      </c>
      <c r="AD103" s="375">
        <v>666649.54</v>
      </c>
      <c r="AE103" s="375">
        <v>591.45000000000005</v>
      </c>
      <c r="AF103" s="375">
        <v>240134.76</v>
      </c>
      <c r="AG103" s="375">
        <v>14342.24</v>
      </c>
      <c r="AH103" s="375">
        <v>53552.27</v>
      </c>
      <c r="AI103" s="375">
        <v>0</v>
      </c>
      <c r="AJ103" s="375">
        <v>20241.259999999998</v>
      </c>
      <c r="AK103" s="375">
        <v>4081</v>
      </c>
      <c r="AL103" s="375">
        <v>7117</v>
      </c>
      <c r="AM103" s="375">
        <v>4425</v>
      </c>
      <c r="AN103" s="375">
        <v>238.75</v>
      </c>
      <c r="AO103" s="375">
        <v>6722.15</v>
      </c>
      <c r="AP103" s="375">
        <v>3908.58</v>
      </c>
      <c r="AQ103" s="375">
        <v>20531.39</v>
      </c>
      <c r="AR103" s="375">
        <v>2860.01</v>
      </c>
      <c r="AS103" s="375">
        <v>28019.5</v>
      </c>
      <c r="AT103" s="375">
        <v>22205.5</v>
      </c>
      <c r="AU103" s="375">
        <v>4049.06</v>
      </c>
      <c r="AV103" s="375">
        <v>46595.14</v>
      </c>
      <c r="AW103" s="375">
        <v>11247.19</v>
      </c>
      <c r="AX103" s="375">
        <v>0</v>
      </c>
      <c r="AY103" s="375">
        <v>896.5</v>
      </c>
      <c r="AZ103" s="375">
        <v>1998.72</v>
      </c>
      <c r="BA103" s="375">
        <v>8384</v>
      </c>
      <c r="BB103" s="375">
        <v>978.85</v>
      </c>
      <c r="BC103" s="375">
        <v>7873.67</v>
      </c>
      <c r="BD103" s="375">
        <v>0</v>
      </c>
      <c r="BE103" s="375">
        <v>6365.29</v>
      </c>
      <c r="BF103" s="375">
        <v>4958.08</v>
      </c>
      <c r="BG103" s="375">
        <v>0</v>
      </c>
      <c r="BH103" s="375">
        <v>81457.37</v>
      </c>
      <c r="BI103" s="375">
        <v>10571.68</v>
      </c>
      <c r="BJ103" s="375">
        <v>14897.86</v>
      </c>
      <c r="BK103" s="375">
        <v>14987.99</v>
      </c>
      <c r="BL103" s="375">
        <v>0</v>
      </c>
      <c r="BM103" s="375">
        <v>0</v>
      </c>
      <c r="BN103" s="375">
        <v>5606.18</v>
      </c>
      <c r="BO103" s="375">
        <v>0</v>
      </c>
      <c r="BP103" s="375">
        <v>0</v>
      </c>
      <c r="BQ103" s="375">
        <v>5923.75</v>
      </c>
      <c r="BR103" s="375">
        <v>9400.59</v>
      </c>
      <c r="BS103" s="375">
        <v>0</v>
      </c>
      <c r="BT103" s="375">
        <v>10000</v>
      </c>
      <c r="BU103" s="375">
        <v>0</v>
      </c>
      <c r="BV103" s="375">
        <v>99690</v>
      </c>
      <c r="BW103" s="375">
        <v>0</v>
      </c>
      <c r="BX103" s="375">
        <v>0</v>
      </c>
      <c r="BY103" s="375">
        <v>0</v>
      </c>
      <c r="BZ103" s="375">
        <v>0</v>
      </c>
      <c r="CA103" s="375">
        <v>4955</v>
      </c>
      <c r="CB103" s="375">
        <v>0</v>
      </c>
      <c r="CC103" s="375">
        <v>0</v>
      </c>
      <c r="CD103" s="375">
        <v>0</v>
      </c>
      <c r="CE103" s="375">
        <v>0</v>
      </c>
      <c r="CF103" s="375">
        <v>-50103.639999999723</v>
      </c>
      <c r="CG103" s="375">
        <v>497.19999999999982</v>
      </c>
      <c r="CH103" s="375">
        <v>2312.4000000000087</v>
      </c>
      <c r="CI103" s="375">
        <v>0</v>
      </c>
      <c r="CJ103" s="376"/>
      <c r="CK103" s="376"/>
      <c r="CL103" s="376"/>
      <c r="CM103" s="376"/>
    </row>
    <row r="104" spans="1:91" ht="28.8">
      <c r="A104" s="371" t="s">
        <v>858</v>
      </c>
      <c r="B104" s="372">
        <v>8732443</v>
      </c>
      <c r="C104" s="373">
        <v>2443</v>
      </c>
      <c r="D104" s="374" t="s">
        <v>467</v>
      </c>
      <c r="E104" t="s">
        <v>960</v>
      </c>
      <c r="F104" s="375">
        <v>97625.819999999541</v>
      </c>
      <c r="G104" s="375">
        <v>0</v>
      </c>
      <c r="H104" s="375">
        <v>20475.440000000002</v>
      </c>
      <c r="I104" s="375">
        <v>2025588.7</v>
      </c>
      <c r="J104" s="375">
        <v>0</v>
      </c>
      <c r="K104" s="375">
        <v>104001.85</v>
      </c>
      <c r="L104" s="375">
        <v>0</v>
      </c>
      <c r="M104" s="375">
        <v>79239.5</v>
      </c>
      <c r="N104" s="375">
        <v>91775.93</v>
      </c>
      <c r="O104" s="375">
        <v>0</v>
      </c>
      <c r="P104" s="375">
        <v>43345.33</v>
      </c>
      <c r="Q104" s="375">
        <v>16959.98</v>
      </c>
      <c r="R104" s="375">
        <v>42819.99</v>
      </c>
      <c r="S104" s="375">
        <v>0</v>
      </c>
      <c r="T104" s="375">
        <v>0</v>
      </c>
      <c r="U104" s="375">
        <v>20035</v>
      </c>
      <c r="V104" s="375">
        <v>0</v>
      </c>
      <c r="W104" s="375">
        <v>0</v>
      </c>
      <c r="X104" s="375">
        <v>0</v>
      </c>
      <c r="Y104" s="375">
        <v>0</v>
      </c>
      <c r="Z104" s="375">
        <v>0</v>
      </c>
      <c r="AA104" s="375">
        <v>0</v>
      </c>
      <c r="AB104" s="375">
        <v>0</v>
      </c>
      <c r="AC104" s="375">
        <v>0</v>
      </c>
      <c r="AD104" s="375">
        <v>1151199.3899999999</v>
      </c>
      <c r="AE104" s="375">
        <v>2516.25</v>
      </c>
      <c r="AF104" s="375">
        <v>636646.30000000005</v>
      </c>
      <c r="AG104" s="375">
        <v>60917.99</v>
      </c>
      <c r="AH104" s="375">
        <v>104033.01</v>
      </c>
      <c r="AI104" s="375">
        <v>0</v>
      </c>
      <c r="AJ104" s="375">
        <v>43697.02</v>
      </c>
      <c r="AK104" s="375">
        <v>8102.87</v>
      </c>
      <c r="AL104" s="375">
        <v>5202.8999999999996</v>
      </c>
      <c r="AM104" s="375">
        <v>0</v>
      </c>
      <c r="AN104" s="375">
        <v>0</v>
      </c>
      <c r="AO104" s="375">
        <v>10076.48</v>
      </c>
      <c r="AP104" s="375">
        <v>9900.59</v>
      </c>
      <c r="AQ104" s="375">
        <v>4530.6400000000003</v>
      </c>
      <c r="AR104" s="375">
        <v>10677.01</v>
      </c>
      <c r="AS104" s="375">
        <v>26257.96</v>
      </c>
      <c r="AT104" s="375">
        <v>56055</v>
      </c>
      <c r="AU104" s="375">
        <v>17287.59</v>
      </c>
      <c r="AV104" s="375">
        <v>47365.57</v>
      </c>
      <c r="AW104" s="375">
        <v>8603.83</v>
      </c>
      <c r="AX104" s="375">
        <v>0</v>
      </c>
      <c r="AY104" s="375">
        <v>5109.4399999999996</v>
      </c>
      <c r="AZ104" s="375">
        <v>14335.72</v>
      </c>
      <c r="BA104" s="375">
        <v>3370.81</v>
      </c>
      <c r="BB104" s="375">
        <v>0</v>
      </c>
      <c r="BC104" s="375">
        <v>13051.56</v>
      </c>
      <c r="BD104" s="375">
        <v>0</v>
      </c>
      <c r="BE104" s="375">
        <v>12970</v>
      </c>
      <c r="BF104" s="375">
        <v>10388.94</v>
      </c>
      <c r="BG104" s="375">
        <v>0</v>
      </c>
      <c r="BH104" s="375">
        <v>114984.43</v>
      </c>
      <c r="BI104" s="375">
        <v>16159.14</v>
      </c>
      <c r="BJ104" s="375">
        <v>21267.4</v>
      </c>
      <c r="BK104" s="375">
        <v>11541.44</v>
      </c>
      <c r="BL104" s="375">
        <v>0</v>
      </c>
      <c r="BM104" s="375">
        <v>3130.79</v>
      </c>
      <c r="BN104" s="375">
        <v>7622.88</v>
      </c>
      <c r="BO104" s="375">
        <v>0</v>
      </c>
      <c r="BP104" s="375">
        <v>0</v>
      </c>
      <c r="BQ104" s="375">
        <v>8500</v>
      </c>
      <c r="BR104" s="375">
        <v>0</v>
      </c>
      <c r="BS104" s="375">
        <v>0</v>
      </c>
      <c r="BT104" s="375">
        <v>10000</v>
      </c>
      <c r="BU104" s="375">
        <v>0</v>
      </c>
      <c r="BV104" s="375">
        <v>15734.96</v>
      </c>
      <c r="BW104" s="375">
        <v>0</v>
      </c>
      <c r="BX104" s="375">
        <v>0</v>
      </c>
      <c r="BY104" s="375">
        <v>0</v>
      </c>
      <c r="BZ104" s="375">
        <v>0</v>
      </c>
      <c r="CA104" s="375">
        <v>0</v>
      </c>
      <c r="CB104" s="375">
        <v>0</v>
      </c>
      <c r="CC104" s="375">
        <v>0</v>
      </c>
      <c r="CD104" s="375">
        <v>0</v>
      </c>
      <c r="CE104" s="375">
        <v>0</v>
      </c>
      <c r="CF104" s="375">
        <v>84389.149999999616</v>
      </c>
      <c r="CG104" s="375">
        <v>7195.7400000000016</v>
      </c>
      <c r="CH104" s="375">
        <v>6044.74</v>
      </c>
      <c r="CI104" s="375">
        <v>0</v>
      </c>
      <c r="CJ104" s="376"/>
      <c r="CK104" s="376"/>
      <c r="CL104" s="376"/>
      <c r="CM104" s="376"/>
    </row>
    <row r="105" spans="1:91" ht="28.8">
      <c r="A105" s="371" t="s">
        <v>858</v>
      </c>
      <c r="B105" s="372">
        <v>8733052</v>
      </c>
      <c r="C105" s="373">
        <v>3052</v>
      </c>
      <c r="D105" s="374" t="s">
        <v>469</v>
      </c>
      <c r="E105" t="s">
        <v>961</v>
      </c>
      <c r="F105" s="375">
        <v>32413.149999999929</v>
      </c>
      <c r="G105" s="375">
        <v>50459.100000000006</v>
      </c>
      <c r="H105" s="375">
        <v>0</v>
      </c>
      <c r="I105" s="375">
        <v>1600000.09</v>
      </c>
      <c r="J105" s="375">
        <v>0</v>
      </c>
      <c r="K105" s="375">
        <v>144551.53</v>
      </c>
      <c r="L105" s="375">
        <v>0</v>
      </c>
      <c r="M105" s="375">
        <v>89549</v>
      </c>
      <c r="N105" s="375">
        <v>66425.929999999993</v>
      </c>
      <c r="O105" s="375">
        <v>0</v>
      </c>
      <c r="P105" s="375">
        <v>9876.75</v>
      </c>
      <c r="Q105" s="375">
        <v>121455.62</v>
      </c>
      <c r="R105" s="375">
        <v>27493.8</v>
      </c>
      <c r="S105" s="375">
        <v>2250</v>
      </c>
      <c r="T105" s="375">
        <v>0</v>
      </c>
      <c r="U105" s="375">
        <v>15517.15</v>
      </c>
      <c r="V105" s="375">
        <v>15311.44</v>
      </c>
      <c r="W105" s="375">
        <v>0</v>
      </c>
      <c r="X105" s="375">
        <v>191062.5</v>
      </c>
      <c r="Y105" s="375">
        <v>15048.06</v>
      </c>
      <c r="Z105" s="375">
        <v>0</v>
      </c>
      <c r="AA105" s="375">
        <v>0</v>
      </c>
      <c r="AB105" s="375">
        <v>0</v>
      </c>
      <c r="AC105" s="375">
        <v>0</v>
      </c>
      <c r="AD105" s="375">
        <v>910902.62</v>
      </c>
      <c r="AE105" s="375">
        <v>8523.2000000000007</v>
      </c>
      <c r="AF105" s="375">
        <v>494894.26</v>
      </c>
      <c r="AG105" s="375">
        <v>78980.399999999994</v>
      </c>
      <c r="AH105" s="375">
        <v>83382.679999999993</v>
      </c>
      <c r="AI105" s="375">
        <v>56153.06</v>
      </c>
      <c r="AJ105" s="375">
        <v>0</v>
      </c>
      <c r="AK105" s="375">
        <v>6595.54</v>
      </c>
      <c r="AL105" s="375">
        <v>3313.5</v>
      </c>
      <c r="AM105" s="375">
        <v>6625</v>
      </c>
      <c r="AN105" s="375">
        <v>500</v>
      </c>
      <c r="AO105" s="375">
        <v>9034.9500000000007</v>
      </c>
      <c r="AP105" s="375">
        <v>4642.0600000000004</v>
      </c>
      <c r="AQ105" s="375">
        <v>6891.76</v>
      </c>
      <c r="AR105" s="375">
        <v>5071.3599999999997</v>
      </c>
      <c r="AS105" s="375">
        <v>17375.88</v>
      </c>
      <c r="AT105" s="375">
        <v>36075</v>
      </c>
      <c r="AU105" s="375">
        <v>13492.7</v>
      </c>
      <c r="AV105" s="375">
        <v>65070.91</v>
      </c>
      <c r="AW105" s="375">
        <v>7075.65</v>
      </c>
      <c r="AX105" s="375">
        <v>0</v>
      </c>
      <c r="AY105" s="375">
        <v>0</v>
      </c>
      <c r="AZ105" s="375">
        <v>9520.08</v>
      </c>
      <c r="BA105" s="375">
        <v>12091.78</v>
      </c>
      <c r="BB105" s="375">
        <v>2524.9899999999998</v>
      </c>
      <c r="BC105" s="375">
        <v>10039.14</v>
      </c>
      <c r="BD105" s="375">
        <v>0</v>
      </c>
      <c r="BE105" s="375">
        <v>14719.68</v>
      </c>
      <c r="BF105" s="375">
        <v>7983.85</v>
      </c>
      <c r="BG105" s="375">
        <v>22134.47</v>
      </c>
      <c r="BH105" s="375">
        <v>38217.58</v>
      </c>
      <c r="BI105" s="375">
        <v>5330.76</v>
      </c>
      <c r="BJ105" s="375">
        <v>7638.7</v>
      </c>
      <c r="BK105" s="375">
        <v>19338.36</v>
      </c>
      <c r="BL105" s="375">
        <v>0</v>
      </c>
      <c r="BM105" s="375">
        <v>2207.9899999999998</v>
      </c>
      <c r="BN105" s="375">
        <v>5652.84</v>
      </c>
      <c r="BO105" s="375">
        <v>187436.61</v>
      </c>
      <c r="BP105" s="375">
        <v>35263.230000000003</v>
      </c>
      <c r="BQ105" s="375">
        <v>6868.75</v>
      </c>
      <c r="BR105" s="375">
        <v>0</v>
      </c>
      <c r="BS105" s="375">
        <v>0</v>
      </c>
      <c r="BT105" s="375">
        <v>10000</v>
      </c>
      <c r="BU105" s="375">
        <v>0</v>
      </c>
      <c r="BV105" s="375">
        <v>3347.5</v>
      </c>
      <c r="BW105" s="375">
        <v>0</v>
      </c>
      <c r="BX105" s="375">
        <v>0</v>
      </c>
      <c r="BY105" s="375">
        <v>0</v>
      </c>
      <c r="BZ105" s="375">
        <v>0</v>
      </c>
      <c r="CA105" s="375">
        <v>0</v>
      </c>
      <c r="CB105" s="375">
        <v>0</v>
      </c>
      <c r="CC105" s="375">
        <v>0</v>
      </c>
      <c r="CD105" s="375">
        <v>0</v>
      </c>
      <c r="CE105" s="375">
        <v>55063.46</v>
      </c>
      <c r="CF105" s="375">
        <v>97780.25</v>
      </c>
      <c r="CG105" s="375">
        <v>3521.25</v>
      </c>
      <c r="CH105" s="375">
        <v>0</v>
      </c>
      <c r="CI105" s="375">
        <v>33869.819999999978</v>
      </c>
      <c r="CJ105" s="376"/>
      <c r="CK105" s="376"/>
      <c r="CL105" s="376"/>
      <c r="CM105" s="376"/>
    </row>
    <row r="106" spans="1:91" ht="28.8">
      <c r="A106" s="371" t="s">
        <v>858</v>
      </c>
      <c r="B106" s="372">
        <v>8732046</v>
      </c>
      <c r="C106" s="373">
        <v>2046</v>
      </c>
      <c r="D106" s="374" t="s">
        <v>471</v>
      </c>
      <c r="E106" t="s">
        <v>962</v>
      </c>
      <c r="F106" s="375">
        <v>124477.64999999985</v>
      </c>
      <c r="G106" s="375">
        <v>65869.909999999974</v>
      </c>
      <c r="H106" s="375">
        <v>9484.18</v>
      </c>
      <c r="I106" s="375">
        <v>1613721.65</v>
      </c>
      <c r="J106" s="375">
        <v>0</v>
      </c>
      <c r="K106" s="375">
        <v>77079.48</v>
      </c>
      <c r="L106" s="375">
        <v>0</v>
      </c>
      <c r="M106" s="375">
        <v>35550.559999999998</v>
      </c>
      <c r="N106" s="375">
        <v>73501</v>
      </c>
      <c r="O106" s="375">
        <v>0</v>
      </c>
      <c r="P106" s="375">
        <v>4195</v>
      </c>
      <c r="Q106" s="375">
        <v>133840.97</v>
      </c>
      <c r="R106" s="375">
        <v>31180.74</v>
      </c>
      <c r="S106" s="375">
        <v>4500</v>
      </c>
      <c r="T106" s="375">
        <v>0</v>
      </c>
      <c r="U106" s="375">
        <v>26718.2</v>
      </c>
      <c r="V106" s="375">
        <v>8957.74</v>
      </c>
      <c r="W106" s="375">
        <v>0</v>
      </c>
      <c r="X106" s="375">
        <v>133902.26</v>
      </c>
      <c r="Y106" s="375">
        <v>152223.25</v>
      </c>
      <c r="Z106" s="375">
        <v>0</v>
      </c>
      <c r="AA106" s="375">
        <v>0</v>
      </c>
      <c r="AB106" s="375">
        <v>0</v>
      </c>
      <c r="AC106" s="375">
        <v>0</v>
      </c>
      <c r="AD106" s="375">
        <v>1115206.26</v>
      </c>
      <c r="AE106" s="375">
        <v>15092.47</v>
      </c>
      <c r="AF106" s="375">
        <v>302123.12</v>
      </c>
      <c r="AG106" s="375">
        <v>82697.03</v>
      </c>
      <c r="AH106" s="375">
        <v>107719.01</v>
      </c>
      <c r="AI106" s="375">
        <v>0</v>
      </c>
      <c r="AJ106" s="375">
        <v>34591.96</v>
      </c>
      <c r="AK106" s="375">
        <v>8518.34</v>
      </c>
      <c r="AL106" s="375">
        <v>12460.69</v>
      </c>
      <c r="AM106" s="375">
        <v>7725</v>
      </c>
      <c r="AN106" s="375">
        <v>1592.5</v>
      </c>
      <c r="AO106" s="375">
        <v>13953.42</v>
      </c>
      <c r="AP106" s="375">
        <v>3000</v>
      </c>
      <c r="AQ106" s="375">
        <v>6147.35</v>
      </c>
      <c r="AR106" s="375">
        <v>4866.3599999999997</v>
      </c>
      <c r="AS106" s="375">
        <v>19723.400000000001</v>
      </c>
      <c r="AT106" s="375">
        <v>46065</v>
      </c>
      <c r="AU106" s="375">
        <v>9599.9699999999993</v>
      </c>
      <c r="AV106" s="375">
        <v>55894.9</v>
      </c>
      <c r="AW106" s="375">
        <v>11429.19</v>
      </c>
      <c r="AX106" s="375">
        <v>0</v>
      </c>
      <c r="AY106" s="375">
        <v>4508.05</v>
      </c>
      <c r="AZ106" s="375">
        <v>8883.83</v>
      </c>
      <c r="BA106" s="375">
        <v>954.9</v>
      </c>
      <c r="BB106" s="375">
        <v>0</v>
      </c>
      <c r="BC106" s="375">
        <v>4629.5600000000004</v>
      </c>
      <c r="BD106" s="375">
        <v>0</v>
      </c>
      <c r="BE106" s="375">
        <v>6550.08</v>
      </c>
      <c r="BF106" s="375">
        <v>8605.74</v>
      </c>
      <c r="BG106" s="375">
        <v>14.48</v>
      </c>
      <c r="BH106" s="375">
        <v>85535.78</v>
      </c>
      <c r="BI106" s="375">
        <v>4577.22</v>
      </c>
      <c r="BJ106" s="375">
        <v>8165.59</v>
      </c>
      <c r="BK106" s="375">
        <v>16063.06</v>
      </c>
      <c r="BL106" s="375">
        <v>0</v>
      </c>
      <c r="BM106" s="375">
        <v>1658.79</v>
      </c>
      <c r="BN106" s="375">
        <v>4350.4799999999996</v>
      </c>
      <c r="BO106" s="375">
        <v>210886.99</v>
      </c>
      <c r="BP106" s="375">
        <v>89799.18</v>
      </c>
      <c r="BQ106" s="375">
        <v>7510</v>
      </c>
      <c r="BR106" s="375">
        <v>0</v>
      </c>
      <c r="BS106" s="375">
        <v>0</v>
      </c>
      <c r="BT106" s="375">
        <v>10000</v>
      </c>
      <c r="BU106" s="375">
        <v>0</v>
      </c>
      <c r="BV106" s="375">
        <v>11141.88</v>
      </c>
      <c r="BW106" s="375">
        <v>0</v>
      </c>
      <c r="BX106" s="375">
        <v>0</v>
      </c>
      <c r="BY106" s="375">
        <v>0</v>
      </c>
      <c r="BZ106" s="375">
        <v>0</v>
      </c>
      <c r="CA106" s="375">
        <v>5117.66</v>
      </c>
      <c r="CB106" s="375">
        <v>0</v>
      </c>
      <c r="CC106" s="375">
        <v>0</v>
      </c>
      <c r="CD106" s="375">
        <v>0</v>
      </c>
      <c r="CE106" s="375">
        <v>14924.38</v>
      </c>
      <c r="CF106" s="375">
        <v>105895.07999999943</v>
      </c>
      <c r="CG106" s="375">
        <v>734.64000000000124</v>
      </c>
      <c r="CH106" s="375">
        <v>0</v>
      </c>
      <c r="CI106" s="375">
        <v>51309.25</v>
      </c>
      <c r="CJ106" s="376"/>
      <c r="CK106" s="376"/>
      <c r="CL106" s="376"/>
      <c r="CM106" s="376"/>
    </row>
    <row r="107" spans="1:91" ht="28.8">
      <c r="A107" s="371" t="s">
        <v>858</v>
      </c>
      <c r="B107" s="372">
        <v>8733325</v>
      </c>
      <c r="C107" s="373">
        <v>3325</v>
      </c>
      <c r="D107" s="374" t="s">
        <v>473</v>
      </c>
      <c r="E107" t="s">
        <v>963</v>
      </c>
      <c r="F107" s="375">
        <v>56683.43</v>
      </c>
      <c r="G107" s="375">
        <v>-6834.9899999999898</v>
      </c>
      <c r="H107" s="375">
        <v>0</v>
      </c>
      <c r="I107" s="375">
        <v>1008278.18</v>
      </c>
      <c r="J107" s="375">
        <v>0</v>
      </c>
      <c r="K107" s="375">
        <v>84243.95</v>
      </c>
      <c r="L107" s="375">
        <v>0</v>
      </c>
      <c r="M107" s="375">
        <v>103515</v>
      </c>
      <c r="N107" s="375">
        <v>38811.86</v>
      </c>
      <c r="O107" s="375">
        <v>0</v>
      </c>
      <c r="P107" s="375">
        <v>5260</v>
      </c>
      <c r="Q107" s="375">
        <v>42427.33</v>
      </c>
      <c r="R107" s="375">
        <v>6894.47</v>
      </c>
      <c r="S107" s="375">
        <v>0</v>
      </c>
      <c r="T107" s="375">
        <v>0</v>
      </c>
      <c r="U107" s="375">
        <v>19665.2</v>
      </c>
      <c r="V107" s="375">
        <v>21410.51</v>
      </c>
      <c r="W107" s="375">
        <v>0</v>
      </c>
      <c r="X107" s="375">
        <v>56749.37</v>
      </c>
      <c r="Y107" s="375">
        <v>5067.5</v>
      </c>
      <c r="Z107" s="375">
        <v>0</v>
      </c>
      <c r="AA107" s="375">
        <v>0</v>
      </c>
      <c r="AB107" s="375">
        <v>0</v>
      </c>
      <c r="AC107" s="375">
        <v>0</v>
      </c>
      <c r="AD107" s="375">
        <v>635814.36</v>
      </c>
      <c r="AE107" s="375">
        <v>6851.09</v>
      </c>
      <c r="AF107" s="375">
        <v>313274.57</v>
      </c>
      <c r="AG107" s="375">
        <v>0</v>
      </c>
      <c r="AH107" s="375">
        <v>80636.789999999994</v>
      </c>
      <c r="AI107" s="375">
        <v>0</v>
      </c>
      <c r="AJ107" s="375">
        <v>46089.08</v>
      </c>
      <c r="AK107" s="375">
        <v>3897.04</v>
      </c>
      <c r="AL107" s="375">
        <v>4221.13</v>
      </c>
      <c r="AM107" s="375">
        <v>4225</v>
      </c>
      <c r="AN107" s="375">
        <v>0</v>
      </c>
      <c r="AO107" s="375">
        <v>6383.25</v>
      </c>
      <c r="AP107" s="375">
        <v>3809.54</v>
      </c>
      <c r="AQ107" s="375">
        <v>38413.519999999997</v>
      </c>
      <c r="AR107" s="375">
        <v>5562.2</v>
      </c>
      <c r="AS107" s="375">
        <v>22720.2</v>
      </c>
      <c r="AT107" s="375">
        <v>5065.1400000000003</v>
      </c>
      <c r="AU107" s="375">
        <v>5440.56</v>
      </c>
      <c r="AV107" s="375">
        <v>36865.81</v>
      </c>
      <c r="AW107" s="375">
        <v>10681.89</v>
      </c>
      <c r="AX107" s="375">
        <v>0</v>
      </c>
      <c r="AY107" s="375">
        <v>400</v>
      </c>
      <c r="AZ107" s="375">
        <v>2607.66</v>
      </c>
      <c r="BA107" s="375">
        <v>2400.65</v>
      </c>
      <c r="BB107" s="375">
        <v>0</v>
      </c>
      <c r="BC107" s="375">
        <v>14282.99</v>
      </c>
      <c r="BD107" s="375">
        <v>0</v>
      </c>
      <c r="BE107" s="375">
        <v>8438.16</v>
      </c>
      <c r="BF107" s="375">
        <v>5040.92</v>
      </c>
      <c r="BG107" s="375">
        <v>2554.9699999999998</v>
      </c>
      <c r="BH107" s="375">
        <v>49582.879999999997</v>
      </c>
      <c r="BI107" s="375">
        <v>434.41</v>
      </c>
      <c r="BJ107" s="375">
        <v>10981.24</v>
      </c>
      <c r="BK107" s="375">
        <v>31030.240000000002</v>
      </c>
      <c r="BL107" s="375">
        <v>0</v>
      </c>
      <c r="BM107" s="375">
        <v>0</v>
      </c>
      <c r="BN107" s="375">
        <v>1408.08</v>
      </c>
      <c r="BO107" s="375">
        <v>42806.54</v>
      </c>
      <c r="BP107" s="375">
        <v>7617.1</v>
      </c>
      <c r="BQ107" s="375">
        <v>0</v>
      </c>
      <c r="BR107" s="375">
        <v>0</v>
      </c>
      <c r="BS107" s="375">
        <v>0</v>
      </c>
      <c r="BT107" s="375">
        <v>10000</v>
      </c>
      <c r="BU107" s="375">
        <v>0</v>
      </c>
      <c r="BV107" s="375">
        <v>0</v>
      </c>
      <c r="BW107" s="375">
        <v>0</v>
      </c>
      <c r="BX107" s="375">
        <v>0</v>
      </c>
      <c r="BY107" s="375">
        <v>0</v>
      </c>
      <c r="BZ107" s="375">
        <v>0</v>
      </c>
      <c r="CA107" s="375">
        <v>0</v>
      </c>
      <c r="CB107" s="375">
        <v>0</v>
      </c>
      <c r="CC107" s="375">
        <v>0</v>
      </c>
      <c r="CD107" s="375">
        <v>0</v>
      </c>
      <c r="CE107" s="375">
        <v>0</v>
      </c>
      <c r="CF107" s="375">
        <v>21066.280000000595</v>
      </c>
      <c r="CG107" s="375">
        <v>0</v>
      </c>
      <c r="CH107" s="375">
        <v>0</v>
      </c>
      <c r="CI107" s="375">
        <v>11568.520000000013</v>
      </c>
      <c r="CJ107" s="376"/>
      <c r="CK107" s="376"/>
      <c r="CL107" s="376"/>
      <c r="CM107" s="376"/>
    </row>
    <row r="108" spans="1:91" ht="28.8">
      <c r="A108" s="371" t="s">
        <v>874</v>
      </c>
      <c r="B108" s="372">
        <v>8731001</v>
      </c>
      <c r="C108" s="373">
        <v>1001</v>
      </c>
      <c r="D108" s="374" t="s">
        <v>475</v>
      </c>
      <c r="E108" t="s">
        <v>964</v>
      </c>
      <c r="F108" s="375">
        <v>-183897.10999999964</v>
      </c>
      <c r="G108" s="375">
        <v>-823.4099999999944</v>
      </c>
      <c r="H108" s="375">
        <v>37109.83</v>
      </c>
      <c r="I108" s="375">
        <v>535031.23</v>
      </c>
      <c r="J108" s="375">
        <v>0</v>
      </c>
      <c r="K108" s="375">
        <v>5908.43</v>
      </c>
      <c r="L108" s="375">
        <v>0</v>
      </c>
      <c r="M108" s="375">
        <v>190</v>
      </c>
      <c r="N108" s="375">
        <v>70</v>
      </c>
      <c r="O108" s="375">
        <v>0</v>
      </c>
      <c r="P108" s="375">
        <v>6100.64</v>
      </c>
      <c r="Q108" s="375">
        <v>20772.2</v>
      </c>
      <c r="R108" s="375">
        <v>40902.35</v>
      </c>
      <c r="S108" s="375">
        <v>0</v>
      </c>
      <c r="T108" s="375">
        <v>1043.1199999999999</v>
      </c>
      <c r="U108" s="375">
        <v>70079.39</v>
      </c>
      <c r="V108" s="375">
        <v>4278.05</v>
      </c>
      <c r="W108" s="375">
        <v>0</v>
      </c>
      <c r="X108" s="375">
        <v>70278.28</v>
      </c>
      <c r="Y108" s="375">
        <v>0</v>
      </c>
      <c r="Z108" s="375">
        <v>0</v>
      </c>
      <c r="AA108" s="375">
        <v>0</v>
      </c>
      <c r="AB108" s="375">
        <v>0</v>
      </c>
      <c r="AC108" s="375">
        <v>0</v>
      </c>
      <c r="AD108" s="375">
        <v>176008.77</v>
      </c>
      <c r="AE108" s="375">
        <v>0</v>
      </c>
      <c r="AF108" s="375">
        <v>303058.27</v>
      </c>
      <c r="AG108" s="375">
        <v>0</v>
      </c>
      <c r="AH108" s="375">
        <v>24208.47</v>
      </c>
      <c r="AI108" s="375">
        <v>57768.37</v>
      </c>
      <c r="AJ108" s="375">
        <v>4200.4799999999996</v>
      </c>
      <c r="AK108" s="375">
        <v>2523</v>
      </c>
      <c r="AL108" s="375">
        <v>636.80999999999995</v>
      </c>
      <c r="AM108" s="375">
        <v>1725</v>
      </c>
      <c r="AN108" s="375">
        <v>1560</v>
      </c>
      <c r="AO108" s="375">
        <v>12969.2</v>
      </c>
      <c r="AP108" s="375">
        <v>1743.93</v>
      </c>
      <c r="AQ108" s="375">
        <v>17451.02</v>
      </c>
      <c r="AR108" s="375">
        <v>4450</v>
      </c>
      <c r="AS108" s="375">
        <v>9316</v>
      </c>
      <c r="AT108" s="375">
        <v>14595.75</v>
      </c>
      <c r="AU108" s="375">
        <v>1419.49</v>
      </c>
      <c r="AV108" s="375">
        <v>3427.2</v>
      </c>
      <c r="AW108" s="375">
        <v>2726.94</v>
      </c>
      <c r="AX108" s="375">
        <v>0</v>
      </c>
      <c r="AY108" s="375">
        <v>0</v>
      </c>
      <c r="AZ108" s="375">
        <v>1401.03</v>
      </c>
      <c r="BA108" s="375">
        <v>0</v>
      </c>
      <c r="BB108" s="375">
        <v>0</v>
      </c>
      <c r="BC108" s="375">
        <v>3929.33</v>
      </c>
      <c r="BD108" s="375">
        <v>0</v>
      </c>
      <c r="BE108" s="375">
        <v>1635.55</v>
      </c>
      <c r="BF108" s="375">
        <v>1897.3</v>
      </c>
      <c r="BG108" s="375">
        <v>0</v>
      </c>
      <c r="BH108" s="375">
        <v>13214.12</v>
      </c>
      <c r="BI108" s="375">
        <v>0</v>
      </c>
      <c r="BJ108" s="375">
        <v>0</v>
      </c>
      <c r="BK108" s="375">
        <v>9867.9500000000007</v>
      </c>
      <c r="BL108" s="375">
        <v>0</v>
      </c>
      <c r="BM108" s="375">
        <v>0</v>
      </c>
      <c r="BN108" s="375">
        <v>0</v>
      </c>
      <c r="BO108" s="375">
        <v>44224.53</v>
      </c>
      <c r="BP108" s="375">
        <v>26053.75</v>
      </c>
      <c r="BQ108" s="375">
        <v>4471.1499999999996</v>
      </c>
      <c r="BR108" s="375">
        <v>0</v>
      </c>
      <c r="BS108" s="375">
        <v>0</v>
      </c>
      <c r="BT108" s="375">
        <v>10000</v>
      </c>
      <c r="BU108" s="375">
        <v>0</v>
      </c>
      <c r="BV108" s="375">
        <v>7136.47</v>
      </c>
      <c r="BW108" s="375">
        <v>0</v>
      </c>
      <c r="BX108" s="375">
        <v>0</v>
      </c>
      <c r="BY108" s="375">
        <v>0</v>
      </c>
      <c r="BZ108" s="375">
        <v>0</v>
      </c>
      <c r="CA108" s="375">
        <v>2088</v>
      </c>
      <c r="CB108" s="375">
        <v>0</v>
      </c>
      <c r="CC108" s="375">
        <v>0</v>
      </c>
      <c r="CD108" s="375">
        <v>0</v>
      </c>
      <c r="CE108" s="375">
        <v>0</v>
      </c>
      <c r="CF108" s="375">
        <v>-171255.67999999959</v>
      </c>
      <c r="CG108" s="375">
        <v>32356.510000000002</v>
      </c>
      <c r="CH108" s="375">
        <v>0</v>
      </c>
      <c r="CI108" s="375">
        <v>-823.4099999999944</v>
      </c>
      <c r="CJ108" s="376"/>
      <c r="CK108" s="376"/>
      <c r="CL108" s="376"/>
      <c r="CM108" s="376"/>
    </row>
    <row r="109" spans="1:91" ht="28.8">
      <c r="A109" s="371" t="s">
        <v>858</v>
      </c>
      <c r="B109" s="372">
        <v>8732123</v>
      </c>
      <c r="C109" s="373">
        <v>2123</v>
      </c>
      <c r="D109" s="374" t="s">
        <v>477</v>
      </c>
      <c r="E109" t="s">
        <v>965</v>
      </c>
      <c r="F109" s="375">
        <v>-15080.460000000199</v>
      </c>
      <c r="G109" s="375">
        <v>-4746.2799999999988</v>
      </c>
      <c r="H109" s="375">
        <v>601.4099999999994</v>
      </c>
      <c r="I109" s="375">
        <v>1397824.8</v>
      </c>
      <c r="J109" s="375">
        <v>0</v>
      </c>
      <c r="K109" s="375">
        <v>116618.21</v>
      </c>
      <c r="L109" s="375">
        <v>0</v>
      </c>
      <c r="M109" s="375">
        <v>154597</v>
      </c>
      <c r="N109" s="375">
        <v>36671.93</v>
      </c>
      <c r="O109" s="375">
        <v>0</v>
      </c>
      <c r="P109" s="375">
        <v>83950</v>
      </c>
      <c r="Q109" s="375">
        <v>50805.17</v>
      </c>
      <c r="R109" s="375">
        <v>14705.45</v>
      </c>
      <c r="S109" s="375">
        <v>0</v>
      </c>
      <c r="T109" s="375">
        <v>335.25</v>
      </c>
      <c r="U109" s="375">
        <v>5895.29</v>
      </c>
      <c r="V109" s="375">
        <v>1000</v>
      </c>
      <c r="W109" s="375">
        <v>0</v>
      </c>
      <c r="X109" s="375">
        <v>154926.12</v>
      </c>
      <c r="Y109" s="375">
        <v>23812</v>
      </c>
      <c r="Z109" s="375">
        <v>0</v>
      </c>
      <c r="AA109" s="375">
        <v>0</v>
      </c>
      <c r="AB109" s="375">
        <v>0</v>
      </c>
      <c r="AC109" s="375">
        <v>0</v>
      </c>
      <c r="AD109" s="375">
        <v>715043.2</v>
      </c>
      <c r="AE109" s="375">
        <v>0</v>
      </c>
      <c r="AF109" s="375">
        <v>451123.7</v>
      </c>
      <c r="AG109" s="375">
        <v>121218.86</v>
      </c>
      <c r="AH109" s="375">
        <v>70236.160000000003</v>
      </c>
      <c r="AI109" s="375">
        <v>0</v>
      </c>
      <c r="AJ109" s="375">
        <v>67823.490000000005</v>
      </c>
      <c r="AK109" s="375">
        <v>6728.86</v>
      </c>
      <c r="AL109" s="375">
        <v>5793.94</v>
      </c>
      <c r="AM109" s="375">
        <v>5225</v>
      </c>
      <c r="AN109" s="375">
        <v>125</v>
      </c>
      <c r="AO109" s="375">
        <v>17651.150000000001</v>
      </c>
      <c r="AP109" s="375">
        <v>11187.3</v>
      </c>
      <c r="AQ109" s="375">
        <v>5537.59</v>
      </c>
      <c r="AR109" s="375">
        <v>13588</v>
      </c>
      <c r="AS109" s="375">
        <v>44662.94</v>
      </c>
      <c r="AT109" s="375">
        <v>38017.5</v>
      </c>
      <c r="AU109" s="375">
        <v>14056.68</v>
      </c>
      <c r="AV109" s="375">
        <v>28215.01</v>
      </c>
      <c r="AW109" s="375">
        <v>4422.42</v>
      </c>
      <c r="AX109" s="375">
        <v>0</v>
      </c>
      <c r="AY109" s="375">
        <v>5981.18</v>
      </c>
      <c r="AZ109" s="375">
        <v>19691.07</v>
      </c>
      <c r="BA109" s="375">
        <v>0</v>
      </c>
      <c r="BB109" s="375">
        <v>0</v>
      </c>
      <c r="BC109" s="375">
        <v>7724.61</v>
      </c>
      <c r="BD109" s="375">
        <v>0</v>
      </c>
      <c r="BE109" s="375">
        <v>14034.03</v>
      </c>
      <c r="BF109" s="375">
        <v>7377.65</v>
      </c>
      <c r="BG109" s="375">
        <v>4867.99</v>
      </c>
      <c r="BH109" s="375">
        <v>66529.05</v>
      </c>
      <c r="BI109" s="375">
        <v>0</v>
      </c>
      <c r="BJ109" s="375">
        <v>10853.4</v>
      </c>
      <c r="BK109" s="375">
        <v>38982.639999999999</v>
      </c>
      <c r="BL109" s="375">
        <v>0</v>
      </c>
      <c r="BM109" s="375">
        <v>0</v>
      </c>
      <c r="BN109" s="375">
        <v>12235.42</v>
      </c>
      <c r="BO109" s="375">
        <v>160206.10999999999</v>
      </c>
      <c r="BP109" s="375">
        <v>2628</v>
      </c>
      <c r="BQ109" s="375">
        <v>6613.15</v>
      </c>
      <c r="BR109" s="375">
        <v>0</v>
      </c>
      <c r="BS109" s="375">
        <v>0</v>
      </c>
      <c r="BT109" s="375">
        <v>10000</v>
      </c>
      <c r="BU109" s="375">
        <v>0</v>
      </c>
      <c r="BV109" s="375">
        <v>4560.47</v>
      </c>
      <c r="BW109" s="375">
        <v>0</v>
      </c>
      <c r="BX109" s="375">
        <v>0</v>
      </c>
      <c r="BY109" s="375">
        <v>0</v>
      </c>
      <c r="BZ109" s="375">
        <v>0</v>
      </c>
      <c r="CA109" s="375">
        <v>1167.46</v>
      </c>
      <c r="CB109" s="375">
        <v>0</v>
      </c>
      <c r="CC109" s="375">
        <v>0</v>
      </c>
      <c r="CD109" s="375">
        <v>0</v>
      </c>
      <c r="CE109" s="375">
        <v>44125.21</v>
      </c>
      <c r="CF109" s="375">
        <v>-25986.119999999682</v>
      </c>
      <c r="CG109" s="375">
        <v>1486.6299999999987</v>
      </c>
      <c r="CH109" s="375">
        <v>0</v>
      </c>
      <c r="CI109" s="375">
        <v>31407.44000000001</v>
      </c>
      <c r="CJ109" s="376"/>
      <c r="CK109" s="376"/>
      <c r="CL109" s="376"/>
      <c r="CM109" s="376"/>
    </row>
    <row r="110" spans="1:91" ht="28.8">
      <c r="A110" s="371" t="s">
        <v>858</v>
      </c>
      <c r="B110" s="372">
        <v>8732260</v>
      </c>
      <c r="C110" s="373">
        <v>2260</v>
      </c>
      <c r="D110" s="374" t="s">
        <v>479</v>
      </c>
      <c r="E110" t="s">
        <v>966</v>
      </c>
      <c r="F110" s="375">
        <v>61400.200000000084</v>
      </c>
      <c r="G110" s="375">
        <v>0</v>
      </c>
      <c r="H110" s="375">
        <v>6112.54</v>
      </c>
      <c r="I110" s="375">
        <v>482633.42</v>
      </c>
      <c r="J110" s="375">
        <v>0</v>
      </c>
      <c r="K110" s="375">
        <v>23218.54</v>
      </c>
      <c r="L110" s="375">
        <v>0</v>
      </c>
      <c r="M110" s="375">
        <v>21210</v>
      </c>
      <c r="N110" s="375">
        <v>26464.29</v>
      </c>
      <c r="O110" s="375">
        <v>0</v>
      </c>
      <c r="P110" s="375">
        <v>0</v>
      </c>
      <c r="Q110" s="375">
        <v>28790.03</v>
      </c>
      <c r="R110" s="375">
        <v>5580.18</v>
      </c>
      <c r="S110" s="375">
        <v>0</v>
      </c>
      <c r="T110" s="375">
        <v>0</v>
      </c>
      <c r="U110" s="375">
        <v>3405</v>
      </c>
      <c r="V110" s="375">
        <v>7747.71</v>
      </c>
      <c r="W110" s="375">
        <v>0</v>
      </c>
      <c r="X110" s="375">
        <v>0</v>
      </c>
      <c r="Y110" s="375">
        <v>0</v>
      </c>
      <c r="Z110" s="375">
        <v>0</v>
      </c>
      <c r="AA110" s="375">
        <v>0</v>
      </c>
      <c r="AB110" s="375">
        <v>0</v>
      </c>
      <c r="AC110" s="375">
        <v>0</v>
      </c>
      <c r="AD110" s="375">
        <v>253774.11</v>
      </c>
      <c r="AE110" s="375">
        <v>5498.8</v>
      </c>
      <c r="AF110" s="375">
        <v>104730.99</v>
      </c>
      <c r="AG110" s="375">
        <v>0</v>
      </c>
      <c r="AH110" s="375">
        <v>48282.38</v>
      </c>
      <c r="AI110" s="375">
        <v>3828.8</v>
      </c>
      <c r="AJ110" s="375">
        <v>30173.05</v>
      </c>
      <c r="AK110" s="375">
        <v>3184.54</v>
      </c>
      <c r="AL110" s="375">
        <v>1528</v>
      </c>
      <c r="AM110" s="375">
        <v>1152</v>
      </c>
      <c r="AN110" s="375">
        <v>0</v>
      </c>
      <c r="AO110" s="375">
        <v>6731.06</v>
      </c>
      <c r="AP110" s="375">
        <v>2232.35</v>
      </c>
      <c r="AQ110" s="375">
        <v>19720.95</v>
      </c>
      <c r="AR110" s="375">
        <v>1647.54</v>
      </c>
      <c r="AS110" s="375">
        <v>10021.09</v>
      </c>
      <c r="AT110" s="375">
        <v>12724.5</v>
      </c>
      <c r="AU110" s="375">
        <v>1804.38</v>
      </c>
      <c r="AV110" s="375">
        <v>15187.32</v>
      </c>
      <c r="AW110" s="375">
        <v>9886.09</v>
      </c>
      <c r="AX110" s="375">
        <v>0</v>
      </c>
      <c r="AY110" s="375">
        <v>2788.21</v>
      </c>
      <c r="AZ110" s="375">
        <v>5454.32</v>
      </c>
      <c r="BA110" s="375">
        <v>0</v>
      </c>
      <c r="BB110" s="375">
        <v>2040.47</v>
      </c>
      <c r="BC110" s="375">
        <v>2012.08</v>
      </c>
      <c r="BD110" s="375">
        <v>0</v>
      </c>
      <c r="BE110" s="375">
        <v>3373.09</v>
      </c>
      <c r="BF110" s="375">
        <v>2060.5500000000002</v>
      </c>
      <c r="BG110" s="375">
        <v>3362.06</v>
      </c>
      <c r="BH110" s="375">
        <v>17727.13</v>
      </c>
      <c r="BI110" s="375">
        <v>670</v>
      </c>
      <c r="BJ110" s="375">
        <v>8060</v>
      </c>
      <c r="BK110" s="375">
        <v>9071.5400000000009</v>
      </c>
      <c r="BL110" s="375">
        <v>0</v>
      </c>
      <c r="BM110" s="375">
        <v>0</v>
      </c>
      <c r="BN110" s="375">
        <v>0</v>
      </c>
      <c r="BO110" s="375">
        <v>0</v>
      </c>
      <c r="BP110" s="375">
        <v>0</v>
      </c>
      <c r="BQ110" s="375">
        <v>4585</v>
      </c>
      <c r="BR110" s="375">
        <v>0</v>
      </c>
      <c r="BS110" s="375">
        <v>0</v>
      </c>
      <c r="BT110" s="375">
        <v>10000</v>
      </c>
      <c r="BU110" s="375">
        <v>0</v>
      </c>
      <c r="BV110" s="375">
        <v>7840.66</v>
      </c>
      <c r="BW110" s="375">
        <v>0</v>
      </c>
      <c r="BX110" s="375">
        <v>0</v>
      </c>
      <c r="BY110" s="375">
        <v>0</v>
      </c>
      <c r="BZ110" s="375">
        <v>0</v>
      </c>
      <c r="CA110" s="375">
        <v>0</v>
      </c>
      <c r="CB110" s="375">
        <v>0</v>
      </c>
      <c r="CC110" s="375">
        <v>0</v>
      </c>
      <c r="CD110" s="375">
        <v>0</v>
      </c>
      <c r="CE110" s="375">
        <v>8105</v>
      </c>
      <c r="CF110" s="375">
        <v>63616.970000000219</v>
      </c>
      <c r="CG110" s="375">
        <v>2856.88</v>
      </c>
      <c r="CH110" s="375">
        <v>0</v>
      </c>
      <c r="CI110" s="375">
        <v>0</v>
      </c>
      <c r="CJ110" s="376"/>
      <c r="CK110" s="376"/>
      <c r="CL110" s="376"/>
      <c r="CM110" s="376"/>
    </row>
    <row r="111" spans="1:91" ht="28.8">
      <c r="A111" s="371" t="s">
        <v>858</v>
      </c>
      <c r="B111" s="372">
        <v>8733058</v>
      </c>
      <c r="C111" s="373">
        <v>3058</v>
      </c>
      <c r="D111" s="374" t="s">
        <v>481</v>
      </c>
      <c r="E111" t="s">
        <v>967</v>
      </c>
      <c r="F111" s="375">
        <v>56802.5600000001</v>
      </c>
      <c r="G111" s="375">
        <v>26535.54</v>
      </c>
      <c r="H111" s="375">
        <v>5937.9399999999987</v>
      </c>
      <c r="I111" s="375">
        <v>1721574.04</v>
      </c>
      <c r="J111" s="375">
        <v>0</v>
      </c>
      <c r="K111" s="375">
        <v>165331.57</v>
      </c>
      <c r="L111" s="375">
        <v>0</v>
      </c>
      <c r="M111" s="375">
        <v>119217</v>
      </c>
      <c r="N111" s="375">
        <v>72991</v>
      </c>
      <c r="O111" s="375">
        <v>0</v>
      </c>
      <c r="P111" s="375">
        <v>697.5</v>
      </c>
      <c r="Q111" s="375">
        <v>40040.769999999997</v>
      </c>
      <c r="R111" s="375">
        <v>32595.58</v>
      </c>
      <c r="S111" s="375">
        <v>24456.26</v>
      </c>
      <c r="T111" s="375">
        <v>3861.52</v>
      </c>
      <c r="U111" s="375">
        <v>15702.07</v>
      </c>
      <c r="V111" s="375">
        <v>8388.35</v>
      </c>
      <c r="W111" s="375">
        <v>0</v>
      </c>
      <c r="X111" s="375">
        <v>140347.43</v>
      </c>
      <c r="Y111" s="375">
        <v>17243.68</v>
      </c>
      <c r="Z111" s="375">
        <v>0</v>
      </c>
      <c r="AA111" s="375">
        <v>0</v>
      </c>
      <c r="AB111" s="375">
        <v>0</v>
      </c>
      <c r="AC111" s="375">
        <v>0</v>
      </c>
      <c r="AD111" s="375">
        <v>882725.58</v>
      </c>
      <c r="AE111" s="375">
        <v>0</v>
      </c>
      <c r="AF111" s="375">
        <v>582579.56999999995</v>
      </c>
      <c r="AG111" s="375">
        <v>74003.88</v>
      </c>
      <c r="AH111" s="375">
        <v>102666.77</v>
      </c>
      <c r="AI111" s="375">
        <v>62926.02</v>
      </c>
      <c r="AJ111" s="375">
        <v>78254.09</v>
      </c>
      <c r="AK111" s="375">
        <v>8253.7900000000009</v>
      </c>
      <c r="AL111" s="375">
        <v>4447.21</v>
      </c>
      <c r="AM111" s="375">
        <v>7925</v>
      </c>
      <c r="AN111" s="375">
        <v>3823.75</v>
      </c>
      <c r="AO111" s="375">
        <v>19860.62</v>
      </c>
      <c r="AP111" s="375">
        <v>1602.8</v>
      </c>
      <c r="AQ111" s="375">
        <v>7029.79</v>
      </c>
      <c r="AR111" s="375">
        <v>10111</v>
      </c>
      <c r="AS111" s="375">
        <v>26890.880000000001</v>
      </c>
      <c r="AT111" s="375">
        <v>38017.5</v>
      </c>
      <c r="AU111" s="375">
        <v>12102.33</v>
      </c>
      <c r="AV111" s="375">
        <v>65017.49</v>
      </c>
      <c r="AW111" s="375">
        <v>5447.27</v>
      </c>
      <c r="AX111" s="375">
        <v>0</v>
      </c>
      <c r="AY111" s="375">
        <v>2650.74</v>
      </c>
      <c r="AZ111" s="375">
        <v>9856.61</v>
      </c>
      <c r="BA111" s="375">
        <v>542.80999999999995</v>
      </c>
      <c r="BB111" s="375">
        <v>0</v>
      </c>
      <c r="BC111" s="375">
        <v>11600.17</v>
      </c>
      <c r="BD111" s="375">
        <v>0</v>
      </c>
      <c r="BE111" s="375">
        <v>15150.73</v>
      </c>
      <c r="BF111" s="375">
        <v>8526.18</v>
      </c>
      <c r="BG111" s="375">
        <v>77.849999999999994</v>
      </c>
      <c r="BH111" s="375">
        <v>59529.63</v>
      </c>
      <c r="BI111" s="375">
        <v>15632.5</v>
      </c>
      <c r="BJ111" s="375">
        <v>0</v>
      </c>
      <c r="BK111" s="375">
        <v>19086.84</v>
      </c>
      <c r="BL111" s="375">
        <v>0</v>
      </c>
      <c r="BM111" s="375">
        <v>1821.66</v>
      </c>
      <c r="BN111" s="375">
        <v>4328.38</v>
      </c>
      <c r="BO111" s="375">
        <v>129910.53</v>
      </c>
      <c r="BP111" s="375">
        <v>8000.34</v>
      </c>
      <c r="BQ111" s="375">
        <v>7498.75</v>
      </c>
      <c r="BR111" s="375">
        <v>0</v>
      </c>
      <c r="BS111" s="375">
        <v>0</v>
      </c>
      <c r="BT111" s="375">
        <v>10000</v>
      </c>
      <c r="BU111" s="375">
        <v>0</v>
      </c>
      <c r="BV111" s="375">
        <v>0</v>
      </c>
      <c r="BW111" s="375">
        <v>0</v>
      </c>
      <c r="BX111" s="375">
        <v>0</v>
      </c>
      <c r="BY111" s="375">
        <v>0</v>
      </c>
      <c r="BZ111" s="375">
        <v>0</v>
      </c>
      <c r="CA111" s="375">
        <v>10525.16</v>
      </c>
      <c r="CB111" s="375">
        <v>0</v>
      </c>
      <c r="CC111" s="375">
        <v>0</v>
      </c>
      <c r="CD111" s="375">
        <v>0</v>
      </c>
      <c r="CE111" s="375">
        <v>11729.85</v>
      </c>
      <c r="CF111" s="375">
        <v>107204.92999999986</v>
      </c>
      <c r="CG111" s="375">
        <v>2911.5299999999988</v>
      </c>
      <c r="CH111" s="375">
        <v>0</v>
      </c>
      <c r="CI111" s="375">
        <v>46449.77999999997</v>
      </c>
      <c r="CJ111" s="376"/>
      <c r="CK111" s="376"/>
      <c r="CL111" s="376"/>
      <c r="CM111" s="376"/>
    </row>
    <row r="112" spans="1:91" ht="28.8">
      <c r="A112" s="371" t="s">
        <v>858</v>
      </c>
      <c r="B112" s="372">
        <v>8732335</v>
      </c>
      <c r="C112" s="373">
        <v>2335</v>
      </c>
      <c r="D112" s="374" t="s">
        <v>483</v>
      </c>
      <c r="E112" t="s">
        <v>968</v>
      </c>
      <c r="F112" s="375" t="s">
        <v>1011</v>
      </c>
      <c r="G112" s="375" t="s">
        <v>1011</v>
      </c>
      <c r="H112" s="375" t="s">
        <v>1011</v>
      </c>
      <c r="I112" s="375" t="s">
        <v>1011</v>
      </c>
      <c r="J112" s="375" t="s">
        <v>1011</v>
      </c>
      <c r="K112" s="375" t="s">
        <v>1011</v>
      </c>
      <c r="L112" s="375" t="s">
        <v>1011</v>
      </c>
      <c r="M112" s="375" t="s">
        <v>1011</v>
      </c>
      <c r="N112" s="375" t="s">
        <v>1011</v>
      </c>
      <c r="O112" s="375" t="s">
        <v>1011</v>
      </c>
      <c r="P112" s="375" t="s">
        <v>1011</v>
      </c>
      <c r="Q112" s="375" t="s">
        <v>1011</v>
      </c>
      <c r="R112" s="375" t="s">
        <v>1011</v>
      </c>
      <c r="S112" s="375" t="s">
        <v>1011</v>
      </c>
      <c r="T112" s="375" t="s">
        <v>1011</v>
      </c>
      <c r="U112" s="375" t="s">
        <v>1011</v>
      </c>
      <c r="V112" s="375" t="s">
        <v>1011</v>
      </c>
      <c r="W112" s="375" t="s">
        <v>1011</v>
      </c>
      <c r="X112" s="375" t="s">
        <v>1011</v>
      </c>
      <c r="Y112" s="375" t="s">
        <v>1011</v>
      </c>
      <c r="Z112" s="375" t="s">
        <v>1011</v>
      </c>
      <c r="AA112" s="375" t="s">
        <v>1011</v>
      </c>
      <c r="AB112" s="375" t="s">
        <v>1011</v>
      </c>
      <c r="AC112" s="375" t="s">
        <v>1011</v>
      </c>
      <c r="AD112" s="375" t="s">
        <v>1011</v>
      </c>
      <c r="AE112" s="375" t="s">
        <v>1011</v>
      </c>
      <c r="AF112" s="375" t="s">
        <v>1011</v>
      </c>
      <c r="AG112" s="375" t="s">
        <v>1011</v>
      </c>
      <c r="AH112" s="375" t="s">
        <v>1011</v>
      </c>
      <c r="AI112" s="375" t="s">
        <v>1011</v>
      </c>
      <c r="AJ112" s="375" t="s">
        <v>1011</v>
      </c>
      <c r="AK112" s="375" t="s">
        <v>1011</v>
      </c>
      <c r="AL112" s="375" t="s">
        <v>1011</v>
      </c>
      <c r="AM112" s="375" t="s">
        <v>1011</v>
      </c>
      <c r="AN112" s="375" t="s">
        <v>1011</v>
      </c>
      <c r="AO112" s="375" t="s">
        <v>1011</v>
      </c>
      <c r="AP112" s="375" t="s">
        <v>1011</v>
      </c>
      <c r="AQ112" s="375" t="s">
        <v>1011</v>
      </c>
      <c r="AR112" s="375" t="s">
        <v>1011</v>
      </c>
      <c r="AS112" s="375" t="s">
        <v>1011</v>
      </c>
      <c r="AT112" s="375" t="s">
        <v>1011</v>
      </c>
      <c r="AU112" s="375" t="s">
        <v>1011</v>
      </c>
      <c r="AV112" s="375" t="s">
        <v>1011</v>
      </c>
      <c r="AW112" s="375" t="s">
        <v>1011</v>
      </c>
      <c r="AX112" s="375" t="s">
        <v>1011</v>
      </c>
      <c r="AY112" s="375" t="s">
        <v>1011</v>
      </c>
      <c r="AZ112" s="375" t="s">
        <v>1011</v>
      </c>
      <c r="BA112" s="375" t="s">
        <v>1011</v>
      </c>
      <c r="BB112" s="375" t="s">
        <v>1011</v>
      </c>
      <c r="BC112" s="375" t="s">
        <v>1011</v>
      </c>
      <c r="BD112" s="375" t="s">
        <v>1011</v>
      </c>
      <c r="BE112" s="375" t="s">
        <v>1011</v>
      </c>
      <c r="BF112" s="375" t="s">
        <v>1011</v>
      </c>
      <c r="BG112" s="375" t="s">
        <v>1011</v>
      </c>
      <c r="BH112" s="375" t="s">
        <v>1011</v>
      </c>
      <c r="BI112" s="375" t="s">
        <v>1011</v>
      </c>
      <c r="BJ112" s="375" t="s">
        <v>1011</v>
      </c>
      <c r="BK112" s="375" t="s">
        <v>1011</v>
      </c>
      <c r="BL112" s="375" t="s">
        <v>1011</v>
      </c>
      <c r="BM112" s="375" t="s">
        <v>1011</v>
      </c>
      <c r="BN112" s="375" t="s">
        <v>1011</v>
      </c>
      <c r="BO112" s="375" t="s">
        <v>1011</v>
      </c>
      <c r="BP112" s="375" t="s">
        <v>1011</v>
      </c>
      <c r="BQ112" s="375" t="s">
        <v>1011</v>
      </c>
      <c r="BR112" s="375" t="s">
        <v>1011</v>
      </c>
      <c r="BS112" s="375" t="s">
        <v>1011</v>
      </c>
      <c r="BT112" s="375" t="s">
        <v>1011</v>
      </c>
      <c r="BU112" s="375" t="s">
        <v>1011</v>
      </c>
      <c r="BV112" s="375" t="s">
        <v>1011</v>
      </c>
      <c r="BW112" s="375" t="s">
        <v>1011</v>
      </c>
      <c r="BX112" s="375" t="s">
        <v>1011</v>
      </c>
      <c r="BY112" s="375" t="s">
        <v>1011</v>
      </c>
      <c r="BZ112" s="375" t="s">
        <v>1011</v>
      </c>
      <c r="CA112" s="375" t="s">
        <v>1011</v>
      </c>
      <c r="CB112" s="375" t="s">
        <v>1011</v>
      </c>
      <c r="CC112" s="375" t="s">
        <v>1011</v>
      </c>
      <c r="CD112" s="375" t="s">
        <v>1011</v>
      </c>
      <c r="CE112" s="375" t="s">
        <v>1011</v>
      </c>
      <c r="CF112" s="375" t="s">
        <v>1011</v>
      </c>
      <c r="CG112" s="375" t="s">
        <v>1011</v>
      </c>
      <c r="CH112" s="375" t="s">
        <v>1011</v>
      </c>
      <c r="CI112" s="375" t="s">
        <v>1011</v>
      </c>
      <c r="CJ112" s="376"/>
      <c r="CK112" s="376"/>
      <c r="CL112" s="376"/>
      <c r="CM112" s="376"/>
    </row>
    <row r="113" spans="1:91" ht="28.8">
      <c r="A113" s="371" t="s">
        <v>858</v>
      </c>
      <c r="B113" s="372">
        <v>8733389</v>
      </c>
      <c r="C113" s="373">
        <v>3389</v>
      </c>
      <c r="D113" s="374" t="s">
        <v>485</v>
      </c>
      <c r="E113" t="s">
        <v>969</v>
      </c>
      <c r="F113" s="375">
        <v>123780.97999999931</v>
      </c>
      <c r="G113" s="375">
        <v>97328.849999999991</v>
      </c>
      <c r="H113" s="375">
        <v>0</v>
      </c>
      <c r="I113" s="375">
        <v>1903101.82</v>
      </c>
      <c r="J113" s="375">
        <v>0</v>
      </c>
      <c r="K113" s="375">
        <v>102252.21</v>
      </c>
      <c r="L113" s="375">
        <v>0</v>
      </c>
      <c r="M113" s="375">
        <v>94595</v>
      </c>
      <c r="N113" s="375">
        <v>71294.929999999993</v>
      </c>
      <c r="O113" s="375">
        <v>0</v>
      </c>
      <c r="P113" s="375">
        <v>2385</v>
      </c>
      <c r="Q113" s="375">
        <v>160159.37</v>
      </c>
      <c r="R113" s="375">
        <v>27648.95</v>
      </c>
      <c r="S113" s="375">
        <v>0</v>
      </c>
      <c r="T113" s="375">
        <v>0</v>
      </c>
      <c r="U113" s="375">
        <v>43819.199999999997</v>
      </c>
      <c r="V113" s="375">
        <v>0</v>
      </c>
      <c r="W113" s="375">
        <v>0</v>
      </c>
      <c r="X113" s="375">
        <v>143007.38</v>
      </c>
      <c r="Y113" s="375">
        <v>7405.73</v>
      </c>
      <c r="Z113" s="375">
        <v>0</v>
      </c>
      <c r="AA113" s="375">
        <v>0</v>
      </c>
      <c r="AB113" s="375">
        <v>0</v>
      </c>
      <c r="AC113" s="375">
        <v>0</v>
      </c>
      <c r="AD113" s="375">
        <v>1196512.33</v>
      </c>
      <c r="AE113" s="375">
        <v>0</v>
      </c>
      <c r="AF113" s="375">
        <v>443873.22</v>
      </c>
      <c r="AG113" s="375">
        <v>46006.86</v>
      </c>
      <c r="AH113" s="375">
        <v>117846.86</v>
      </c>
      <c r="AI113" s="375">
        <v>0</v>
      </c>
      <c r="AJ113" s="375">
        <v>101522.4</v>
      </c>
      <c r="AK113" s="375">
        <v>3096.6</v>
      </c>
      <c r="AL113" s="375">
        <v>6550</v>
      </c>
      <c r="AM113" s="375">
        <v>0</v>
      </c>
      <c r="AN113" s="375">
        <v>0</v>
      </c>
      <c r="AO113" s="375">
        <v>25850.46</v>
      </c>
      <c r="AP113" s="375">
        <v>3119.47</v>
      </c>
      <c r="AQ113" s="375">
        <v>46199.49</v>
      </c>
      <c r="AR113" s="375">
        <v>793.06</v>
      </c>
      <c r="AS113" s="375">
        <v>30462.28</v>
      </c>
      <c r="AT113" s="375">
        <v>10545</v>
      </c>
      <c r="AU113" s="375">
        <v>11316.45</v>
      </c>
      <c r="AV113" s="375">
        <v>75858.25</v>
      </c>
      <c r="AW113" s="375">
        <v>18175.53</v>
      </c>
      <c r="AX113" s="375">
        <v>0</v>
      </c>
      <c r="AY113" s="375">
        <v>5181.49</v>
      </c>
      <c r="AZ113" s="375">
        <v>36738.03</v>
      </c>
      <c r="BA113" s="375">
        <v>534.54999999999995</v>
      </c>
      <c r="BB113" s="375">
        <v>328</v>
      </c>
      <c r="BC113" s="375">
        <v>9603.89</v>
      </c>
      <c r="BD113" s="375">
        <v>0</v>
      </c>
      <c r="BE113" s="375">
        <v>9500.86</v>
      </c>
      <c r="BF113" s="375">
        <v>10312.85</v>
      </c>
      <c r="BG113" s="375">
        <v>14179.38</v>
      </c>
      <c r="BH113" s="375">
        <v>132176.79999999999</v>
      </c>
      <c r="BI113" s="375">
        <v>2418</v>
      </c>
      <c r="BJ113" s="375">
        <v>14806.62</v>
      </c>
      <c r="BK113" s="375">
        <v>54030.41</v>
      </c>
      <c r="BL113" s="375">
        <v>0</v>
      </c>
      <c r="BM113" s="375">
        <v>0</v>
      </c>
      <c r="BN113" s="375">
        <v>59960.24</v>
      </c>
      <c r="BO113" s="375">
        <v>153798.20000000001</v>
      </c>
      <c r="BP113" s="375">
        <v>27405.49</v>
      </c>
      <c r="BQ113" s="375">
        <v>0</v>
      </c>
      <c r="BR113" s="375">
        <v>0</v>
      </c>
      <c r="BS113" s="375">
        <v>0</v>
      </c>
      <c r="BT113" s="375">
        <v>10000</v>
      </c>
      <c r="BU113" s="375">
        <v>0</v>
      </c>
      <c r="BV113" s="375">
        <v>0</v>
      </c>
      <c r="BW113" s="375">
        <v>0</v>
      </c>
      <c r="BX113" s="375">
        <v>0</v>
      </c>
      <c r="BY113" s="375">
        <v>0</v>
      </c>
      <c r="BZ113" s="375">
        <v>0</v>
      </c>
      <c r="CA113" s="375">
        <v>0</v>
      </c>
      <c r="CB113" s="375">
        <v>0</v>
      </c>
      <c r="CC113" s="375">
        <v>0</v>
      </c>
      <c r="CD113" s="375">
        <v>0</v>
      </c>
      <c r="CE113" s="375">
        <v>31194.04</v>
      </c>
      <c r="CF113" s="375">
        <v>8513.6599999998361</v>
      </c>
      <c r="CG113" s="375">
        <v>0</v>
      </c>
      <c r="CH113" s="375">
        <v>0</v>
      </c>
      <c r="CI113" s="375">
        <v>68368.650000000009</v>
      </c>
      <c r="CJ113" s="376"/>
      <c r="CK113" s="376"/>
      <c r="CL113" s="376"/>
      <c r="CM113" s="376"/>
    </row>
    <row r="114" spans="1:91" ht="28.8">
      <c r="A114" s="377" t="s">
        <v>858</v>
      </c>
      <c r="B114" s="372">
        <v>8732001</v>
      </c>
      <c r="C114" s="378">
        <v>2001</v>
      </c>
      <c r="D114" s="374" t="s">
        <v>487</v>
      </c>
      <c r="E114" t="s">
        <v>970</v>
      </c>
      <c r="F114" s="375">
        <v>-143239.21000000101</v>
      </c>
      <c r="G114" s="375">
        <v>39890.75</v>
      </c>
      <c r="H114" s="375">
        <v>33273.46</v>
      </c>
      <c r="I114" s="375">
        <v>2533612.35</v>
      </c>
      <c r="J114" s="375">
        <v>0</v>
      </c>
      <c r="K114" s="375">
        <v>124011.47</v>
      </c>
      <c r="L114" s="375">
        <v>0</v>
      </c>
      <c r="M114" s="375">
        <v>138411</v>
      </c>
      <c r="N114" s="375">
        <v>103671.2</v>
      </c>
      <c r="O114" s="375">
        <v>0</v>
      </c>
      <c r="P114" s="375">
        <v>14127.74</v>
      </c>
      <c r="Q114" s="375">
        <v>70965.14</v>
      </c>
      <c r="R114" s="375">
        <v>42703.07</v>
      </c>
      <c r="S114" s="375">
        <v>7280</v>
      </c>
      <c r="T114" s="375">
        <v>59216.47</v>
      </c>
      <c r="U114" s="375">
        <v>57968.85</v>
      </c>
      <c r="V114" s="375">
        <v>21500</v>
      </c>
      <c r="W114" s="375">
        <v>0</v>
      </c>
      <c r="X114" s="375">
        <v>215769.75</v>
      </c>
      <c r="Y114" s="375">
        <v>23341.5</v>
      </c>
      <c r="Z114" s="375">
        <v>0</v>
      </c>
      <c r="AA114" s="375">
        <v>0</v>
      </c>
      <c r="AB114" s="375">
        <v>0</v>
      </c>
      <c r="AC114" s="375">
        <v>0</v>
      </c>
      <c r="AD114" s="375">
        <v>1644079.06</v>
      </c>
      <c r="AE114" s="375">
        <v>16068.26</v>
      </c>
      <c r="AF114" s="375">
        <v>644055.44999999995</v>
      </c>
      <c r="AG114" s="375">
        <v>87841.68</v>
      </c>
      <c r="AH114" s="375">
        <v>148872.41</v>
      </c>
      <c r="AI114" s="375">
        <v>0</v>
      </c>
      <c r="AJ114" s="375">
        <v>97378.37</v>
      </c>
      <c r="AK114" s="375">
        <v>35671.35</v>
      </c>
      <c r="AL114" s="375">
        <v>7101.3</v>
      </c>
      <c r="AM114" s="375">
        <v>10353.620000000001</v>
      </c>
      <c r="AN114" s="375">
        <v>1802</v>
      </c>
      <c r="AO114" s="375">
        <v>29934.52</v>
      </c>
      <c r="AP114" s="375">
        <v>7332.64</v>
      </c>
      <c r="AQ114" s="375">
        <v>10328.76</v>
      </c>
      <c r="AR114" s="375">
        <v>5759.61</v>
      </c>
      <c r="AS114" s="375">
        <v>75292.240000000005</v>
      </c>
      <c r="AT114" s="375">
        <v>36630</v>
      </c>
      <c r="AU114" s="375">
        <v>14761.34</v>
      </c>
      <c r="AV114" s="375">
        <v>126934.49</v>
      </c>
      <c r="AW114" s="375">
        <v>4119.1899999999996</v>
      </c>
      <c r="AX114" s="375">
        <v>0</v>
      </c>
      <c r="AY114" s="375">
        <v>3180.98</v>
      </c>
      <c r="AZ114" s="375">
        <v>19677.57</v>
      </c>
      <c r="BA114" s="375">
        <v>52.08</v>
      </c>
      <c r="BB114" s="375">
        <v>281.14</v>
      </c>
      <c r="BC114" s="375">
        <v>7342.74</v>
      </c>
      <c r="BD114" s="375">
        <v>0</v>
      </c>
      <c r="BE114" s="375">
        <v>6452.68</v>
      </c>
      <c r="BF114" s="375">
        <v>13691.16</v>
      </c>
      <c r="BG114" s="375">
        <v>274.95</v>
      </c>
      <c r="BH114" s="375">
        <v>136443.93</v>
      </c>
      <c r="BI114" s="375">
        <v>42946.61</v>
      </c>
      <c r="BJ114" s="375">
        <v>8066.51</v>
      </c>
      <c r="BK114" s="375">
        <v>30678.54</v>
      </c>
      <c r="BL114" s="375">
        <v>0</v>
      </c>
      <c r="BM114" s="375">
        <v>0</v>
      </c>
      <c r="BN114" s="375">
        <v>65134.87</v>
      </c>
      <c r="BO114" s="375">
        <v>198731.56</v>
      </c>
      <c r="BP114" s="375">
        <v>18297.88</v>
      </c>
      <c r="BQ114" s="375">
        <v>9636.25</v>
      </c>
      <c r="BR114" s="375">
        <v>0</v>
      </c>
      <c r="BS114" s="375">
        <v>65134.87</v>
      </c>
      <c r="BT114" s="375">
        <v>10000</v>
      </c>
      <c r="BU114" s="375">
        <v>0</v>
      </c>
      <c r="BV114" s="375">
        <v>62798.720000000001</v>
      </c>
      <c r="BW114" s="375">
        <v>0</v>
      </c>
      <c r="BX114" s="375">
        <v>0</v>
      </c>
      <c r="BY114" s="375">
        <v>0</v>
      </c>
      <c r="BZ114" s="375">
        <v>0</v>
      </c>
      <c r="CA114" s="375">
        <v>5918.4</v>
      </c>
      <c r="CB114" s="375">
        <v>0</v>
      </c>
      <c r="CC114" s="375">
        <v>0</v>
      </c>
      <c r="CD114" s="375">
        <v>0</v>
      </c>
      <c r="CE114" s="375">
        <v>11951.89</v>
      </c>
      <c r="CF114" s="375">
        <v>-323333.16000000114</v>
      </c>
      <c r="CG114" s="375">
        <v>39327.46</v>
      </c>
      <c r="CH114" s="375">
        <v>0</v>
      </c>
      <c r="CI114" s="375">
        <v>65041.859999999964</v>
      </c>
      <c r="CJ114" s="376"/>
      <c r="CK114" s="376"/>
      <c r="CL114" s="376"/>
      <c r="CM114" s="376"/>
    </row>
    <row r="115" spans="1:91" ht="28.8">
      <c r="A115" s="371" t="s">
        <v>858</v>
      </c>
      <c r="B115" s="372">
        <v>8732064</v>
      </c>
      <c r="C115" s="373">
        <v>2064</v>
      </c>
      <c r="D115" s="374" t="s">
        <v>489</v>
      </c>
      <c r="E115" t="s">
        <v>971</v>
      </c>
      <c r="F115" s="375">
        <v>166839.16999999984</v>
      </c>
      <c r="G115" s="375">
        <v>0</v>
      </c>
      <c r="H115" s="375">
        <v>270988.52</v>
      </c>
      <c r="I115" s="375">
        <v>841749.52</v>
      </c>
      <c r="J115" s="375">
        <v>0</v>
      </c>
      <c r="K115" s="375">
        <v>160151.65</v>
      </c>
      <c r="L115" s="375">
        <v>0</v>
      </c>
      <c r="M115" s="375">
        <v>43322</v>
      </c>
      <c r="N115" s="375">
        <v>22995</v>
      </c>
      <c r="O115" s="375">
        <v>10000</v>
      </c>
      <c r="P115" s="375">
        <v>0</v>
      </c>
      <c r="Q115" s="375">
        <v>98059.09</v>
      </c>
      <c r="R115" s="375">
        <v>12.26</v>
      </c>
      <c r="S115" s="375">
        <v>4048</v>
      </c>
      <c r="T115" s="375">
        <v>2981.16</v>
      </c>
      <c r="U115" s="375">
        <v>11401.5</v>
      </c>
      <c r="V115" s="375">
        <v>317.60000000000002</v>
      </c>
      <c r="W115" s="375">
        <v>0</v>
      </c>
      <c r="X115" s="375">
        <v>0</v>
      </c>
      <c r="Y115" s="375">
        <v>0</v>
      </c>
      <c r="Z115" s="375">
        <v>0</v>
      </c>
      <c r="AA115" s="375">
        <v>0</v>
      </c>
      <c r="AB115" s="375">
        <v>0</v>
      </c>
      <c r="AC115" s="375">
        <v>0</v>
      </c>
      <c r="AD115" s="375">
        <v>433273.53</v>
      </c>
      <c r="AE115" s="375">
        <v>30395.55</v>
      </c>
      <c r="AF115" s="375">
        <v>421479.64</v>
      </c>
      <c r="AG115" s="375">
        <v>28766.29</v>
      </c>
      <c r="AH115" s="375">
        <v>37547.29</v>
      </c>
      <c r="AI115" s="375">
        <v>0</v>
      </c>
      <c r="AJ115" s="375">
        <v>5405.38</v>
      </c>
      <c r="AK115" s="375">
        <v>4013</v>
      </c>
      <c r="AL115" s="375">
        <v>6933.63</v>
      </c>
      <c r="AM115" s="375">
        <v>2650</v>
      </c>
      <c r="AN115" s="375">
        <v>1758.75</v>
      </c>
      <c r="AO115" s="375">
        <v>7506.6</v>
      </c>
      <c r="AP115" s="375">
        <v>3431.5</v>
      </c>
      <c r="AQ115" s="375">
        <v>3222.14</v>
      </c>
      <c r="AR115" s="375">
        <v>1091.6400000000001</v>
      </c>
      <c r="AS115" s="375">
        <v>14876.55</v>
      </c>
      <c r="AT115" s="375">
        <v>17839.25</v>
      </c>
      <c r="AU115" s="375">
        <v>2039.16</v>
      </c>
      <c r="AV115" s="375">
        <v>60569.47</v>
      </c>
      <c r="AW115" s="375">
        <v>12819.97</v>
      </c>
      <c r="AX115" s="375">
        <v>5244</v>
      </c>
      <c r="AY115" s="375">
        <v>0</v>
      </c>
      <c r="AZ115" s="375">
        <v>2139.92</v>
      </c>
      <c r="BA115" s="375">
        <v>4399.88</v>
      </c>
      <c r="BB115" s="375">
        <v>0</v>
      </c>
      <c r="BC115" s="375">
        <v>6424.58</v>
      </c>
      <c r="BD115" s="375">
        <v>0</v>
      </c>
      <c r="BE115" s="375">
        <v>6342.09</v>
      </c>
      <c r="BF115" s="375">
        <v>3356.04</v>
      </c>
      <c r="BG115" s="375">
        <v>296.8</v>
      </c>
      <c r="BH115" s="375">
        <v>36570.160000000003</v>
      </c>
      <c r="BI115" s="375">
        <v>0</v>
      </c>
      <c r="BJ115" s="375">
        <v>5789.13</v>
      </c>
      <c r="BK115" s="375">
        <v>11944.35</v>
      </c>
      <c r="BL115" s="375">
        <v>0</v>
      </c>
      <c r="BM115" s="375">
        <v>0</v>
      </c>
      <c r="BN115" s="375">
        <v>0</v>
      </c>
      <c r="BO115" s="375">
        <v>0</v>
      </c>
      <c r="BP115" s="375">
        <v>0</v>
      </c>
      <c r="BQ115" s="375">
        <v>5088.1000000000004</v>
      </c>
      <c r="BR115" s="375">
        <v>84903</v>
      </c>
      <c r="BS115" s="375">
        <v>0</v>
      </c>
      <c r="BT115" s="375">
        <v>10000</v>
      </c>
      <c r="BU115" s="375">
        <v>0</v>
      </c>
      <c r="BV115" s="375">
        <v>248878.9</v>
      </c>
      <c r="BW115" s="375">
        <v>0</v>
      </c>
      <c r="BX115" s="375">
        <v>0</v>
      </c>
      <c r="BY115" s="375">
        <v>0</v>
      </c>
      <c r="BZ115" s="375">
        <v>0</v>
      </c>
      <c r="CA115" s="375">
        <v>0</v>
      </c>
      <c r="CB115" s="375">
        <v>0</v>
      </c>
      <c r="CC115" s="375">
        <v>0</v>
      </c>
      <c r="CD115" s="375">
        <v>0</v>
      </c>
      <c r="CE115" s="375">
        <v>55840.21</v>
      </c>
      <c r="CF115" s="375">
        <v>127910.44999999984</v>
      </c>
      <c r="CG115" s="375">
        <v>5346.0599999999995</v>
      </c>
      <c r="CH115" s="375">
        <v>106754.66</v>
      </c>
      <c r="CI115" s="375">
        <v>0</v>
      </c>
      <c r="CJ115" s="376"/>
      <c r="CK115" s="376"/>
      <c r="CL115" s="376"/>
      <c r="CM115" s="376"/>
    </row>
    <row r="116" spans="1:91" ht="28.8">
      <c r="A116" s="371" t="s">
        <v>858</v>
      </c>
      <c r="B116" s="372">
        <v>8732000</v>
      </c>
      <c r="C116" s="373">
        <v>2000</v>
      </c>
      <c r="D116" s="374" t="s">
        <v>491</v>
      </c>
      <c r="E116" t="s">
        <v>972</v>
      </c>
      <c r="F116" s="375">
        <v>35303.770000000615</v>
      </c>
      <c r="G116" s="375">
        <v>99920.549999999988</v>
      </c>
      <c r="H116" s="375">
        <v>6467.0099999999984</v>
      </c>
      <c r="I116" s="375">
        <v>1443284.45</v>
      </c>
      <c r="J116" s="375">
        <v>0</v>
      </c>
      <c r="K116" s="375">
        <v>68113.5</v>
      </c>
      <c r="L116" s="375">
        <v>0</v>
      </c>
      <c r="M116" s="375">
        <v>151186</v>
      </c>
      <c r="N116" s="375">
        <v>49974.46</v>
      </c>
      <c r="O116" s="375">
        <v>0</v>
      </c>
      <c r="P116" s="375">
        <v>22500</v>
      </c>
      <c r="Q116" s="375">
        <v>97162.1</v>
      </c>
      <c r="R116" s="375">
        <v>18075.099999999999</v>
      </c>
      <c r="S116" s="375">
        <v>16264.67</v>
      </c>
      <c r="T116" s="375">
        <v>9669.36</v>
      </c>
      <c r="U116" s="375">
        <v>0</v>
      </c>
      <c r="V116" s="375">
        <v>1728.41</v>
      </c>
      <c r="W116" s="375">
        <v>0</v>
      </c>
      <c r="X116" s="375">
        <v>79503.73</v>
      </c>
      <c r="Y116" s="375">
        <v>55957.21</v>
      </c>
      <c r="Z116" s="375">
        <v>0</v>
      </c>
      <c r="AA116" s="375">
        <v>0</v>
      </c>
      <c r="AB116" s="375">
        <v>0</v>
      </c>
      <c r="AC116" s="375">
        <v>0</v>
      </c>
      <c r="AD116" s="375">
        <v>880856.08</v>
      </c>
      <c r="AE116" s="375">
        <v>0</v>
      </c>
      <c r="AF116" s="375">
        <v>262243.65999999997</v>
      </c>
      <c r="AG116" s="375">
        <v>26026.080000000002</v>
      </c>
      <c r="AH116" s="375">
        <v>154849.85999999999</v>
      </c>
      <c r="AI116" s="375">
        <v>0</v>
      </c>
      <c r="AJ116" s="375">
        <v>39464.080000000002</v>
      </c>
      <c r="AK116" s="375">
        <v>1053.0999999999999</v>
      </c>
      <c r="AL116" s="375">
        <v>6771.2</v>
      </c>
      <c r="AM116" s="375">
        <v>5900</v>
      </c>
      <c r="AN116" s="375">
        <v>1611.25</v>
      </c>
      <c r="AO116" s="375">
        <v>28386.04</v>
      </c>
      <c r="AP116" s="375">
        <v>3443.47</v>
      </c>
      <c r="AQ116" s="375">
        <v>36376.53</v>
      </c>
      <c r="AR116" s="375">
        <v>4484</v>
      </c>
      <c r="AS116" s="375">
        <v>61268.89</v>
      </c>
      <c r="AT116" s="375">
        <v>12210</v>
      </c>
      <c r="AU116" s="375">
        <v>7085.82</v>
      </c>
      <c r="AV116" s="375">
        <v>42114.74</v>
      </c>
      <c r="AW116" s="375">
        <v>6552.47</v>
      </c>
      <c r="AX116" s="375">
        <v>0</v>
      </c>
      <c r="AY116" s="375">
        <v>1329.87</v>
      </c>
      <c r="AZ116" s="375">
        <v>8360.51</v>
      </c>
      <c r="BA116" s="375">
        <v>1590.5</v>
      </c>
      <c r="BB116" s="375">
        <v>500</v>
      </c>
      <c r="BC116" s="375">
        <v>15371.01</v>
      </c>
      <c r="BD116" s="375">
        <v>0</v>
      </c>
      <c r="BE116" s="375">
        <v>8859.07</v>
      </c>
      <c r="BF116" s="375">
        <v>7081.81</v>
      </c>
      <c r="BG116" s="375">
        <v>366.7</v>
      </c>
      <c r="BH116" s="375">
        <v>71105.2</v>
      </c>
      <c r="BI116" s="375">
        <v>47632.68</v>
      </c>
      <c r="BJ116" s="375">
        <v>95943.09</v>
      </c>
      <c r="BK116" s="375">
        <v>15341.47</v>
      </c>
      <c r="BL116" s="375">
        <v>0</v>
      </c>
      <c r="BM116" s="375">
        <v>1685.7</v>
      </c>
      <c r="BN116" s="375">
        <v>4958.6400000000003</v>
      </c>
      <c r="BO116" s="375">
        <v>46834.01</v>
      </c>
      <c r="BP116" s="375">
        <v>133753.43</v>
      </c>
      <c r="BQ116" s="375">
        <v>6817</v>
      </c>
      <c r="BR116" s="375">
        <v>0</v>
      </c>
      <c r="BS116" s="375">
        <v>0</v>
      </c>
      <c r="BT116" s="375">
        <v>0</v>
      </c>
      <c r="BU116" s="375">
        <v>0</v>
      </c>
      <c r="BV116" s="375">
        <v>0</v>
      </c>
      <c r="BW116" s="375">
        <v>0</v>
      </c>
      <c r="BX116" s="375">
        <v>0</v>
      </c>
      <c r="BY116" s="375">
        <v>0</v>
      </c>
      <c r="BZ116" s="375">
        <v>0</v>
      </c>
      <c r="CA116" s="375">
        <v>2413.0500000000002</v>
      </c>
      <c r="CB116" s="375">
        <v>0</v>
      </c>
      <c r="CC116" s="375">
        <v>0</v>
      </c>
      <c r="CD116" s="375">
        <v>0</v>
      </c>
      <c r="CE116" s="375">
        <v>0</v>
      </c>
      <c r="CF116" s="375">
        <v>52438.30000000041</v>
      </c>
      <c r="CG116" s="375">
        <v>10870.96</v>
      </c>
      <c r="CH116" s="375">
        <v>0</v>
      </c>
      <c r="CI116" s="375">
        <v>54794.049999999988</v>
      </c>
      <c r="CJ116" s="376"/>
      <c r="CK116" s="376"/>
      <c r="CL116" s="376"/>
      <c r="CM116" s="376"/>
    </row>
    <row r="117" spans="1:91" ht="28.8">
      <c r="A117" s="371" t="s">
        <v>858</v>
      </c>
      <c r="B117" s="372">
        <v>8732048</v>
      </c>
      <c r="C117" s="373">
        <v>2048</v>
      </c>
      <c r="D117" s="374" t="s">
        <v>493</v>
      </c>
      <c r="E117" t="s">
        <v>973</v>
      </c>
      <c r="F117" s="375">
        <v>49325.530000000916</v>
      </c>
      <c r="G117" s="375">
        <v>0</v>
      </c>
      <c r="H117" s="375">
        <v>1604.5400000000002</v>
      </c>
      <c r="I117" s="375">
        <v>2773903.95</v>
      </c>
      <c r="J117" s="375">
        <v>0</v>
      </c>
      <c r="K117" s="375">
        <v>91822.71</v>
      </c>
      <c r="L117" s="375">
        <v>3591</v>
      </c>
      <c r="M117" s="375">
        <v>177485</v>
      </c>
      <c r="N117" s="375">
        <v>112893.5</v>
      </c>
      <c r="O117" s="375">
        <v>0</v>
      </c>
      <c r="P117" s="375">
        <v>34830.57</v>
      </c>
      <c r="Q117" s="375">
        <v>15551.8</v>
      </c>
      <c r="R117" s="375">
        <v>51122.64</v>
      </c>
      <c r="S117" s="375">
        <v>11325.48</v>
      </c>
      <c r="T117" s="375">
        <v>1358.83</v>
      </c>
      <c r="U117" s="375">
        <v>30739.4</v>
      </c>
      <c r="V117" s="375">
        <v>5873.53</v>
      </c>
      <c r="W117" s="375">
        <v>0</v>
      </c>
      <c r="X117" s="375">
        <v>0</v>
      </c>
      <c r="Y117" s="375">
        <v>0</v>
      </c>
      <c r="Z117" s="375">
        <v>0</v>
      </c>
      <c r="AA117" s="375">
        <v>0</v>
      </c>
      <c r="AB117" s="375">
        <v>0</v>
      </c>
      <c r="AC117" s="375">
        <v>0</v>
      </c>
      <c r="AD117" s="375">
        <v>1470094.88</v>
      </c>
      <c r="AE117" s="375">
        <v>25331.11</v>
      </c>
      <c r="AF117" s="375">
        <v>657221.23</v>
      </c>
      <c r="AG117" s="375">
        <v>83281.100000000006</v>
      </c>
      <c r="AH117" s="375">
        <v>166795.94</v>
      </c>
      <c r="AI117" s="375">
        <v>0</v>
      </c>
      <c r="AJ117" s="375">
        <v>66133.53</v>
      </c>
      <c r="AK117" s="375">
        <v>11175.89</v>
      </c>
      <c r="AL117" s="375">
        <v>9695.6</v>
      </c>
      <c r="AM117" s="375">
        <v>13125</v>
      </c>
      <c r="AN117" s="375">
        <v>1290</v>
      </c>
      <c r="AO117" s="375">
        <v>32443.63</v>
      </c>
      <c r="AP117" s="375">
        <v>8908.6</v>
      </c>
      <c r="AQ117" s="375">
        <v>57465.95</v>
      </c>
      <c r="AR117" s="375">
        <v>6869.89</v>
      </c>
      <c r="AS117" s="375">
        <v>40632.07</v>
      </c>
      <c r="AT117" s="375">
        <v>105450</v>
      </c>
      <c r="AU117" s="375">
        <v>20164.3</v>
      </c>
      <c r="AV117" s="375">
        <v>85180.53</v>
      </c>
      <c r="AW117" s="375">
        <v>11096.22</v>
      </c>
      <c r="AX117" s="375">
        <v>0</v>
      </c>
      <c r="AY117" s="375">
        <v>8058.16</v>
      </c>
      <c r="AZ117" s="375">
        <v>17971.830000000002</v>
      </c>
      <c r="BA117" s="375">
        <v>14813.25</v>
      </c>
      <c r="BB117" s="375">
        <v>433.94</v>
      </c>
      <c r="BC117" s="375">
        <v>13025.21</v>
      </c>
      <c r="BD117" s="375">
        <v>0</v>
      </c>
      <c r="BE117" s="375">
        <v>15448.55</v>
      </c>
      <c r="BF117" s="375">
        <v>15070.3</v>
      </c>
      <c r="BG117" s="375">
        <v>936.95</v>
      </c>
      <c r="BH117" s="375">
        <v>162333.01999999999</v>
      </c>
      <c r="BI117" s="375">
        <v>116017.55</v>
      </c>
      <c r="BJ117" s="375">
        <v>47771.79</v>
      </c>
      <c r="BK117" s="375">
        <v>24245.08</v>
      </c>
      <c r="BL117" s="375">
        <v>0</v>
      </c>
      <c r="BM117" s="375">
        <v>0</v>
      </c>
      <c r="BN117" s="375">
        <v>0</v>
      </c>
      <c r="BO117" s="375">
        <v>0</v>
      </c>
      <c r="BP117" s="375">
        <v>0</v>
      </c>
      <c r="BQ117" s="375">
        <v>9805</v>
      </c>
      <c r="BR117" s="375">
        <v>0</v>
      </c>
      <c r="BS117" s="375">
        <v>0</v>
      </c>
      <c r="BT117" s="375">
        <v>10000</v>
      </c>
      <c r="BU117" s="375">
        <v>0</v>
      </c>
      <c r="BV117" s="375">
        <v>8668.56</v>
      </c>
      <c r="BW117" s="375">
        <v>0</v>
      </c>
      <c r="BX117" s="375">
        <v>0</v>
      </c>
      <c r="BY117" s="375">
        <v>0</v>
      </c>
      <c r="BZ117" s="375">
        <v>0</v>
      </c>
      <c r="CA117" s="375">
        <v>0</v>
      </c>
      <c r="CB117" s="375">
        <v>0</v>
      </c>
      <c r="CC117" s="375">
        <v>0</v>
      </c>
      <c r="CD117" s="375">
        <v>0</v>
      </c>
      <c r="CE117" s="375">
        <v>2217</v>
      </c>
      <c r="CF117" s="375">
        <v>49125.840000000971</v>
      </c>
      <c r="CG117" s="375">
        <v>2740.9799999999987</v>
      </c>
      <c r="CH117" s="375">
        <v>0</v>
      </c>
      <c r="CI117" s="375">
        <v>0</v>
      </c>
      <c r="CJ117" s="376"/>
      <c r="CK117" s="376"/>
      <c r="CL117" s="376"/>
      <c r="CM117" s="376"/>
    </row>
    <row r="118" spans="1:91" ht="28.8">
      <c r="A118" s="371" t="s">
        <v>858</v>
      </c>
      <c r="B118" s="372">
        <v>8732232</v>
      </c>
      <c r="C118" s="373">
        <v>2232</v>
      </c>
      <c r="D118" s="374" t="s">
        <v>495</v>
      </c>
      <c r="E118" t="s">
        <v>974</v>
      </c>
      <c r="F118" s="375">
        <v>-12795.26000000026</v>
      </c>
      <c r="G118" s="375">
        <v>0</v>
      </c>
      <c r="H118" s="375">
        <v>16774.379999999997</v>
      </c>
      <c r="I118" s="375">
        <v>1262876.29</v>
      </c>
      <c r="J118" s="375">
        <v>0</v>
      </c>
      <c r="K118" s="375">
        <v>110008.7</v>
      </c>
      <c r="L118" s="375">
        <v>0</v>
      </c>
      <c r="M118" s="375">
        <v>83675</v>
      </c>
      <c r="N118" s="375">
        <v>17595.8</v>
      </c>
      <c r="O118" s="375">
        <v>0</v>
      </c>
      <c r="P118" s="375">
        <v>24978.87</v>
      </c>
      <c r="Q118" s="375">
        <v>25181.439999999999</v>
      </c>
      <c r="R118" s="375">
        <v>53897.7</v>
      </c>
      <c r="S118" s="375">
        <v>0</v>
      </c>
      <c r="T118" s="375">
        <v>3156.4</v>
      </c>
      <c r="U118" s="375">
        <v>33068.5</v>
      </c>
      <c r="V118" s="375">
        <v>2287.13</v>
      </c>
      <c r="W118" s="375">
        <v>0</v>
      </c>
      <c r="X118" s="375">
        <v>0</v>
      </c>
      <c r="Y118" s="375">
        <v>0</v>
      </c>
      <c r="Z118" s="375">
        <v>0</v>
      </c>
      <c r="AA118" s="375">
        <v>0</v>
      </c>
      <c r="AB118" s="375">
        <v>0</v>
      </c>
      <c r="AC118" s="375">
        <v>0</v>
      </c>
      <c r="AD118" s="375">
        <v>877608.99</v>
      </c>
      <c r="AE118" s="375">
        <v>17923</v>
      </c>
      <c r="AF118" s="375">
        <v>267241.01</v>
      </c>
      <c r="AG118" s="375">
        <v>44555</v>
      </c>
      <c r="AH118" s="375">
        <v>67699.14</v>
      </c>
      <c r="AI118" s="375">
        <v>55273.04</v>
      </c>
      <c r="AJ118" s="375">
        <v>36069.870000000003</v>
      </c>
      <c r="AK118" s="375">
        <v>7871.5</v>
      </c>
      <c r="AL118" s="375">
        <v>6950.13</v>
      </c>
      <c r="AM118" s="375">
        <v>5775</v>
      </c>
      <c r="AN118" s="375">
        <v>1712.5</v>
      </c>
      <c r="AO118" s="375">
        <v>8735.65</v>
      </c>
      <c r="AP118" s="375">
        <v>4140</v>
      </c>
      <c r="AQ118" s="375">
        <v>607.49</v>
      </c>
      <c r="AR118" s="375">
        <v>1969</v>
      </c>
      <c r="AS118" s="375">
        <v>22723.919999999998</v>
      </c>
      <c r="AT118" s="375">
        <v>23078.75</v>
      </c>
      <c r="AU118" s="375">
        <v>6663.19</v>
      </c>
      <c r="AV118" s="375">
        <v>56826.86</v>
      </c>
      <c r="AW118" s="375">
        <v>7746</v>
      </c>
      <c r="AX118" s="375">
        <v>0</v>
      </c>
      <c r="AY118" s="375">
        <v>1715.67</v>
      </c>
      <c r="AZ118" s="375">
        <v>6038.98</v>
      </c>
      <c r="BA118" s="375">
        <v>0</v>
      </c>
      <c r="BB118" s="375">
        <v>0</v>
      </c>
      <c r="BC118" s="375">
        <v>9290.9500000000007</v>
      </c>
      <c r="BD118" s="375">
        <v>0</v>
      </c>
      <c r="BE118" s="375">
        <v>7865.42</v>
      </c>
      <c r="BF118" s="375">
        <v>6565.92</v>
      </c>
      <c r="BG118" s="375">
        <v>0</v>
      </c>
      <c r="BH118" s="375">
        <v>33919.65</v>
      </c>
      <c r="BI118" s="375">
        <v>0</v>
      </c>
      <c r="BJ118" s="375">
        <v>0</v>
      </c>
      <c r="BK118" s="375">
        <v>10657.16</v>
      </c>
      <c r="BL118" s="375">
        <v>0</v>
      </c>
      <c r="BM118" s="375">
        <v>471.3</v>
      </c>
      <c r="BN118" s="375">
        <v>3282.48</v>
      </c>
      <c r="BO118" s="375">
        <v>0</v>
      </c>
      <c r="BP118" s="375">
        <v>0</v>
      </c>
      <c r="BQ118" s="375">
        <v>6857.5</v>
      </c>
      <c r="BR118" s="375">
        <v>10995</v>
      </c>
      <c r="BS118" s="375">
        <v>0</v>
      </c>
      <c r="BT118" s="375">
        <v>10000</v>
      </c>
      <c r="BU118" s="375">
        <v>0</v>
      </c>
      <c r="BV118" s="375">
        <v>17458.3</v>
      </c>
      <c r="BW118" s="375">
        <v>0</v>
      </c>
      <c r="BX118" s="375">
        <v>0</v>
      </c>
      <c r="BY118" s="375">
        <v>0</v>
      </c>
      <c r="BZ118" s="375">
        <v>0</v>
      </c>
      <c r="CA118" s="375">
        <v>1876</v>
      </c>
      <c r="CB118" s="375">
        <v>0</v>
      </c>
      <c r="CC118" s="375">
        <v>0</v>
      </c>
      <c r="CD118" s="375">
        <v>0</v>
      </c>
      <c r="CE118" s="375">
        <v>0</v>
      </c>
      <c r="CF118" s="375">
        <v>2953.0000000002146</v>
      </c>
      <c r="CG118" s="375">
        <v>4971.6399999999994</v>
      </c>
      <c r="CH118" s="375">
        <v>10320.94</v>
      </c>
      <c r="CI118" s="375">
        <v>0</v>
      </c>
      <c r="CJ118" s="376"/>
      <c r="CK118" s="376"/>
      <c r="CL118" s="376"/>
      <c r="CM118" s="376"/>
    </row>
    <row r="119" spans="1:91" ht="28.8">
      <c r="A119" s="371" t="s">
        <v>858</v>
      </c>
      <c r="B119" s="372">
        <v>8733392</v>
      </c>
      <c r="C119" s="373">
        <v>3392</v>
      </c>
      <c r="D119" s="374" t="s">
        <v>497</v>
      </c>
      <c r="E119" t="s">
        <v>975</v>
      </c>
      <c r="F119" s="375">
        <v>-96620.040000000998</v>
      </c>
      <c r="G119" s="375">
        <v>20635.46</v>
      </c>
      <c r="H119" s="375">
        <v>16102.400000000001</v>
      </c>
      <c r="I119" s="375">
        <v>1548126.17</v>
      </c>
      <c r="J119" s="375">
        <v>0</v>
      </c>
      <c r="K119" s="375">
        <v>58905.16</v>
      </c>
      <c r="L119" s="375">
        <v>0</v>
      </c>
      <c r="M119" s="375">
        <v>73420</v>
      </c>
      <c r="N119" s="375">
        <v>67866</v>
      </c>
      <c r="O119" s="375">
        <v>0</v>
      </c>
      <c r="P119" s="375">
        <v>27565</v>
      </c>
      <c r="Q119" s="375">
        <v>88334.64</v>
      </c>
      <c r="R119" s="375">
        <v>45846.65</v>
      </c>
      <c r="S119" s="375">
        <v>2250</v>
      </c>
      <c r="T119" s="375">
        <v>0</v>
      </c>
      <c r="U119" s="375">
        <v>14446.38</v>
      </c>
      <c r="V119" s="375">
        <v>1464.77</v>
      </c>
      <c r="W119" s="375">
        <v>0</v>
      </c>
      <c r="X119" s="375">
        <v>116531.97</v>
      </c>
      <c r="Y119" s="375">
        <v>12582.5</v>
      </c>
      <c r="Z119" s="375">
        <v>0</v>
      </c>
      <c r="AA119" s="375">
        <v>0</v>
      </c>
      <c r="AB119" s="375">
        <v>0</v>
      </c>
      <c r="AC119" s="375">
        <v>0</v>
      </c>
      <c r="AD119" s="375">
        <v>992673.48</v>
      </c>
      <c r="AE119" s="375">
        <v>7390</v>
      </c>
      <c r="AF119" s="375">
        <v>362369.41</v>
      </c>
      <c r="AG119" s="375">
        <v>78673.009999999995</v>
      </c>
      <c r="AH119" s="375">
        <v>103207.9</v>
      </c>
      <c r="AI119" s="375">
        <v>61268.08</v>
      </c>
      <c r="AJ119" s="375">
        <v>84329.68</v>
      </c>
      <c r="AK119" s="375">
        <v>773.16</v>
      </c>
      <c r="AL119" s="375">
        <v>6432.5</v>
      </c>
      <c r="AM119" s="375">
        <v>7360.68</v>
      </c>
      <c r="AN119" s="375">
        <v>0</v>
      </c>
      <c r="AO119" s="375">
        <v>17258.86</v>
      </c>
      <c r="AP119" s="375">
        <v>4103</v>
      </c>
      <c r="AQ119" s="375">
        <v>7850.62</v>
      </c>
      <c r="AR119" s="375">
        <v>24425.67</v>
      </c>
      <c r="AS119" s="375">
        <v>36963.83</v>
      </c>
      <c r="AT119" s="375">
        <v>7992</v>
      </c>
      <c r="AU119" s="375">
        <v>30155.06</v>
      </c>
      <c r="AV119" s="375">
        <v>98600.8</v>
      </c>
      <c r="AW119" s="375">
        <v>6117.9</v>
      </c>
      <c r="AX119" s="375">
        <v>0</v>
      </c>
      <c r="AY119" s="375">
        <v>4343.54</v>
      </c>
      <c r="AZ119" s="375">
        <v>0</v>
      </c>
      <c r="BA119" s="375">
        <v>0</v>
      </c>
      <c r="BB119" s="375">
        <v>0</v>
      </c>
      <c r="BC119" s="375">
        <v>18855.240000000002</v>
      </c>
      <c r="BD119" s="375">
        <v>0</v>
      </c>
      <c r="BE119" s="375">
        <v>13570.21</v>
      </c>
      <c r="BF119" s="375">
        <v>7693.11</v>
      </c>
      <c r="BG119" s="375">
        <v>242.9</v>
      </c>
      <c r="BH119" s="375">
        <v>35363.81</v>
      </c>
      <c r="BI119" s="375">
        <v>14579.62</v>
      </c>
      <c r="BJ119" s="375">
        <v>0</v>
      </c>
      <c r="BK119" s="375">
        <v>15698.87</v>
      </c>
      <c r="BL119" s="375">
        <v>0</v>
      </c>
      <c r="BM119" s="375">
        <v>0</v>
      </c>
      <c r="BN119" s="375">
        <v>0</v>
      </c>
      <c r="BO119" s="375">
        <v>108625.26</v>
      </c>
      <c r="BP119" s="375">
        <v>10110.56</v>
      </c>
      <c r="BQ119" s="375">
        <v>7465</v>
      </c>
      <c r="BR119" s="375">
        <v>0</v>
      </c>
      <c r="BS119" s="375">
        <v>0</v>
      </c>
      <c r="BT119" s="375">
        <v>10000</v>
      </c>
      <c r="BU119" s="375">
        <v>0</v>
      </c>
      <c r="BV119" s="375">
        <v>3578</v>
      </c>
      <c r="BW119" s="375">
        <v>0</v>
      </c>
      <c r="BX119" s="375">
        <v>0</v>
      </c>
      <c r="BY119" s="375">
        <v>0</v>
      </c>
      <c r="BZ119" s="375">
        <v>0</v>
      </c>
      <c r="CA119" s="375">
        <v>0</v>
      </c>
      <c r="CB119" s="375">
        <v>0</v>
      </c>
      <c r="CC119" s="375">
        <v>0</v>
      </c>
      <c r="CD119" s="375">
        <v>0</v>
      </c>
      <c r="CE119" s="375">
        <v>21750.06</v>
      </c>
      <c r="CF119" s="375">
        <v>-241285.44000000134</v>
      </c>
      <c r="CG119" s="375">
        <v>19989.400000000001</v>
      </c>
      <c r="CH119" s="375">
        <v>0</v>
      </c>
      <c r="CI119" s="375">
        <v>33861.280000000013</v>
      </c>
      <c r="CJ119" s="376"/>
      <c r="CK119" s="376"/>
      <c r="CL119" s="376"/>
      <c r="CM119" s="376"/>
    </row>
    <row r="120" spans="1:91" ht="28.8">
      <c r="A120" s="371" t="s">
        <v>858</v>
      </c>
      <c r="B120" s="372">
        <v>8733054</v>
      </c>
      <c r="C120" s="373">
        <v>3054</v>
      </c>
      <c r="D120" s="374" t="s">
        <v>499</v>
      </c>
      <c r="E120" t="s">
        <v>976</v>
      </c>
      <c r="F120" s="375">
        <v>23693.979999999974</v>
      </c>
      <c r="G120" s="375">
        <v>0</v>
      </c>
      <c r="H120" s="375">
        <v>8283.91</v>
      </c>
      <c r="I120" s="375">
        <v>721060.06</v>
      </c>
      <c r="J120" s="375">
        <v>0</v>
      </c>
      <c r="K120" s="375">
        <v>48899.66</v>
      </c>
      <c r="L120" s="375">
        <v>0</v>
      </c>
      <c r="M120" s="375">
        <v>40905</v>
      </c>
      <c r="N120" s="375">
        <v>32809.93</v>
      </c>
      <c r="O120" s="375">
        <v>18541.439999999999</v>
      </c>
      <c r="P120" s="375">
        <v>2200</v>
      </c>
      <c r="Q120" s="375">
        <v>29840.89</v>
      </c>
      <c r="R120" s="375">
        <v>12654.89</v>
      </c>
      <c r="S120" s="375">
        <v>101.2</v>
      </c>
      <c r="T120" s="375">
        <v>748.8</v>
      </c>
      <c r="U120" s="375">
        <v>6898</v>
      </c>
      <c r="V120" s="375">
        <v>0</v>
      </c>
      <c r="W120" s="375">
        <v>0</v>
      </c>
      <c r="X120" s="375">
        <v>0</v>
      </c>
      <c r="Y120" s="375">
        <v>0</v>
      </c>
      <c r="Z120" s="375">
        <v>0</v>
      </c>
      <c r="AA120" s="375">
        <v>0</v>
      </c>
      <c r="AB120" s="375">
        <v>0</v>
      </c>
      <c r="AC120" s="375">
        <v>0</v>
      </c>
      <c r="AD120" s="375">
        <v>437313</v>
      </c>
      <c r="AE120" s="375">
        <v>8477.9</v>
      </c>
      <c r="AF120" s="375">
        <v>201663.22</v>
      </c>
      <c r="AG120" s="375">
        <v>27376.58</v>
      </c>
      <c r="AH120" s="375">
        <v>44053.43</v>
      </c>
      <c r="AI120" s="375">
        <v>28487.06</v>
      </c>
      <c r="AJ120" s="375">
        <v>5230.59</v>
      </c>
      <c r="AK120" s="375">
        <v>6567.22</v>
      </c>
      <c r="AL120" s="375">
        <v>2961.6</v>
      </c>
      <c r="AM120" s="375">
        <v>2575</v>
      </c>
      <c r="AN120" s="375">
        <v>913.75</v>
      </c>
      <c r="AO120" s="375">
        <v>8219.8700000000008</v>
      </c>
      <c r="AP120" s="375">
        <v>3000</v>
      </c>
      <c r="AQ120" s="375">
        <v>2407.4</v>
      </c>
      <c r="AR120" s="375">
        <v>2561.85</v>
      </c>
      <c r="AS120" s="375">
        <v>12156.1</v>
      </c>
      <c r="AT120" s="375">
        <v>12849.25</v>
      </c>
      <c r="AU120" s="375">
        <v>2739.58</v>
      </c>
      <c r="AV120" s="375">
        <v>31529.77</v>
      </c>
      <c r="AW120" s="375">
        <v>8460.83</v>
      </c>
      <c r="AX120" s="375">
        <v>0</v>
      </c>
      <c r="AY120" s="375">
        <v>1127.8</v>
      </c>
      <c r="AZ120" s="375">
        <v>2256.79</v>
      </c>
      <c r="BA120" s="375">
        <v>641.21</v>
      </c>
      <c r="BB120" s="375">
        <v>0</v>
      </c>
      <c r="BC120" s="375">
        <v>6441</v>
      </c>
      <c r="BD120" s="375">
        <v>0</v>
      </c>
      <c r="BE120" s="375">
        <v>4101.2700000000004</v>
      </c>
      <c r="BF120" s="375">
        <v>3078.36</v>
      </c>
      <c r="BG120" s="375">
        <v>340.5</v>
      </c>
      <c r="BH120" s="375">
        <v>15615.35</v>
      </c>
      <c r="BI120" s="375">
        <v>2870.64</v>
      </c>
      <c r="BJ120" s="375">
        <v>420</v>
      </c>
      <c r="BK120" s="375">
        <v>12890.02</v>
      </c>
      <c r="BL120" s="375">
        <v>0</v>
      </c>
      <c r="BM120" s="375">
        <v>0</v>
      </c>
      <c r="BN120" s="375">
        <v>0</v>
      </c>
      <c r="BO120" s="375">
        <v>0</v>
      </c>
      <c r="BP120" s="375">
        <v>0</v>
      </c>
      <c r="BQ120" s="375">
        <v>5243.13</v>
      </c>
      <c r="BR120" s="375">
        <v>0</v>
      </c>
      <c r="BS120" s="375">
        <v>0</v>
      </c>
      <c r="BT120" s="375">
        <v>10000</v>
      </c>
      <c r="BU120" s="375">
        <v>0</v>
      </c>
      <c r="BV120" s="375">
        <v>10558.43</v>
      </c>
      <c r="BW120" s="375">
        <v>0</v>
      </c>
      <c r="BX120" s="375">
        <v>0</v>
      </c>
      <c r="BY120" s="375">
        <v>0</v>
      </c>
      <c r="BZ120" s="375">
        <v>0</v>
      </c>
      <c r="CA120" s="375">
        <v>2553.6999999999998</v>
      </c>
      <c r="CB120" s="375">
        <v>0</v>
      </c>
      <c r="CC120" s="375">
        <v>0</v>
      </c>
      <c r="CD120" s="375">
        <v>0</v>
      </c>
      <c r="CE120" s="375">
        <v>5636</v>
      </c>
      <c r="CF120" s="375">
        <v>33390.910000000142</v>
      </c>
      <c r="CG120" s="375">
        <v>414.90999999999894</v>
      </c>
      <c r="CH120" s="375">
        <v>0</v>
      </c>
      <c r="CI120" s="375">
        <v>0</v>
      </c>
      <c r="CJ120" s="376"/>
      <c r="CK120" s="376"/>
      <c r="CL120" s="376"/>
      <c r="CM120" s="376"/>
    </row>
    <row r="121" spans="1:91" ht="28.8">
      <c r="A121" s="371" t="s">
        <v>858</v>
      </c>
      <c r="B121" s="372">
        <v>8733032</v>
      </c>
      <c r="C121" s="373">
        <v>3032</v>
      </c>
      <c r="D121" s="374" t="s">
        <v>501</v>
      </c>
      <c r="E121" t="s">
        <v>977</v>
      </c>
      <c r="F121" s="375">
        <v>85516.689999999988</v>
      </c>
      <c r="G121" s="375">
        <v>0</v>
      </c>
      <c r="H121" s="375">
        <v>9358.8300000000017</v>
      </c>
      <c r="I121" s="375">
        <v>1006083.25</v>
      </c>
      <c r="J121" s="375">
        <v>0</v>
      </c>
      <c r="K121" s="375">
        <v>61047.8</v>
      </c>
      <c r="L121" s="375">
        <v>0</v>
      </c>
      <c r="M121" s="375">
        <v>43935</v>
      </c>
      <c r="N121" s="375">
        <v>52883.6</v>
      </c>
      <c r="O121" s="375">
        <v>0</v>
      </c>
      <c r="P121" s="375">
        <v>13849.1</v>
      </c>
      <c r="Q121" s="375">
        <v>4704.8900000000003</v>
      </c>
      <c r="R121" s="375">
        <v>25727.3</v>
      </c>
      <c r="S121" s="375">
        <v>3956</v>
      </c>
      <c r="T121" s="375">
        <v>141</v>
      </c>
      <c r="U121" s="375">
        <v>20630.95</v>
      </c>
      <c r="V121" s="375">
        <v>36721.550000000003</v>
      </c>
      <c r="W121" s="375">
        <v>0</v>
      </c>
      <c r="X121" s="375">
        <v>0</v>
      </c>
      <c r="Y121" s="375">
        <v>0</v>
      </c>
      <c r="Z121" s="375">
        <v>0</v>
      </c>
      <c r="AA121" s="375">
        <v>0</v>
      </c>
      <c r="AB121" s="375">
        <v>0</v>
      </c>
      <c r="AC121" s="375">
        <v>0</v>
      </c>
      <c r="AD121" s="375">
        <v>645803.82999999996</v>
      </c>
      <c r="AE121" s="375">
        <v>11420.81</v>
      </c>
      <c r="AF121" s="375">
        <v>258253.77</v>
      </c>
      <c r="AG121" s="375">
        <v>33115.279999999999</v>
      </c>
      <c r="AH121" s="375">
        <v>48783.76</v>
      </c>
      <c r="AI121" s="375">
        <v>0</v>
      </c>
      <c r="AJ121" s="375">
        <v>10405.99</v>
      </c>
      <c r="AK121" s="375">
        <v>4076.15</v>
      </c>
      <c r="AL121" s="375">
        <v>5609.99</v>
      </c>
      <c r="AM121" s="375">
        <v>4600</v>
      </c>
      <c r="AN121" s="375">
        <v>656.25</v>
      </c>
      <c r="AO121" s="375">
        <v>6101.77</v>
      </c>
      <c r="AP121" s="375">
        <v>3570.36</v>
      </c>
      <c r="AQ121" s="375">
        <v>3197</v>
      </c>
      <c r="AR121" s="375">
        <v>4987.59</v>
      </c>
      <c r="AS121" s="375">
        <v>21682.080000000002</v>
      </c>
      <c r="AT121" s="375">
        <v>22205.5</v>
      </c>
      <c r="AU121" s="375">
        <v>3892.82</v>
      </c>
      <c r="AV121" s="375">
        <v>63701.22</v>
      </c>
      <c r="AW121" s="375">
        <v>4264.9799999999996</v>
      </c>
      <c r="AX121" s="375">
        <v>0</v>
      </c>
      <c r="AY121" s="375">
        <v>704.71</v>
      </c>
      <c r="AZ121" s="375">
        <v>2652.05</v>
      </c>
      <c r="BA121" s="375">
        <v>0</v>
      </c>
      <c r="BB121" s="375">
        <v>0</v>
      </c>
      <c r="BC121" s="375">
        <v>5297.1</v>
      </c>
      <c r="BD121" s="375">
        <v>0</v>
      </c>
      <c r="BE121" s="375">
        <v>12915.36</v>
      </c>
      <c r="BF121" s="375">
        <v>5360.01</v>
      </c>
      <c r="BG121" s="375">
        <v>2121.65</v>
      </c>
      <c r="BH121" s="375">
        <v>74743.429999999993</v>
      </c>
      <c r="BI121" s="375">
        <v>431.48</v>
      </c>
      <c r="BJ121" s="375">
        <v>0</v>
      </c>
      <c r="BK121" s="375">
        <v>15107.4</v>
      </c>
      <c r="BL121" s="375">
        <v>0</v>
      </c>
      <c r="BM121" s="375">
        <v>0</v>
      </c>
      <c r="BN121" s="375">
        <v>0</v>
      </c>
      <c r="BO121" s="375">
        <v>0</v>
      </c>
      <c r="BP121" s="375">
        <v>0</v>
      </c>
      <c r="BQ121" s="375">
        <v>6092.5</v>
      </c>
      <c r="BR121" s="375">
        <v>0</v>
      </c>
      <c r="BS121" s="375">
        <v>0</v>
      </c>
      <c r="BT121" s="375">
        <v>10000</v>
      </c>
      <c r="BU121" s="375">
        <v>0</v>
      </c>
      <c r="BV121" s="375">
        <v>6493.24</v>
      </c>
      <c r="BW121" s="375">
        <v>0</v>
      </c>
      <c r="BX121" s="375">
        <v>0</v>
      </c>
      <c r="BY121" s="375">
        <v>0</v>
      </c>
      <c r="BZ121" s="375">
        <v>0</v>
      </c>
      <c r="CA121" s="375">
        <v>1770</v>
      </c>
      <c r="CB121" s="375">
        <v>0</v>
      </c>
      <c r="CC121" s="375">
        <v>0</v>
      </c>
      <c r="CD121" s="375">
        <v>0</v>
      </c>
      <c r="CE121" s="375">
        <v>0</v>
      </c>
      <c r="CF121" s="375">
        <v>79534.790000000081</v>
      </c>
      <c r="CG121" s="375">
        <v>7188.090000000002</v>
      </c>
      <c r="CH121" s="375">
        <v>0</v>
      </c>
      <c r="CI121" s="375">
        <v>0</v>
      </c>
      <c r="CJ121" s="376"/>
      <c r="CK121" s="376"/>
      <c r="CL121" s="376"/>
      <c r="CM121" s="376"/>
    </row>
    <row r="122" spans="1:91" ht="28.8">
      <c r="A122" s="371" t="s">
        <v>858</v>
      </c>
      <c r="B122" s="372">
        <v>8732054</v>
      </c>
      <c r="C122" s="373">
        <v>2054</v>
      </c>
      <c r="D122" s="374" t="s">
        <v>503</v>
      </c>
      <c r="E122" t="s">
        <v>978</v>
      </c>
      <c r="F122" s="375">
        <v>141686.00000000003</v>
      </c>
      <c r="G122" s="375">
        <v>65242.610000000037</v>
      </c>
      <c r="H122" s="375">
        <v>0.65000000000009095</v>
      </c>
      <c r="I122" s="375">
        <v>1861650.02</v>
      </c>
      <c r="J122" s="375">
        <v>0</v>
      </c>
      <c r="K122" s="375">
        <v>120424.01</v>
      </c>
      <c r="L122" s="375">
        <v>0</v>
      </c>
      <c r="M122" s="375">
        <v>138347.85</v>
      </c>
      <c r="N122" s="375">
        <v>72191</v>
      </c>
      <c r="O122" s="375">
        <v>0</v>
      </c>
      <c r="P122" s="375">
        <v>3195</v>
      </c>
      <c r="Q122" s="375">
        <v>152516.37</v>
      </c>
      <c r="R122" s="375">
        <v>37574.86</v>
      </c>
      <c r="S122" s="375">
        <v>4060</v>
      </c>
      <c r="T122" s="375">
        <v>771.6</v>
      </c>
      <c r="U122" s="375">
        <v>39570.94</v>
      </c>
      <c r="V122" s="375">
        <v>22311.52</v>
      </c>
      <c r="W122" s="375">
        <v>0</v>
      </c>
      <c r="X122" s="375">
        <v>303505.25</v>
      </c>
      <c r="Y122" s="375">
        <v>2100.4</v>
      </c>
      <c r="Z122" s="375">
        <v>0</v>
      </c>
      <c r="AA122" s="375">
        <v>0</v>
      </c>
      <c r="AB122" s="375">
        <v>0</v>
      </c>
      <c r="AC122" s="375">
        <v>0</v>
      </c>
      <c r="AD122" s="375">
        <v>1228421.04</v>
      </c>
      <c r="AE122" s="375">
        <v>9546.99</v>
      </c>
      <c r="AF122" s="375">
        <v>433278.78</v>
      </c>
      <c r="AG122" s="375">
        <v>68237.759999999995</v>
      </c>
      <c r="AH122" s="375">
        <v>135035.76999999999</v>
      </c>
      <c r="AI122" s="375">
        <v>0</v>
      </c>
      <c r="AJ122" s="375">
        <v>83508.61</v>
      </c>
      <c r="AK122" s="375">
        <v>10956.02</v>
      </c>
      <c r="AL122" s="375">
        <v>6815</v>
      </c>
      <c r="AM122" s="375">
        <v>8525</v>
      </c>
      <c r="AN122" s="375">
        <v>1551.25</v>
      </c>
      <c r="AO122" s="375">
        <v>21871.16</v>
      </c>
      <c r="AP122" s="375">
        <v>7158.78</v>
      </c>
      <c r="AQ122" s="375">
        <v>6431.62</v>
      </c>
      <c r="AR122" s="375">
        <v>9186.5</v>
      </c>
      <c r="AS122" s="375">
        <v>38815.410000000003</v>
      </c>
      <c r="AT122" s="375">
        <v>45510</v>
      </c>
      <c r="AU122" s="375">
        <v>7589.13</v>
      </c>
      <c r="AV122" s="375">
        <v>92551.92</v>
      </c>
      <c r="AW122" s="375">
        <v>8224.41</v>
      </c>
      <c r="AX122" s="375">
        <v>0</v>
      </c>
      <c r="AY122" s="375">
        <v>7568.8</v>
      </c>
      <c r="AZ122" s="375">
        <v>9286.66</v>
      </c>
      <c r="BA122" s="375">
        <v>687.18</v>
      </c>
      <c r="BB122" s="375">
        <v>0</v>
      </c>
      <c r="BC122" s="375">
        <v>7325.33</v>
      </c>
      <c r="BD122" s="375">
        <v>0</v>
      </c>
      <c r="BE122" s="375">
        <v>10012.780000000001</v>
      </c>
      <c r="BF122" s="375">
        <v>9883.76</v>
      </c>
      <c r="BG122" s="375">
        <v>21461.38</v>
      </c>
      <c r="BH122" s="375">
        <v>117907.05</v>
      </c>
      <c r="BI122" s="375">
        <v>9899.83</v>
      </c>
      <c r="BJ122" s="375">
        <v>8429.01</v>
      </c>
      <c r="BK122" s="375">
        <v>16009.38</v>
      </c>
      <c r="BL122" s="375">
        <v>0</v>
      </c>
      <c r="BM122" s="375">
        <v>0</v>
      </c>
      <c r="BN122" s="375">
        <v>0</v>
      </c>
      <c r="BO122" s="375">
        <v>223205.19</v>
      </c>
      <c r="BP122" s="375">
        <v>59651.44</v>
      </c>
      <c r="BQ122" s="375">
        <v>15219.11</v>
      </c>
      <c r="BR122" s="375">
        <v>0</v>
      </c>
      <c r="BS122" s="375">
        <v>0</v>
      </c>
      <c r="BT122" s="375">
        <v>10000</v>
      </c>
      <c r="BU122" s="375">
        <v>0</v>
      </c>
      <c r="BV122" s="375">
        <v>13130.33</v>
      </c>
      <c r="BW122" s="375">
        <v>0</v>
      </c>
      <c r="BX122" s="375">
        <v>0</v>
      </c>
      <c r="BY122" s="375">
        <v>0</v>
      </c>
      <c r="BZ122" s="375">
        <v>0</v>
      </c>
      <c r="CA122" s="375">
        <v>0</v>
      </c>
      <c r="CB122" s="375">
        <v>0</v>
      </c>
      <c r="CC122" s="375">
        <v>0</v>
      </c>
      <c r="CD122" s="375">
        <v>0</v>
      </c>
      <c r="CE122" s="375">
        <v>0</v>
      </c>
      <c r="CF122" s="375">
        <v>152612.86000000036</v>
      </c>
      <c r="CG122" s="375">
        <v>0.65000000000009095</v>
      </c>
      <c r="CH122" s="375">
        <v>2088.7799999999997</v>
      </c>
      <c r="CI122" s="375">
        <v>87991.630000000063</v>
      </c>
      <c r="CJ122" s="376"/>
      <c r="CK122" s="376"/>
      <c r="CL122" s="376"/>
      <c r="CM122" s="376"/>
    </row>
    <row r="123" spans="1:91" ht="28.8">
      <c r="A123" s="371" t="s">
        <v>858</v>
      </c>
      <c r="B123" s="372">
        <v>8732240</v>
      </c>
      <c r="C123" s="373">
        <v>2240</v>
      </c>
      <c r="D123" s="374" t="s">
        <v>505</v>
      </c>
      <c r="E123" t="s">
        <v>979</v>
      </c>
      <c r="F123" s="375">
        <v>11502.700000000041</v>
      </c>
      <c r="G123" s="375">
        <v>773.28999999999814</v>
      </c>
      <c r="H123" s="375">
        <v>1432.4399999999987</v>
      </c>
      <c r="I123" s="375">
        <v>767175.09</v>
      </c>
      <c r="J123" s="375">
        <v>0</v>
      </c>
      <c r="K123" s="375">
        <v>30193.59</v>
      </c>
      <c r="L123" s="375">
        <v>0</v>
      </c>
      <c r="M123" s="375">
        <v>48265</v>
      </c>
      <c r="N123" s="375">
        <v>36661</v>
      </c>
      <c r="O123" s="375">
        <v>0</v>
      </c>
      <c r="P123" s="375">
        <v>24170.36</v>
      </c>
      <c r="Q123" s="375">
        <v>60426.82</v>
      </c>
      <c r="R123" s="375">
        <v>19881.509999999998</v>
      </c>
      <c r="S123" s="375">
        <v>1000</v>
      </c>
      <c r="T123" s="375">
        <v>0</v>
      </c>
      <c r="U123" s="375">
        <v>2173.1999999999998</v>
      </c>
      <c r="V123" s="375">
        <v>15762.28</v>
      </c>
      <c r="W123" s="375">
        <v>0</v>
      </c>
      <c r="X123" s="375">
        <v>82474.039999999994</v>
      </c>
      <c r="Y123" s="375">
        <v>13749.97</v>
      </c>
      <c r="Z123" s="375">
        <v>0</v>
      </c>
      <c r="AA123" s="375">
        <v>0</v>
      </c>
      <c r="AB123" s="375">
        <v>0</v>
      </c>
      <c r="AC123" s="375">
        <v>0</v>
      </c>
      <c r="AD123" s="375">
        <v>439952.36</v>
      </c>
      <c r="AE123" s="375">
        <v>27651.15</v>
      </c>
      <c r="AF123" s="375">
        <v>181603.53</v>
      </c>
      <c r="AG123" s="375">
        <v>35458.36</v>
      </c>
      <c r="AH123" s="375">
        <v>51688.46</v>
      </c>
      <c r="AI123" s="375">
        <v>36228.080000000002</v>
      </c>
      <c r="AJ123" s="375">
        <v>62836.56</v>
      </c>
      <c r="AK123" s="375">
        <v>3604</v>
      </c>
      <c r="AL123" s="375">
        <v>3525.67</v>
      </c>
      <c r="AM123" s="375">
        <v>0</v>
      </c>
      <c r="AN123" s="375">
        <v>0</v>
      </c>
      <c r="AO123" s="375">
        <v>25281.78</v>
      </c>
      <c r="AP123" s="375">
        <v>2479.96</v>
      </c>
      <c r="AQ123" s="375">
        <v>2256.91</v>
      </c>
      <c r="AR123" s="375">
        <v>1650.26</v>
      </c>
      <c r="AS123" s="375">
        <v>27075.42</v>
      </c>
      <c r="AT123" s="375">
        <v>17340.25</v>
      </c>
      <c r="AU123" s="375">
        <v>8908.4699999999993</v>
      </c>
      <c r="AV123" s="375">
        <v>29404.81</v>
      </c>
      <c r="AW123" s="375">
        <v>5172.47</v>
      </c>
      <c r="AX123" s="375">
        <v>0</v>
      </c>
      <c r="AY123" s="375">
        <v>7277.95</v>
      </c>
      <c r="AZ123" s="375">
        <v>11576.06</v>
      </c>
      <c r="BA123" s="375">
        <v>0</v>
      </c>
      <c r="BB123" s="375">
        <v>0</v>
      </c>
      <c r="BC123" s="375">
        <v>2135.08</v>
      </c>
      <c r="BD123" s="375">
        <v>0</v>
      </c>
      <c r="BE123" s="375">
        <v>6867</v>
      </c>
      <c r="BF123" s="375">
        <v>5083.2700000000004</v>
      </c>
      <c r="BG123" s="375">
        <v>5064.8900000000003</v>
      </c>
      <c r="BH123" s="375">
        <v>22525.24</v>
      </c>
      <c r="BI123" s="375">
        <v>0</v>
      </c>
      <c r="BJ123" s="375">
        <v>9270.7199999999993</v>
      </c>
      <c r="BK123" s="375">
        <v>13934.81</v>
      </c>
      <c r="BL123" s="375">
        <v>0</v>
      </c>
      <c r="BM123" s="375">
        <v>0</v>
      </c>
      <c r="BN123" s="375">
        <v>0</v>
      </c>
      <c r="BO123" s="375">
        <v>98950.05</v>
      </c>
      <c r="BP123" s="375">
        <v>2633.42</v>
      </c>
      <c r="BQ123" s="375">
        <v>5563.75</v>
      </c>
      <c r="BR123" s="375">
        <v>0</v>
      </c>
      <c r="BS123" s="375">
        <v>0</v>
      </c>
      <c r="BT123" s="375">
        <v>10000</v>
      </c>
      <c r="BU123" s="375">
        <v>0</v>
      </c>
      <c r="BV123" s="375">
        <v>1739.39</v>
      </c>
      <c r="BW123" s="375">
        <v>0</v>
      </c>
      <c r="BX123" s="375">
        <v>0</v>
      </c>
      <c r="BY123" s="375">
        <v>0</v>
      </c>
      <c r="BZ123" s="375">
        <v>0</v>
      </c>
      <c r="CA123" s="375">
        <v>593.25</v>
      </c>
      <c r="CB123" s="375">
        <v>0</v>
      </c>
      <c r="CC123" s="375">
        <v>0</v>
      </c>
      <c r="CD123" s="375">
        <v>0</v>
      </c>
      <c r="CE123" s="375">
        <v>0</v>
      </c>
      <c r="CF123" s="375">
        <v>-28641.970000000234</v>
      </c>
      <c r="CG123" s="375">
        <v>4663.5499999999984</v>
      </c>
      <c r="CH123" s="375">
        <v>0</v>
      </c>
      <c r="CI123" s="375">
        <v>-4586.1700000000083</v>
      </c>
      <c r="CJ123" s="376"/>
      <c r="CK123" s="376"/>
      <c r="CL123" s="376"/>
      <c r="CM123" s="376"/>
    </row>
    <row r="124" spans="1:91" ht="28.8">
      <c r="A124" s="371" t="s">
        <v>858</v>
      </c>
      <c r="B124" s="372">
        <v>8732254</v>
      </c>
      <c r="C124" s="373">
        <v>2254</v>
      </c>
      <c r="D124" s="374" t="s">
        <v>507</v>
      </c>
      <c r="E124" t="s">
        <v>507</v>
      </c>
      <c r="F124" s="375">
        <v>51475.040000000037</v>
      </c>
      <c r="G124" s="375">
        <v>0</v>
      </c>
      <c r="H124" s="375">
        <v>9410.51</v>
      </c>
      <c r="I124" s="375">
        <v>906317.49</v>
      </c>
      <c r="J124" s="375">
        <v>0</v>
      </c>
      <c r="K124" s="375">
        <v>65293.67</v>
      </c>
      <c r="L124" s="375">
        <v>0</v>
      </c>
      <c r="M124" s="375">
        <v>48050</v>
      </c>
      <c r="N124" s="375">
        <v>79635</v>
      </c>
      <c r="O124" s="375">
        <v>0</v>
      </c>
      <c r="P124" s="375">
        <v>0</v>
      </c>
      <c r="Q124" s="375">
        <v>1565.45</v>
      </c>
      <c r="R124" s="375">
        <v>0</v>
      </c>
      <c r="S124" s="375">
        <v>0</v>
      </c>
      <c r="T124" s="375">
        <v>0</v>
      </c>
      <c r="U124" s="375">
        <v>4803.7</v>
      </c>
      <c r="V124" s="375">
        <v>9759.9</v>
      </c>
      <c r="W124" s="375">
        <v>0</v>
      </c>
      <c r="X124" s="375">
        <v>0</v>
      </c>
      <c r="Y124" s="375">
        <v>0</v>
      </c>
      <c r="Z124" s="375">
        <v>0</v>
      </c>
      <c r="AA124" s="375">
        <v>0</v>
      </c>
      <c r="AB124" s="375">
        <v>0</v>
      </c>
      <c r="AC124" s="375">
        <v>0</v>
      </c>
      <c r="AD124" s="375">
        <v>504158.23</v>
      </c>
      <c r="AE124" s="375">
        <v>0</v>
      </c>
      <c r="AF124" s="375">
        <v>292992.89</v>
      </c>
      <c r="AG124" s="375">
        <v>28914.93</v>
      </c>
      <c r="AH124" s="375">
        <v>48949.14</v>
      </c>
      <c r="AI124" s="375">
        <v>35554.47</v>
      </c>
      <c r="AJ124" s="375">
        <v>22660.45</v>
      </c>
      <c r="AK124" s="375">
        <v>3635.5</v>
      </c>
      <c r="AL124" s="375">
        <v>2619.9</v>
      </c>
      <c r="AM124" s="375">
        <v>3875</v>
      </c>
      <c r="AN124" s="375">
        <v>108.75</v>
      </c>
      <c r="AO124" s="375">
        <v>6182.67</v>
      </c>
      <c r="AP124" s="375">
        <v>2302</v>
      </c>
      <c r="AQ124" s="375">
        <v>1995.45</v>
      </c>
      <c r="AR124" s="375">
        <v>2986.76</v>
      </c>
      <c r="AS124" s="375">
        <v>13044.34</v>
      </c>
      <c r="AT124" s="375">
        <v>18463</v>
      </c>
      <c r="AU124" s="375">
        <v>2108.4299999999998</v>
      </c>
      <c r="AV124" s="375">
        <v>13738.52</v>
      </c>
      <c r="AW124" s="375">
        <v>2155.6799999999998</v>
      </c>
      <c r="AX124" s="375">
        <v>0</v>
      </c>
      <c r="AY124" s="375">
        <v>3824.88</v>
      </c>
      <c r="AZ124" s="375">
        <v>8138.41</v>
      </c>
      <c r="BA124" s="375">
        <v>326.5</v>
      </c>
      <c r="BB124" s="375">
        <v>0</v>
      </c>
      <c r="BC124" s="375">
        <v>1808.21</v>
      </c>
      <c r="BD124" s="375">
        <v>0</v>
      </c>
      <c r="BE124" s="375">
        <v>11371.06</v>
      </c>
      <c r="BF124" s="375">
        <v>4435.3599999999997</v>
      </c>
      <c r="BG124" s="375">
        <v>0</v>
      </c>
      <c r="BH124" s="375">
        <v>18153.5</v>
      </c>
      <c r="BI124" s="375">
        <v>0</v>
      </c>
      <c r="BJ124" s="375">
        <v>7312.5</v>
      </c>
      <c r="BK124" s="375">
        <v>17533.23</v>
      </c>
      <c r="BL124" s="375">
        <v>0</v>
      </c>
      <c r="BM124" s="375">
        <v>0</v>
      </c>
      <c r="BN124" s="375">
        <v>0</v>
      </c>
      <c r="BO124" s="375">
        <v>0</v>
      </c>
      <c r="BP124" s="375">
        <v>0</v>
      </c>
      <c r="BQ124" s="375">
        <v>5710</v>
      </c>
      <c r="BR124" s="375">
        <v>0</v>
      </c>
      <c r="BS124" s="375">
        <v>0</v>
      </c>
      <c r="BT124" s="375">
        <v>10000</v>
      </c>
      <c r="BU124" s="375">
        <v>0</v>
      </c>
      <c r="BV124" s="375">
        <v>7674.46</v>
      </c>
      <c r="BW124" s="375">
        <v>0</v>
      </c>
      <c r="BX124" s="375">
        <v>0</v>
      </c>
      <c r="BY124" s="375">
        <v>0</v>
      </c>
      <c r="BZ124" s="375">
        <v>0</v>
      </c>
      <c r="CA124" s="375">
        <v>1306.8399999999999</v>
      </c>
      <c r="CB124" s="375">
        <v>0</v>
      </c>
      <c r="CC124" s="375">
        <v>0</v>
      </c>
      <c r="CD124" s="375">
        <v>0</v>
      </c>
      <c r="CE124" s="375">
        <v>11303.45</v>
      </c>
      <c r="CF124" s="375">
        <v>76247.039999999761</v>
      </c>
      <c r="CG124" s="375">
        <v>6139.2100000000009</v>
      </c>
      <c r="CH124" s="375">
        <v>0</v>
      </c>
      <c r="CI124" s="375">
        <v>0</v>
      </c>
      <c r="CJ124" s="376"/>
      <c r="CK124" s="376"/>
      <c r="CL124" s="376"/>
      <c r="CM124" s="376"/>
    </row>
    <row r="125" spans="1:91">
      <c r="A125" s="380"/>
      <c r="B125" s="368"/>
      <c r="C125" s="368"/>
      <c r="D125" s="380"/>
      <c r="F125" s="346" t="s">
        <v>1011</v>
      </c>
      <c r="G125" s="346" t="s">
        <v>1011</v>
      </c>
      <c r="H125" s="346" t="s">
        <v>1011</v>
      </c>
      <c r="I125" s="346" t="s">
        <v>1011</v>
      </c>
      <c r="J125" s="346" t="s">
        <v>1011</v>
      </c>
      <c r="K125" s="346" t="s">
        <v>1011</v>
      </c>
      <c r="L125" s="346" t="s">
        <v>1011</v>
      </c>
      <c r="M125" s="346" t="s">
        <v>1011</v>
      </c>
      <c r="N125" s="346" t="s">
        <v>1011</v>
      </c>
      <c r="O125" s="346" t="s">
        <v>1011</v>
      </c>
      <c r="P125" s="346" t="s">
        <v>1011</v>
      </c>
      <c r="Q125" s="346" t="s">
        <v>1011</v>
      </c>
      <c r="R125" s="346" t="s">
        <v>1011</v>
      </c>
      <c r="S125" s="346" t="s">
        <v>1011</v>
      </c>
      <c r="T125" s="346" t="s">
        <v>1011</v>
      </c>
      <c r="U125" s="346" t="s">
        <v>1011</v>
      </c>
      <c r="V125" s="346" t="s">
        <v>1011</v>
      </c>
      <c r="W125" s="346" t="s">
        <v>1011</v>
      </c>
      <c r="X125" s="346" t="s">
        <v>1011</v>
      </c>
      <c r="Y125" s="346" t="s">
        <v>1011</v>
      </c>
      <c r="Z125" s="346" t="s">
        <v>1011</v>
      </c>
      <c r="AA125" s="346" t="s">
        <v>1011</v>
      </c>
      <c r="AB125" s="346" t="s">
        <v>1011</v>
      </c>
      <c r="AC125" s="346" t="s">
        <v>1011</v>
      </c>
      <c r="AD125" s="346" t="s">
        <v>1011</v>
      </c>
      <c r="AE125" s="346" t="s">
        <v>1011</v>
      </c>
      <c r="AF125" s="346" t="s">
        <v>1011</v>
      </c>
      <c r="AG125" s="346" t="s">
        <v>1011</v>
      </c>
      <c r="AH125" s="346" t="s">
        <v>1011</v>
      </c>
      <c r="AI125" s="346" t="s">
        <v>1011</v>
      </c>
      <c r="AJ125" s="346" t="s">
        <v>1011</v>
      </c>
      <c r="AK125" s="346" t="s">
        <v>1011</v>
      </c>
      <c r="AL125" s="346" t="s">
        <v>1011</v>
      </c>
      <c r="AM125" s="346" t="s">
        <v>1011</v>
      </c>
      <c r="AN125" s="346" t="s">
        <v>1011</v>
      </c>
      <c r="AO125" s="346" t="s">
        <v>1011</v>
      </c>
      <c r="AP125" s="346" t="s">
        <v>1011</v>
      </c>
      <c r="AQ125" s="346" t="s">
        <v>1011</v>
      </c>
      <c r="AR125" s="346" t="s">
        <v>1011</v>
      </c>
      <c r="AS125" s="346" t="s">
        <v>1011</v>
      </c>
      <c r="AT125" s="346" t="s">
        <v>1011</v>
      </c>
      <c r="AU125" s="346" t="s">
        <v>1011</v>
      </c>
      <c r="AV125" s="346" t="s">
        <v>1011</v>
      </c>
      <c r="AW125" s="346" t="s">
        <v>1011</v>
      </c>
      <c r="AX125" s="346" t="s">
        <v>1011</v>
      </c>
      <c r="AY125" s="346" t="s">
        <v>1011</v>
      </c>
      <c r="AZ125" s="346" t="s">
        <v>1011</v>
      </c>
      <c r="BA125" s="346" t="s">
        <v>1011</v>
      </c>
      <c r="BB125" s="346" t="s">
        <v>1011</v>
      </c>
      <c r="BC125" s="346" t="s">
        <v>1011</v>
      </c>
      <c r="BD125" s="346" t="s">
        <v>1011</v>
      </c>
      <c r="BE125" s="346" t="s">
        <v>1011</v>
      </c>
      <c r="BF125" s="346" t="s">
        <v>1011</v>
      </c>
      <c r="BG125" s="346" t="s">
        <v>1011</v>
      </c>
      <c r="BH125" s="346" t="s">
        <v>1011</v>
      </c>
      <c r="BI125" s="346" t="s">
        <v>1011</v>
      </c>
      <c r="BJ125" s="346" t="s">
        <v>1011</v>
      </c>
      <c r="BK125" s="346" t="s">
        <v>1011</v>
      </c>
      <c r="BL125" s="346" t="s">
        <v>1011</v>
      </c>
      <c r="BM125" s="346" t="s">
        <v>1011</v>
      </c>
      <c r="BN125" s="346" t="s">
        <v>1011</v>
      </c>
      <c r="BO125" s="346" t="s">
        <v>1011</v>
      </c>
      <c r="BP125" s="346" t="s">
        <v>1011</v>
      </c>
      <c r="BQ125" s="346" t="s">
        <v>1011</v>
      </c>
      <c r="BR125" s="346" t="s">
        <v>1011</v>
      </c>
      <c r="BS125" s="346" t="s">
        <v>1011</v>
      </c>
      <c r="BT125" s="346" t="s">
        <v>1011</v>
      </c>
      <c r="BU125" s="346" t="s">
        <v>1011</v>
      </c>
      <c r="BV125" s="346" t="s">
        <v>1011</v>
      </c>
      <c r="BW125" s="346" t="s">
        <v>1011</v>
      </c>
      <c r="BX125" s="346" t="s">
        <v>1011</v>
      </c>
      <c r="BY125" s="346" t="s">
        <v>1011</v>
      </c>
      <c r="BZ125" s="346" t="s">
        <v>1011</v>
      </c>
      <c r="CA125" s="346" t="s">
        <v>1011</v>
      </c>
      <c r="CB125" s="346" t="s">
        <v>1011</v>
      </c>
      <c r="CC125" s="346" t="s">
        <v>1011</v>
      </c>
      <c r="CD125" s="346" t="s">
        <v>1011</v>
      </c>
      <c r="CE125" s="346" t="s">
        <v>1011</v>
      </c>
      <c r="CF125" s="346" t="s">
        <v>1011</v>
      </c>
      <c r="CG125" s="346" t="s">
        <v>1011</v>
      </c>
      <c r="CH125" s="346" t="s">
        <v>1011</v>
      </c>
      <c r="CI125" s="346" t="s">
        <v>1011</v>
      </c>
    </row>
    <row r="126" spans="1:91">
      <c r="A126" s="380"/>
      <c r="B126" s="368"/>
      <c r="C126" s="368"/>
      <c r="D126" s="380"/>
      <c r="F126" s="346" t="s">
        <v>1011</v>
      </c>
      <c r="G126" s="346" t="s">
        <v>1011</v>
      </c>
      <c r="H126" s="346" t="s">
        <v>1011</v>
      </c>
      <c r="I126" s="346" t="s">
        <v>1011</v>
      </c>
      <c r="J126" s="346" t="s">
        <v>1011</v>
      </c>
      <c r="K126" s="346" t="s">
        <v>1011</v>
      </c>
      <c r="L126" s="346" t="s">
        <v>1011</v>
      </c>
      <c r="M126" s="346" t="s">
        <v>1011</v>
      </c>
      <c r="N126" s="346" t="s">
        <v>1011</v>
      </c>
      <c r="O126" s="346" t="s">
        <v>1011</v>
      </c>
      <c r="P126" s="346" t="s">
        <v>1011</v>
      </c>
      <c r="Q126" s="346" t="s">
        <v>1011</v>
      </c>
      <c r="R126" s="346" t="s">
        <v>1011</v>
      </c>
      <c r="S126" s="346" t="s">
        <v>1011</v>
      </c>
      <c r="T126" s="346" t="s">
        <v>1011</v>
      </c>
      <c r="U126" s="346" t="s">
        <v>1011</v>
      </c>
      <c r="V126" s="346" t="s">
        <v>1011</v>
      </c>
      <c r="W126" s="346" t="s">
        <v>1011</v>
      </c>
      <c r="X126" s="346" t="s">
        <v>1011</v>
      </c>
      <c r="Y126" s="346" t="s">
        <v>1011</v>
      </c>
      <c r="Z126" s="346" t="s">
        <v>1011</v>
      </c>
      <c r="AA126" s="346" t="s">
        <v>1011</v>
      </c>
      <c r="AB126" s="346" t="s">
        <v>1011</v>
      </c>
      <c r="AC126" s="346" t="s">
        <v>1011</v>
      </c>
      <c r="AD126" s="346" t="s">
        <v>1011</v>
      </c>
      <c r="AE126" s="346" t="s">
        <v>1011</v>
      </c>
      <c r="AF126" s="346" t="s">
        <v>1011</v>
      </c>
      <c r="AG126" s="346" t="s">
        <v>1011</v>
      </c>
      <c r="AH126" s="346" t="s">
        <v>1011</v>
      </c>
      <c r="AI126" s="346" t="s">
        <v>1011</v>
      </c>
      <c r="AJ126" s="346" t="s">
        <v>1011</v>
      </c>
      <c r="AK126" s="346" t="s">
        <v>1011</v>
      </c>
      <c r="AL126" s="346" t="s">
        <v>1011</v>
      </c>
      <c r="AM126" s="346" t="s">
        <v>1011</v>
      </c>
      <c r="AN126" s="346" t="s">
        <v>1011</v>
      </c>
      <c r="AO126" s="346" t="s">
        <v>1011</v>
      </c>
      <c r="AP126" s="346" t="s">
        <v>1011</v>
      </c>
      <c r="AQ126" s="346" t="s">
        <v>1011</v>
      </c>
      <c r="AR126" s="346" t="s">
        <v>1011</v>
      </c>
      <c r="AS126" s="346" t="s">
        <v>1011</v>
      </c>
      <c r="AT126" s="346" t="s">
        <v>1011</v>
      </c>
      <c r="AU126" s="346" t="s">
        <v>1011</v>
      </c>
      <c r="AV126" s="346" t="s">
        <v>1011</v>
      </c>
      <c r="AW126" s="346" t="s">
        <v>1011</v>
      </c>
      <c r="AX126" s="346" t="s">
        <v>1011</v>
      </c>
      <c r="AY126" s="346" t="s">
        <v>1011</v>
      </c>
      <c r="AZ126" s="346" t="s">
        <v>1011</v>
      </c>
      <c r="BA126" s="346" t="s">
        <v>1011</v>
      </c>
      <c r="BB126" s="346" t="s">
        <v>1011</v>
      </c>
      <c r="BC126" s="346" t="s">
        <v>1011</v>
      </c>
      <c r="BD126" s="346" t="s">
        <v>1011</v>
      </c>
      <c r="BE126" s="346" t="s">
        <v>1011</v>
      </c>
      <c r="BF126" s="346" t="s">
        <v>1011</v>
      </c>
      <c r="BG126" s="346" t="s">
        <v>1011</v>
      </c>
      <c r="BH126" s="346" t="s">
        <v>1011</v>
      </c>
      <c r="BI126" s="346" t="s">
        <v>1011</v>
      </c>
      <c r="BJ126" s="346" t="s">
        <v>1011</v>
      </c>
      <c r="BK126" s="346" t="s">
        <v>1011</v>
      </c>
      <c r="BL126" s="346" t="s">
        <v>1011</v>
      </c>
      <c r="BM126" s="346" t="s">
        <v>1011</v>
      </c>
      <c r="BN126" s="346" t="s">
        <v>1011</v>
      </c>
      <c r="BO126" s="346" t="s">
        <v>1011</v>
      </c>
      <c r="BP126" s="346" t="s">
        <v>1011</v>
      </c>
      <c r="BQ126" s="346" t="s">
        <v>1011</v>
      </c>
      <c r="BR126" s="346" t="s">
        <v>1011</v>
      </c>
      <c r="BS126" s="346" t="s">
        <v>1011</v>
      </c>
      <c r="BT126" s="346" t="s">
        <v>1011</v>
      </c>
      <c r="BU126" s="346" t="s">
        <v>1011</v>
      </c>
      <c r="BV126" s="346" t="s">
        <v>1011</v>
      </c>
      <c r="BW126" s="346" t="s">
        <v>1011</v>
      </c>
      <c r="BX126" s="346" t="s">
        <v>1011</v>
      </c>
      <c r="BY126" s="346" t="s">
        <v>1011</v>
      </c>
      <c r="BZ126" s="346" t="s">
        <v>1011</v>
      </c>
      <c r="CA126" s="346" t="s">
        <v>1011</v>
      </c>
      <c r="CB126" s="346" t="s">
        <v>1011</v>
      </c>
      <c r="CC126" s="346" t="s">
        <v>1011</v>
      </c>
      <c r="CD126" s="346" t="s">
        <v>1011</v>
      </c>
      <c r="CE126" s="346" t="s">
        <v>1011</v>
      </c>
      <c r="CF126" s="346" t="s">
        <v>1011</v>
      </c>
      <c r="CG126" s="346" t="s">
        <v>1011</v>
      </c>
      <c r="CH126" s="346" t="s">
        <v>1011</v>
      </c>
      <c r="CI126" s="346" t="s">
        <v>1011</v>
      </c>
    </row>
    <row r="127" spans="1:91">
      <c r="F127" s="346" t="s">
        <v>1011</v>
      </c>
      <c r="G127" s="346" t="s">
        <v>1011</v>
      </c>
      <c r="H127" s="346" t="s">
        <v>1011</v>
      </c>
      <c r="I127" s="346" t="s">
        <v>1011</v>
      </c>
      <c r="J127" s="346" t="s">
        <v>1011</v>
      </c>
      <c r="K127" s="346" t="s">
        <v>1011</v>
      </c>
      <c r="L127" s="346" t="s">
        <v>1011</v>
      </c>
      <c r="M127" s="346" t="s">
        <v>1011</v>
      </c>
      <c r="N127" s="346" t="s">
        <v>1011</v>
      </c>
      <c r="O127" s="346" t="s">
        <v>1011</v>
      </c>
      <c r="P127" s="346" t="s">
        <v>1011</v>
      </c>
      <c r="Q127" s="346" t="s">
        <v>1011</v>
      </c>
      <c r="R127" s="346" t="s">
        <v>1011</v>
      </c>
      <c r="S127" s="346" t="s">
        <v>1011</v>
      </c>
      <c r="T127" s="346" t="s">
        <v>1011</v>
      </c>
      <c r="U127" s="346" t="s">
        <v>1011</v>
      </c>
      <c r="V127" s="346" t="s">
        <v>1011</v>
      </c>
      <c r="W127" s="346" t="s">
        <v>1011</v>
      </c>
      <c r="X127" s="346" t="s">
        <v>1011</v>
      </c>
      <c r="Y127" s="346" t="s">
        <v>1011</v>
      </c>
      <c r="Z127" s="346" t="s">
        <v>1011</v>
      </c>
      <c r="AA127" s="346" t="s">
        <v>1011</v>
      </c>
      <c r="AB127" s="346" t="s">
        <v>1011</v>
      </c>
      <c r="AC127" s="346" t="s">
        <v>1011</v>
      </c>
      <c r="AD127" s="346" t="s">
        <v>1011</v>
      </c>
      <c r="AE127" s="346" t="s">
        <v>1011</v>
      </c>
      <c r="AF127" s="346" t="s">
        <v>1011</v>
      </c>
      <c r="AG127" s="346" t="s">
        <v>1011</v>
      </c>
      <c r="AH127" s="346" t="s">
        <v>1011</v>
      </c>
      <c r="AI127" s="346" t="s">
        <v>1011</v>
      </c>
      <c r="AJ127" s="346" t="s">
        <v>1011</v>
      </c>
      <c r="AK127" s="346" t="s">
        <v>1011</v>
      </c>
      <c r="AL127" s="346" t="s">
        <v>1011</v>
      </c>
      <c r="AM127" s="346" t="s">
        <v>1011</v>
      </c>
      <c r="AN127" s="346" t="s">
        <v>1011</v>
      </c>
      <c r="AO127" s="346" t="s">
        <v>1011</v>
      </c>
      <c r="AP127" s="346" t="s">
        <v>1011</v>
      </c>
      <c r="AQ127" s="346" t="s">
        <v>1011</v>
      </c>
      <c r="AR127" s="346" t="s">
        <v>1011</v>
      </c>
      <c r="AS127" s="346" t="s">
        <v>1011</v>
      </c>
      <c r="AT127" s="346" t="s">
        <v>1011</v>
      </c>
      <c r="AU127" s="346" t="s">
        <v>1011</v>
      </c>
      <c r="AV127" s="346" t="s">
        <v>1011</v>
      </c>
      <c r="AW127" s="346" t="s">
        <v>1011</v>
      </c>
      <c r="AX127" s="346" t="s">
        <v>1011</v>
      </c>
      <c r="AY127" s="346" t="s">
        <v>1011</v>
      </c>
      <c r="AZ127" s="346" t="s">
        <v>1011</v>
      </c>
      <c r="BA127" s="346" t="s">
        <v>1011</v>
      </c>
      <c r="BB127" s="346" t="s">
        <v>1011</v>
      </c>
      <c r="BC127" s="346" t="s">
        <v>1011</v>
      </c>
      <c r="BD127" s="346" t="s">
        <v>1011</v>
      </c>
      <c r="BE127" s="346" t="s">
        <v>1011</v>
      </c>
      <c r="BF127" s="346" t="s">
        <v>1011</v>
      </c>
      <c r="BG127" s="346" t="s">
        <v>1011</v>
      </c>
      <c r="BH127" s="346" t="s">
        <v>1011</v>
      </c>
      <c r="BI127" s="346" t="s">
        <v>1011</v>
      </c>
      <c r="BJ127" s="346" t="s">
        <v>1011</v>
      </c>
      <c r="BK127" s="346" t="s">
        <v>1011</v>
      </c>
      <c r="BL127" s="346" t="s">
        <v>1011</v>
      </c>
      <c r="BM127" s="346" t="s">
        <v>1011</v>
      </c>
      <c r="BN127" s="346" t="s">
        <v>1011</v>
      </c>
      <c r="BO127" s="346" t="s">
        <v>1011</v>
      </c>
      <c r="BP127" s="346" t="s">
        <v>1011</v>
      </c>
      <c r="BQ127" s="346" t="s">
        <v>1011</v>
      </c>
      <c r="BR127" s="346" t="s">
        <v>1011</v>
      </c>
      <c r="BS127" s="346" t="s">
        <v>1011</v>
      </c>
      <c r="BT127" s="346" t="s">
        <v>1011</v>
      </c>
      <c r="BU127" s="346" t="s">
        <v>1011</v>
      </c>
      <c r="BV127" s="346" t="s">
        <v>1011</v>
      </c>
      <c r="BW127" s="346" t="s">
        <v>1011</v>
      </c>
      <c r="BX127" s="346" t="s">
        <v>1011</v>
      </c>
      <c r="BY127" s="346" t="s">
        <v>1011</v>
      </c>
      <c r="BZ127" s="346" t="s">
        <v>1011</v>
      </c>
      <c r="CA127" s="346" t="s">
        <v>1011</v>
      </c>
      <c r="CB127" s="346" t="s">
        <v>1011</v>
      </c>
      <c r="CC127" s="346" t="s">
        <v>1011</v>
      </c>
      <c r="CD127" s="346" t="s">
        <v>1011</v>
      </c>
      <c r="CE127" s="346" t="s">
        <v>1011</v>
      </c>
      <c r="CF127" s="346" t="s">
        <v>1011</v>
      </c>
      <c r="CG127" s="346" t="s">
        <v>1011</v>
      </c>
      <c r="CH127" s="346" t="s">
        <v>1011</v>
      </c>
      <c r="CI127" s="346" t="s">
        <v>1011</v>
      </c>
    </row>
    <row r="128" spans="1:91">
      <c r="F128" s="346" t="s">
        <v>1011</v>
      </c>
      <c r="G128" s="346" t="s">
        <v>1011</v>
      </c>
      <c r="H128" s="346" t="s">
        <v>1011</v>
      </c>
      <c r="I128" s="346" t="s">
        <v>1011</v>
      </c>
      <c r="J128" s="346" t="s">
        <v>1011</v>
      </c>
      <c r="K128" s="346" t="s">
        <v>1011</v>
      </c>
      <c r="L128" s="346" t="s">
        <v>1011</v>
      </c>
      <c r="M128" s="346" t="s">
        <v>1011</v>
      </c>
      <c r="N128" s="346" t="s">
        <v>1011</v>
      </c>
      <c r="O128" s="346" t="s">
        <v>1011</v>
      </c>
      <c r="P128" s="346" t="s">
        <v>1011</v>
      </c>
      <c r="Q128" s="346" t="s">
        <v>1011</v>
      </c>
      <c r="R128" s="346" t="s">
        <v>1011</v>
      </c>
      <c r="S128" s="346" t="s">
        <v>1011</v>
      </c>
      <c r="T128" s="346" t="s">
        <v>1011</v>
      </c>
      <c r="U128" s="346" t="s">
        <v>1011</v>
      </c>
      <c r="V128" s="346" t="s">
        <v>1011</v>
      </c>
      <c r="W128" s="346" t="s">
        <v>1011</v>
      </c>
      <c r="X128" s="346" t="s">
        <v>1011</v>
      </c>
      <c r="Y128" s="346" t="s">
        <v>1011</v>
      </c>
      <c r="Z128" s="346" t="s">
        <v>1011</v>
      </c>
      <c r="AA128" s="346" t="s">
        <v>1011</v>
      </c>
      <c r="AB128" s="346" t="s">
        <v>1011</v>
      </c>
      <c r="AC128" s="346" t="s">
        <v>1011</v>
      </c>
      <c r="AD128" s="346" t="s">
        <v>1011</v>
      </c>
      <c r="AE128" s="346" t="s">
        <v>1011</v>
      </c>
      <c r="AF128" s="346" t="s">
        <v>1011</v>
      </c>
      <c r="AG128" s="346" t="s">
        <v>1011</v>
      </c>
      <c r="AH128" s="346" t="s">
        <v>1011</v>
      </c>
      <c r="AI128" s="346" t="s">
        <v>1011</v>
      </c>
      <c r="AJ128" s="346" t="s">
        <v>1011</v>
      </c>
      <c r="AK128" s="346" t="s">
        <v>1011</v>
      </c>
      <c r="AL128" s="346" t="s">
        <v>1011</v>
      </c>
      <c r="AM128" s="346" t="s">
        <v>1011</v>
      </c>
      <c r="AN128" s="346" t="s">
        <v>1011</v>
      </c>
      <c r="AO128" s="346" t="s">
        <v>1011</v>
      </c>
      <c r="AP128" s="346" t="s">
        <v>1011</v>
      </c>
      <c r="AQ128" s="346" t="s">
        <v>1011</v>
      </c>
      <c r="AR128" s="346" t="s">
        <v>1011</v>
      </c>
      <c r="AS128" s="346" t="s">
        <v>1011</v>
      </c>
      <c r="AT128" s="346" t="s">
        <v>1011</v>
      </c>
      <c r="AU128" s="346" t="s">
        <v>1011</v>
      </c>
      <c r="AV128" s="346" t="s">
        <v>1011</v>
      </c>
      <c r="AW128" s="346" t="s">
        <v>1011</v>
      </c>
      <c r="AX128" s="346" t="s">
        <v>1011</v>
      </c>
      <c r="AY128" s="346" t="s">
        <v>1011</v>
      </c>
      <c r="AZ128" s="346" t="s">
        <v>1011</v>
      </c>
      <c r="BA128" s="346" t="s">
        <v>1011</v>
      </c>
      <c r="BB128" s="346" t="s">
        <v>1011</v>
      </c>
      <c r="BC128" s="346" t="s">
        <v>1011</v>
      </c>
      <c r="BD128" s="346" t="s">
        <v>1011</v>
      </c>
      <c r="BE128" s="346" t="s">
        <v>1011</v>
      </c>
      <c r="BF128" s="346" t="s">
        <v>1011</v>
      </c>
      <c r="BG128" s="346" t="s">
        <v>1011</v>
      </c>
      <c r="BH128" s="346" t="s">
        <v>1011</v>
      </c>
      <c r="BI128" s="346" t="s">
        <v>1011</v>
      </c>
      <c r="BJ128" s="346" t="s">
        <v>1011</v>
      </c>
      <c r="BK128" s="346" t="s">
        <v>1011</v>
      </c>
      <c r="BL128" s="346" t="s">
        <v>1011</v>
      </c>
      <c r="BM128" s="346" t="s">
        <v>1011</v>
      </c>
      <c r="BN128" s="346" t="s">
        <v>1011</v>
      </c>
      <c r="BO128" s="346" t="s">
        <v>1011</v>
      </c>
      <c r="BP128" s="346" t="s">
        <v>1011</v>
      </c>
      <c r="BQ128" s="346" t="s">
        <v>1011</v>
      </c>
      <c r="BR128" s="346" t="s">
        <v>1011</v>
      </c>
      <c r="BS128" s="346" t="s">
        <v>1011</v>
      </c>
      <c r="BT128" s="346" t="s">
        <v>1011</v>
      </c>
      <c r="BU128" s="346" t="s">
        <v>1011</v>
      </c>
      <c r="BV128" s="346" t="s">
        <v>1011</v>
      </c>
      <c r="BW128" s="346" t="s">
        <v>1011</v>
      </c>
      <c r="BX128" s="346" t="s">
        <v>1011</v>
      </c>
      <c r="BY128" s="346" t="s">
        <v>1011</v>
      </c>
      <c r="BZ128" s="346" t="s">
        <v>1011</v>
      </c>
      <c r="CA128" s="346" t="s">
        <v>1011</v>
      </c>
      <c r="CB128" s="346" t="s">
        <v>1011</v>
      </c>
      <c r="CC128" s="346" t="s">
        <v>1011</v>
      </c>
      <c r="CD128" s="346" t="s">
        <v>1011</v>
      </c>
      <c r="CE128" s="346" t="s">
        <v>1011</v>
      </c>
      <c r="CF128" s="346" t="s">
        <v>1011</v>
      </c>
      <c r="CG128" s="346" t="s">
        <v>1011</v>
      </c>
      <c r="CH128" s="346" t="s">
        <v>1011</v>
      </c>
      <c r="CI128" s="346" t="s">
        <v>1011</v>
      </c>
    </row>
    <row r="129" spans="2:87">
      <c r="F129" s="346" t="s">
        <v>1011</v>
      </c>
      <c r="G129" s="346" t="s">
        <v>1011</v>
      </c>
      <c r="H129" s="346" t="s">
        <v>1011</v>
      </c>
      <c r="I129" s="346" t="s">
        <v>1011</v>
      </c>
      <c r="J129" s="346" t="s">
        <v>1011</v>
      </c>
      <c r="K129" s="346" t="s">
        <v>1011</v>
      </c>
      <c r="L129" s="346" t="s">
        <v>1011</v>
      </c>
      <c r="M129" s="346" t="s">
        <v>1011</v>
      </c>
      <c r="N129" s="346" t="s">
        <v>1011</v>
      </c>
      <c r="O129" s="346" t="s">
        <v>1011</v>
      </c>
      <c r="P129" s="346" t="s">
        <v>1011</v>
      </c>
      <c r="Q129" s="346" t="s">
        <v>1011</v>
      </c>
      <c r="R129" s="346" t="s">
        <v>1011</v>
      </c>
      <c r="S129" s="346" t="s">
        <v>1011</v>
      </c>
      <c r="T129" s="346" t="s">
        <v>1011</v>
      </c>
      <c r="U129" s="346" t="s">
        <v>1011</v>
      </c>
      <c r="V129" s="346" t="s">
        <v>1011</v>
      </c>
      <c r="W129" s="346" t="s">
        <v>1011</v>
      </c>
      <c r="X129" s="346" t="s">
        <v>1011</v>
      </c>
      <c r="Y129" s="346" t="s">
        <v>1011</v>
      </c>
      <c r="Z129" s="346" t="s">
        <v>1011</v>
      </c>
      <c r="AA129" s="346" t="s">
        <v>1011</v>
      </c>
      <c r="AB129" s="346" t="s">
        <v>1011</v>
      </c>
      <c r="AC129" s="346" t="s">
        <v>1011</v>
      </c>
      <c r="AD129" s="346" t="s">
        <v>1011</v>
      </c>
      <c r="AE129" s="346" t="s">
        <v>1011</v>
      </c>
      <c r="AF129" s="346" t="s">
        <v>1011</v>
      </c>
      <c r="AG129" s="346" t="s">
        <v>1011</v>
      </c>
      <c r="AH129" s="346" t="s">
        <v>1011</v>
      </c>
      <c r="AI129" s="346" t="s">
        <v>1011</v>
      </c>
      <c r="AJ129" s="346" t="s">
        <v>1011</v>
      </c>
      <c r="AK129" s="346" t="s">
        <v>1011</v>
      </c>
      <c r="AL129" s="346" t="s">
        <v>1011</v>
      </c>
      <c r="AM129" s="346" t="s">
        <v>1011</v>
      </c>
      <c r="AN129" s="346" t="s">
        <v>1011</v>
      </c>
      <c r="AO129" s="346" t="s">
        <v>1011</v>
      </c>
      <c r="AP129" s="346" t="s">
        <v>1011</v>
      </c>
      <c r="AQ129" s="346" t="s">
        <v>1011</v>
      </c>
      <c r="AR129" s="346" t="s">
        <v>1011</v>
      </c>
      <c r="AS129" s="346" t="s">
        <v>1011</v>
      </c>
      <c r="AT129" s="346" t="s">
        <v>1011</v>
      </c>
      <c r="AU129" s="346" t="s">
        <v>1011</v>
      </c>
      <c r="AV129" s="346" t="s">
        <v>1011</v>
      </c>
      <c r="AW129" s="346" t="s">
        <v>1011</v>
      </c>
      <c r="AX129" s="346" t="s">
        <v>1011</v>
      </c>
      <c r="AY129" s="346" t="s">
        <v>1011</v>
      </c>
      <c r="AZ129" s="346" t="s">
        <v>1011</v>
      </c>
      <c r="BA129" s="346" t="s">
        <v>1011</v>
      </c>
      <c r="BB129" s="346" t="s">
        <v>1011</v>
      </c>
      <c r="BC129" s="346" t="s">
        <v>1011</v>
      </c>
      <c r="BD129" s="346" t="s">
        <v>1011</v>
      </c>
      <c r="BE129" s="346" t="s">
        <v>1011</v>
      </c>
      <c r="BF129" s="346" t="s">
        <v>1011</v>
      </c>
      <c r="BG129" s="346" t="s">
        <v>1011</v>
      </c>
      <c r="BH129" s="346" t="s">
        <v>1011</v>
      </c>
      <c r="BI129" s="346" t="s">
        <v>1011</v>
      </c>
      <c r="BJ129" s="346" t="s">
        <v>1011</v>
      </c>
      <c r="BK129" s="346" t="s">
        <v>1011</v>
      </c>
      <c r="BL129" s="346" t="s">
        <v>1011</v>
      </c>
      <c r="BM129" s="346" t="s">
        <v>1011</v>
      </c>
      <c r="BN129" s="346" t="s">
        <v>1011</v>
      </c>
      <c r="BO129" s="346" t="s">
        <v>1011</v>
      </c>
      <c r="BP129" s="346" t="s">
        <v>1011</v>
      </c>
      <c r="BQ129" s="346" t="s">
        <v>1011</v>
      </c>
      <c r="BR129" s="346" t="s">
        <v>1011</v>
      </c>
      <c r="BS129" s="346" t="s">
        <v>1011</v>
      </c>
      <c r="BT129" s="346" t="s">
        <v>1011</v>
      </c>
      <c r="BU129" s="346" t="s">
        <v>1011</v>
      </c>
      <c r="BV129" s="346" t="s">
        <v>1011</v>
      </c>
      <c r="BW129" s="346" t="s">
        <v>1011</v>
      </c>
      <c r="BX129" s="346" t="s">
        <v>1011</v>
      </c>
      <c r="BY129" s="346" t="s">
        <v>1011</v>
      </c>
      <c r="BZ129" s="346" t="s">
        <v>1011</v>
      </c>
      <c r="CA129" s="346" t="s">
        <v>1011</v>
      </c>
      <c r="CB129" s="346" t="s">
        <v>1011</v>
      </c>
      <c r="CC129" s="346" t="s">
        <v>1011</v>
      </c>
      <c r="CD129" s="346" t="s">
        <v>1011</v>
      </c>
      <c r="CE129" s="346" t="s">
        <v>1011</v>
      </c>
      <c r="CF129" s="346" t="s">
        <v>1011</v>
      </c>
      <c r="CG129" s="346" t="s">
        <v>1011</v>
      </c>
      <c r="CH129" s="346" t="s">
        <v>1011</v>
      </c>
      <c r="CI129" s="346" t="s">
        <v>1011</v>
      </c>
    </row>
    <row r="130" spans="2:87">
      <c r="B130" s="381"/>
      <c r="C130" s="381" t="s">
        <v>980</v>
      </c>
      <c r="D130" s="381" t="s">
        <v>981</v>
      </c>
      <c r="F130" s="346" t="s">
        <v>1011</v>
      </c>
      <c r="G130" s="346" t="s">
        <v>1011</v>
      </c>
      <c r="H130" s="346" t="s">
        <v>1011</v>
      </c>
      <c r="I130" s="346" t="s">
        <v>1011</v>
      </c>
      <c r="J130" s="346" t="s">
        <v>1011</v>
      </c>
      <c r="K130" s="346" t="s">
        <v>1011</v>
      </c>
      <c r="L130" s="346" t="s">
        <v>1011</v>
      </c>
      <c r="M130" s="346" t="s">
        <v>1011</v>
      </c>
      <c r="N130" s="346" t="s">
        <v>1011</v>
      </c>
      <c r="O130" s="346" t="s">
        <v>1011</v>
      </c>
      <c r="P130" s="346" t="s">
        <v>1011</v>
      </c>
      <c r="Q130" s="346" t="s">
        <v>1011</v>
      </c>
      <c r="R130" s="346" t="s">
        <v>1011</v>
      </c>
      <c r="S130" s="346" t="s">
        <v>1011</v>
      </c>
      <c r="T130" s="346" t="s">
        <v>1011</v>
      </c>
      <c r="U130" s="346" t="s">
        <v>1011</v>
      </c>
      <c r="V130" s="346" t="s">
        <v>1011</v>
      </c>
      <c r="W130" s="346" t="s">
        <v>1011</v>
      </c>
      <c r="X130" s="346" t="s">
        <v>1011</v>
      </c>
      <c r="Y130" s="346" t="s">
        <v>1011</v>
      </c>
      <c r="Z130" s="346" t="s">
        <v>1011</v>
      </c>
      <c r="AA130" s="346" t="s">
        <v>1011</v>
      </c>
      <c r="AB130" s="346" t="s">
        <v>1011</v>
      </c>
      <c r="AC130" s="346" t="s">
        <v>1011</v>
      </c>
      <c r="AD130" s="346" t="s">
        <v>1011</v>
      </c>
      <c r="AE130" s="346" t="s">
        <v>1011</v>
      </c>
      <c r="AF130" s="346" t="s">
        <v>1011</v>
      </c>
      <c r="AG130" s="346" t="s">
        <v>1011</v>
      </c>
      <c r="AH130" s="346" t="s">
        <v>1011</v>
      </c>
      <c r="AI130" s="346" t="s">
        <v>1011</v>
      </c>
      <c r="AJ130" s="346" t="s">
        <v>1011</v>
      </c>
      <c r="AK130" s="346" t="s">
        <v>1011</v>
      </c>
      <c r="AL130" s="346" t="s">
        <v>1011</v>
      </c>
      <c r="AM130" s="346" t="s">
        <v>1011</v>
      </c>
      <c r="AN130" s="346" t="s">
        <v>1011</v>
      </c>
      <c r="AO130" s="346" t="s">
        <v>1011</v>
      </c>
      <c r="AP130" s="346" t="s">
        <v>1011</v>
      </c>
      <c r="AQ130" s="346" t="s">
        <v>1011</v>
      </c>
      <c r="AR130" s="346" t="s">
        <v>1011</v>
      </c>
      <c r="AS130" s="346" t="s">
        <v>1011</v>
      </c>
      <c r="AT130" s="346" t="s">
        <v>1011</v>
      </c>
      <c r="AU130" s="346" t="s">
        <v>1011</v>
      </c>
      <c r="AV130" s="346" t="s">
        <v>1011</v>
      </c>
      <c r="AW130" s="346" t="s">
        <v>1011</v>
      </c>
      <c r="AX130" s="346" t="s">
        <v>1011</v>
      </c>
      <c r="AY130" s="346" t="s">
        <v>1011</v>
      </c>
      <c r="AZ130" s="346" t="s">
        <v>1011</v>
      </c>
      <c r="BA130" s="346" t="s">
        <v>1011</v>
      </c>
      <c r="BB130" s="346" t="s">
        <v>1011</v>
      </c>
      <c r="BC130" s="346" t="s">
        <v>1011</v>
      </c>
      <c r="BD130" s="346" t="s">
        <v>1011</v>
      </c>
      <c r="BE130" s="346" t="s">
        <v>1011</v>
      </c>
      <c r="BF130" s="346" t="s">
        <v>1011</v>
      </c>
      <c r="BG130" s="346" t="s">
        <v>1011</v>
      </c>
      <c r="BH130" s="346" t="s">
        <v>1011</v>
      </c>
      <c r="BI130" s="346" t="s">
        <v>1011</v>
      </c>
      <c r="BJ130" s="346" t="s">
        <v>1011</v>
      </c>
      <c r="BK130" s="346" t="s">
        <v>1011</v>
      </c>
      <c r="BL130" s="346" t="s">
        <v>1011</v>
      </c>
      <c r="BM130" s="346" t="s">
        <v>1011</v>
      </c>
      <c r="BN130" s="346" t="s">
        <v>1011</v>
      </c>
      <c r="BO130" s="346" t="s">
        <v>1011</v>
      </c>
      <c r="BP130" s="346" t="s">
        <v>1011</v>
      </c>
      <c r="BQ130" s="346" t="s">
        <v>1011</v>
      </c>
      <c r="BR130" s="346" t="s">
        <v>1011</v>
      </c>
      <c r="BS130" s="346" t="s">
        <v>1011</v>
      </c>
      <c r="BT130" s="346" t="s">
        <v>1011</v>
      </c>
      <c r="BU130" s="346" t="s">
        <v>1011</v>
      </c>
      <c r="BV130" s="346" t="s">
        <v>1011</v>
      </c>
      <c r="BW130" s="346" t="s">
        <v>1011</v>
      </c>
      <c r="BX130" s="346" t="s">
        <v>1011</v>
      </c>
      <c r="BY130" s="346" t="s">
        <v>1011</v>
      </c>
      <c r="BZ130" s="346" t="s">
        <v>1011</v>
      </c>
      <c r="CA130" s="346" t="s">
        <v>1011</v>
      </c>
      <c r="CB130" s="346" t="s">
        <v>1011</v>
      </c>
      <c r="CC130" s="346" t="s">
        <v>1011</v>
      </c>
      <c r="CD130" s="346" t="s">
        <v>1011</v>
      </c>
      <c r="CE130" s="346" t="s">
        <v>1011</v>
      </c>
      <c r="CF130" s="346" t="s">
        <v>1011</v>
      </c>
      <c r="CG130" s="346" t="s">
        <v>1011</v>
      </c>
      <c r="CH130" s="346" t="s">
        <v>1011</v>
      </c>
      <c r="CI130" s="346" t="s">
        <v>1011</v>
      </c>
    </row>
    <row r="131" spans="2:87">
      <c r="B131" t="s">
        <v>982</v>
      </c>
      <c r="C131">
        <v>0</v>
      </c>
      <c r="D131">
        <v>0</v>
      </c>
      <c r="F131" s="346" t="s">
        <v>1011</v>
      </c>
      <c r="G131" s="346" t="s">
        <v>1011</v>
      </c>
      <c r="H131" s="346" t="s">
        <v>1011</v>
      </c>
      <c r="I131" s="346" t="s">
        <v>1011</v>
      </c>
      <c r="J131" s="346" t="s">
        <v>1011</v>
      </c>
      <c r="K131" s="346" t="s">
        <v>1011</v>
      </c>
      <c r="L131" s="346" t="s">
        <v>1011</v>
      </c>
      <c r="M131" s="346" t="s">
        <v>1011</v>
      </c>
      <c r="N131" s="346" t="s">
        <v>1011</v>
      </c>
      <c r="O131" s="346" t="s">
        <v>1011</v>
      </c>
      <c r="P131" s="346" t="s">
        <v>1011</v>
      </c>
      <c r="Q131" s="346" t="s">
        <v>1011</v>
      </c>
      <c r="R131" s="346" t="s">
        <v>1011</v>
      </c>
      <c r="S131" s="346" t="s">
        <v>1011</v>
      </c>
      <c r="T131" s="346" t="s">
        <v>1011</v>
      </c>
      <c r="U131" s="346" t="s">
        <v>1011</v>
      </c>
      <c r="V131" s="346" t="s">
        <v>1011</v>
      </c>
      <c r="W131" s="346" t="s">
        <v>1011</v>
      </c>
      <c r="X131" s="346" t="s">
        <v>1011</v>
      </c>
      <c r="Y131" s="346" t="s">
        <v>1011</v>
      </c>
      <c r="Z131" s="346" t="s">
        <v>1011</v>
      </c>
      <c r="AA131" s="346" t="s">
        <v>1011</v>
      </c>
      <c r="AB131" s="346" t="s">
        <v>1011</v>
      </c>
      <c r="AC131" s="346" t="s">
        <v>1011</v>
      </c>
      <c r="AD131" s="346" t="s">
        <v>1011</v>
      </c>
      <c r="AE131" s="346" t="s">
        <v>1011</v>
      </c>
      <c r="AF131" s="346" t="s">
        <v>1011</v>
      </c>
      <c r="AG131" s="346" t="s">
        <v>1011</v>
      </c>
      <c r="AH131" s="346" t="s">
        <v>1011</v>
      </c>
      <c r="AI131" s="346" t="s">
        <v>1011</v>
      </c>
      <c r="AJ131" s="346" t="s">
        <v>1011</v>
      </c>
      <c r="AK131" s="346" t="s">
        <v>1011</v>
      </c>
      <c r="AL131" s="346" t="s">
        <v>1011</v>
      </c>
      <c r="AM131" s="346" t="s">
        <v>1011</v>
      </c>
      <c r="AN131" s="346" t="s">
        <v>1011</v>
      </c>
      <c r="AO131" s="346" t="s">
        <v>1011</v>
      </c>
      <c r="AP131" s="346" t="s">
        <v>1011</v>
      </c>
      <c r="AQ131" s="346" t="s">
        <v>1011</v>
      </c>
      <c r="AR131" s="346" t="s">
        <v>1011</v>
      </c>
      <c r="AS131" s="346" t="s">
        <v>1011</v>
      </c>
      <c r="AT131" s="346" t="s">
        <v>1011</v>
      </c>
      <c r="AU131" s="346" t="s">
        <v>1011</v>
      </c>
      <c r="AV131" s="346" t="s">
        <v>1011</v>
      </c>
      <c r="AW131" s="346" t="s">
        <v>1011</v>
      </c>
      <c r="AX131" s="346" t="s">
        <v>1011</v>
      </c>
      <c r="AY131" s="346" t="s">
        <v>1011</v>
      </c>
      <c r="AZ131" s="346" t="s">
        <v>1011</v>
      </c>
      <c r="BA131" s="346" t="s">
        <v>1011</v>
      </c>
      <c r="BB131" s="346" t="s">
        <v>1011</v>
      </c>
      <c r="BC131" s="346" t="s">
        <v>1011</v>
      </c>
      <c r="BD131" s="346" t="s">
        <v>1011</v>
      </c>
      <c r="BE131" s="346" t="s">
        <v>1011</v>
      </c>
      <c r="BF131" s="346" t="s">
        <v>1011</v>
      </c>
      <c r="BG131" s="346" t="s">
        <v>1011</v>
      </c>
      <c r="BH131" s="346" t="s">
        <v>1011</v>
      </c>
      <c r="BI131" s="346" t="s">
        <v>1011</v>
      </c>
      <c r="BJ131" s="346" t="s">
        <v>1011</v>
      </c>
      <c r="BK131" s="346" t="s">
        <v>1011</v>
      </c>
      <c r="BL131" s="346" t="s">
        <v>1011</v>
      </c>
      <c r="BM131" s="346" t="s">
        <v>1011</v>
      </c>
      <c r="BN131" s="346" t="s">
        <v>1011</v>
      </c>
      <c r="BO131" s="346" t="s">
        <v>1011</v>
      </c>
      <c r="BP131" s="346" t="s">
        <v>1011</v>
      </c>
      <c r="BQ131" s="346" t="s">
        <v>1011</v>
      </c>
      <c r="BR131" s="346" t="s">
        <v>1011</v>
      </c>
      <c r="BS131" s="346" t="s">
        <v>1011</v>
      </c>
      <c r="BT131" s="346" t="s">
        <v>1011</v>
      </c>
      <c r="BU131" s="346" t="s">
        <v>1011</v>
      </c>
      <c r="BV131" s="346" t="s">
        <v>1011</v>
      </c>
      <c r="BW131" s="346" t="s">
        <v>1011</v>
      </c>
      <c r="BX131" s="346" t="s">
        <v>1011</v>
      </c>
      <c r="BY131" s="346" t="s">
        <v>1011</v>
      </c>
      <c r="BZ131" s="346" t="s">
        <v>1011</v>
      </c>
      <c r="CA131" s="346" t="s">
        <v>1011</v>
      </c>
      <c r="CB131" s="346" t="s">
        <v>1011</v>
      </c>
      <c r="CC131" s="346" t="s">
        <v>1011</v>
      </c>
      <c r="CD131" s="346" t="s">
        <v>1011</v>
      </c>
      <c r="CE131" s="346" t="s">
        <v>1011</v>
      </c>
      <c r="CF131" s="346" t="s">
        <v>1011</v>
      </c>
      <c r="CG131" s="346" t="s">
        <v>1011</v>
      </c>
      <c r="CH131" s="346" t="s">
        <v>1011</v>
      </c>
      <c r="CI131" s="346" t="s">
        <v>1011</v>
      </c>
    </row>
    <row r="132" spans="2:87">
      <c r="B132" t="s">
        <v>983</v>
      </c>
      <c r="C132">
        <v>0</v>
      </c>
      <c r="D132">
        <v>0</v>
      </c>
      <c r="F132" s="346" t="s">
        <v>1011</v>
      </c>
      <c r="G132" s="346" t="s">
        <v>1011</v>
      </c>
      <c r="H132" s="346" t="s">
        <v>1011</v>
      </c>
      <c r="I132" s="346" t="s">
        <v>1011</v>
      </c>
      <c r="J132" s="346" t="s">
        <v>1011</v>
      </c>
      <c r="K132" s="346" t="s">
        <v>1011</v>
      </c>
      <c r="L132" s="346" t="s">
        <v>1011</v>
      </c>
      <c r="M132" s="346" t="s">
        <v>1011</v>
      </c>
      <c r="N132" s="346" t="s">
        <v>1011</v>
      </c>
      <c r="O132" s="346" t="s">
        <v>1011</v>
      </c>
      <c r="P132" s="346" t="s">
        <v>1011</v>
      </c>
      <c r="Q132" s="346" t="s">
        <v>1011</v>
      </c>
      <c r="R132" s="346" t="s">
        <v>1011</v>
      </c>
      <c r="S132" s="346" t="s">
        <v>1011</v>
      </c>
      <c r="T132" s="346" t="s">
        <v>1011</v>
      </c>
      <c r="U132" s="346" t="s">
        <v>1011</v>
      </c>
      <c r="V132" s="346" t="s">
        <v>1011</v>
      </c>
      <c r="W132" s="346" t="s">
        <v>1011</v>
      </c>
      <c r="X132" s="346" t="s">
        <v>1011</v>
      </c>
      <c r="Y132" s="346" t="s">
        <v>1011</v>
      </c>
      <c r="Z132" s="346" t="s">
        <v>1011</v>
      </c>
      <c r="AA132" s="346" t="s">
        <v>1011</v>
      </c>
      <c r="AB132" s="346" t="s">
        <v>1011</v>
      </c>
      <c r="AC132" s="346" t="s">
        <v>1011</v>
      </c>
      <c r="AD132" s="346" t="s">
        <v>1011</v>
      </c>
      <c r="AE132" s="346" t="s">
        <v>1011</v>
      </c>
      <c r="AF132" s="346" t="s">
        <v>1011</v>
      </c>
      <c r="AG132" s="346" t="s">
        <v>1011</v>
      </c>
      <c r="AH132" s="346" t="s">
        <v>1011</v>
      </c>
      <c r="AI132" s="346" t="s">
        <v>1011</v>
      </c>
      <c r="AJ132" s="346" t="s">
        <v>1011</v>
      </c>
      <c r="AK132" s="346" t="s">
        <v>1011</v>
      </c>
      <c r="AL132" s="346" t="s">
        <v>1011</v>
      </c>
      <c r="AM132" s="346" t="s">
        <v>1011</v>
      </c>
      <c r="AN132" s="346" t="s">
        <v>1011</v>
      </c>
      <c r="AO132" s="346" t="s">
        <v>1011</v>
      </c>
      <c r="AP132" s="346" t="s">
        <v>1011</v>
      </c>
      <c r="AQ132" s="346" t="s">
        <v>1011</v>
      </c>
      <c r="AR132" s="346" t="s">
        <v>1011</v>
      </c>
      <c r="AS132" s="346" t="s">
        <v>1011</v>
      </c>
      <c r="AT132" s="346" t="s">
        <v>1011</v>
      </c>
      <c r="AU132" s="346" t="s">
        <v>1011</v>
      </c>
      <c r="AV132" s="346" t="s">
        <v>1011</v>
      </c>
      <c r="AW132" s="346" t="s">
        <v>1011</v>
      </c>
      <c r="AX132" s="346" t="s">
        <v>1011</v>
      </c>
      <c r="AY132" s="346" t="s">
        <v>1011</v>
      </c>
      <c r="AZ132" s="346" t="s">
        <v>1011</v>
      </c>
      <c r="BA132" s="346" t="s">
        <v>1011</v>
      </c>
      <c r="BB132" s="346" t="s">
        <v>1011</v>
      </c>
      <c r="BC132" s="346" t="s">
        <v>1011</v>
      </c>
      <c r="BD132" s="346" t="s">
        <v>1011</v>
      </c>
      <c r="BE132" s="346" t="s">
        <v>1011</v>
      </c>
      <c r="BF132" s="346" t="s">
        <v>1011</v>
      </c>
      <c r="BG132" s="346" t="s">
        <v>1011</v>
      </c>
      <c r="BH132" s="346" t="s">
        <v>1011</v>
      </c>
      <c r="BI132" s="346" t="s">
        <v>1011</v>
      </c>
      <c r="BJ132" s="346" t="s">
        <v>1011</v>
      </c>
      <c r="BK132" s="346" t="s">
        <v>1011</v>
      </c>
      <c r="BL132" s="346" t="s">
        <v>1011</v>
      </c>
      <c r="BM132" s="346" t="s">
        <v>1011</v>
      </c>
      <c r="BN132" s="346" t="s">
        <v>1011</v>
      </c>
      <c r="BO132" s="346" t="s">
        <v>1011</v>
      </c>
      <c r="BP132" s="346" t="s">
        <v>1011</v>
      </c>
      <c r="BQ132" s="346" t="s">
        <v>1011</v>
      </c>
      <c r="BR132" s="346" t="s">
        <v>1011</v>
      </c>
      <c r="BS132" s="346" t="s">
        <v>1011</v>
      </c>
      <c r="BT132" s="346" t="s">
        <v>1011</v>
      </c>
      <c r="BU132" s="346" t="s">
        <v>1011</v>
      </c>
      <c r="BV132" s="346" t="s">
        <v>1011</v>
      </c>
      <c r="BW132" s="346" t="s">
        <v>1011</v>
      </c>
      <c r="BX132" s="346" t="s">
        <v>1011</v>
      </c>
      <c r="BY132" s="346" t="s">
        <v>1011</v>
      </c>
      <c r="BZ132" s="346" t="s">
        <v>1011</v>
      </c>
      <c r="CA132" s="346" t="s">
        <v>1011</v>
      </c>
      <c r="CB132" s="346" t="s">
        <v>1011</v>
      </c>
      <c r="CC132" s="346" t="s">
        <v>1011</v>
      </c>
      <c r="CD132" s="346" t="s">
        <v>1011</v>
      </c>
      <c r="CE132" s="346" t="s">
        <v>1011</v>
      </c>
      <c r="CF132" s="346" t="s">
        <v>1011</v>
      </c>
      <c r="CG132" s="346" t="s">
        <v>1011</v>
      </c>
      <c r="CH132" s="346" t="s">
        <v>1011</v>
      </c>
      <c r="CI132" s="346" t="s">
        <v>1011</v>
      </c>
    </row>
    <row r="133" spans="2:87">
      <c r="B133" t="s">
        <v>984</v>
      </c>
      <c r="C133">
        <v>0</v>
      </c>
      <c r="D133">
        <v>0</v>
      </c>
      <c r="F133" s="346" t="s">
        <v>1011</v>
      </c>
      <c r="G133" s="346" t="s">
        <v>1011</v>
      </c>
      <c r="H133" s="346" t="s">
        <v>1011</v>
      </c>
      <c r="I133" s="346" t="s">
        <v>1011</v>
      </c>
      <c r="J133" s="346" t="s">
        <v>1011</v>
      </c>
      <c r="K133" s="346" t="s">
        <v>1011</v>
      </c>
      <c r="L133" s="346" t="s">
        <v>1011</v>
      </c>
      <c r="M133" s="346" t="s">
        <v>1011</v>
      </c>
      <c r="N133" s="346" t="s">
        <v>1011</v>
      </c>
      <c r="O133" s="346" t="s">
        <v>1011</v>
      </c>
      <c r="P133" s="346" t="s">
        <v>1011</v>
      </c>
      <c r="Q133" s="346" t="s">
        <v>1011</v>
      </c>
      <c r="R133" s="346" t="s">
        <v>1011</v>
      </c>
      <c r="S133" s="346" t="s">
        <v>1011</v>
      </c>
      <c r="T133" s="346" t="s">
        <v>1011</v>
      </c>
      <c r="U133" s="346" t="s">
        <v>1011</v>
      </c>
      <c r="V133" s="346" t="s">
        <v>1011</v>
      </c>
      <c r="W133" s="346" t="s">
        <v>1011</v>
      </c>
      <c r="X133" s="346" t="s">
        <v>1011</v>
      </c>
      <c r="Y133" s="346" t="s">
        <v>1011</v>
      </c>
      <c r="Z133" s="346" t="s">
        <v>1011</v>
      </c>
      <c r="AA133" s="346" t="s">
        <v>1011</v>
      </c>
      <c r="AB133" s="346" t="s">
        <v>1011</v>
      </c>
      <c r="AC133" s="346" t="s">
        <v>1011</v>
      </c>
      <c r="AD133" s="346" t="s">
        <v>1011</v>
      </c>
      <c r="AE133" s="346" t="s">
        <v>1011</v>
      </c>
      <c r="AF133" s="346" t="s">
        <v>1011</v>
      </c>
      <c r="AG133" s="346" t="s">
        <v>1011</v>
      </c>
      <c r="AH133" s="346" t="s">
        <v>1011</v>
      </c>
      <c r="AI133" s="346" t="s">
        <v>1011</v>
      </c>
      <c r="AJ133" s="346" t="s">
        <v>1011</v>
      </c>
      <c r="AK133" s="346" t="s">
        <v>1011</v>
      </c>
      <c r="AL133" s="346" t="s">
        <v>1011</v>
      </c>
      <c r="AM133" s="346" t="s">
        <v>1011</v>
      </c>
      <c r="AN133" s="346" t="s">
        <v>1011</v>
      </c>
      <c r="AO133" s="346" t="s">
        <v>1011</v>
      </c>
      <c r="AP133" s="346" t="s">
        <v>1011</v>
      </c>
      <c r="AQ133" s="346" t="s">
        <v>1011</v>
      </c>
      <c r="AR133" s="346" t="s">
        <v>1011</v>
      </c>
      <c r="AS133" s="346" t="s">
        <v>1011</v>
      </c>
      <c r="AT133" s="346" t="s">
        <v>1011</v>
      </c>
      <c r="AU133" s="346" t="s">
        <v>1011</v>
      </c>
      <c r="AV133" s="346" t="s">
        <v>1011</v>
      </c>
      <c r="AW133" s="346" t="s">
        <v>1011</v>
      </c>
      <c r="AX133" s="346" t="s">
        <v>1011</v>
      </c>
      <c r="AY133" s="346" t="s">
        <v>1011</v>
      </c>
      <c r="AZ133" s="346" t="s">
        <v>1011</v>
      </c>
      <c r="BA133" s="346" t="s">
        <v>1011</v>
      </c>
      <c r="BB133" s="346" t="s">
        <v>1011</v>
      </c>
      <c r="BC133" s="346" t="s">
        <v>1011</v>
      </c>
      <c r="BD133" s="346" t="s">
        <v>1011</v>
      </c>
      <c r="BE133" s="346" t="s">
        <v>1011</v>
      </c>
      <c r="BF133" s="346" t="s">
        <v>1011</v>
      </c>
      <c r="BG133" s="346" t="s">
        <v>1011</v>
      </c>
      <c r="BH133" s="346" t="s">
        <v>1011</v>
      </c>
      <c r="BI133" s="346" t="s">
        <v>1011</v>
      </c>
      <c r="BJ133" s="346" t="s">
        <v>1011</v>
      </c>
      <c r="BK133" s="346" t="s">
        <v>1011</v>
      </c>
      <c r="BL133" s="346" t="s">
        <v>1011</v>
      </c>
      <c r="BM133" s="346" t="s">
        <v>1011</v>
      </c>
      <c r="BN133" s="346" t="s">
        <v>1011</v>
      </c>
      <c r="BO133" s="346" t="s">
        <v>1011</v>
      </c>
      <c r="BP133" s="346" t="s">
        <v>1011</v>
      </c>
      <c r="BQ133" s="346" t="s">
        <v>1011</v>
      </c>
      <c r="BR133" s="346" t="s">
        <v>1011</v>
      </c>
      <c r="BS133" s="346" t="s">
        <v>1011</v>
      </c>
      <c r="BT133" s="346" t="s">
        <v>1011</v>
      </c>
      <c r="BU133" s="346" t="s">
        <v>1011</v>
      </c>
      <c r="BV133" s="346" t="s">
        <v>1011</v>
      </c>
      <c r="BW133" s="346" t="s">
        <v>1011</v>
      </c>
      <c r="BX133" s="346" t="s">
        <v>1011</v>
      </c>
      <c r="BY133" s="346" t="s">
        <v>1011</v>
      </c>
      <c r="BZ133" s="346" t="s">
        <v>1011</v>
      </c>
      <c r="CA133" s="346" t="s">
        <v>1011</v>
      </c>
      <c r="CB133" s="346" t="s">
        <v>1011</v>
      </c>
      <c r="CC133" s="346" t="s">
        <v>1011</v>
      </c>
      <c r="CD133" s="346" t="s">
        <v>1011</v>
      </c>
      <c r="CE133" s="346" t="s">
        <v>1011</v>
      </c>
      <c r="CF133" s="346" t="s">
        <v>1011</v>
      </c>
      <c r="CG133" s="346" t="s">
        <v>1011</v>
      </c>
      <c r="CH133" s="346" t="s">
        <v>1011</v>
      </c>
      <c r="CI133" s="346" t="s">
        <v>1011</v>
      </c>
    </row>
    <row r="134" spans="2:87">
      <c r="B134" t="s">
        <v>985</v>
      </c>
      <c r="C134">
        <v>0</v>
      </c>
      <c r="D134">
        <v>0</v>
      </c>
      <c r="F134" s="346" t="s">
        <v>1011</v>
      </c>
      <c r="G134" s="346" t="s">
        <v>1011</v>
      </c>
      <c r="H134" s="346" t="s">
        <v>1011</v>
      </c>
      <c r="I134" s="346" t="s">
        <v>1011</v>
      </c>
      <c r="J134" s="346" t="s">
        <v>1011</v>
      </c>
      <c r="K134" s="346" t="s">
        <v>1011</v>
      </c>
      <c r="L134" s="346" t="s">
        <v>1011</v>
      </c>
      <c r="M134" s="346" t="s">
        <v>1011</v>
      </c>
      <c r="N134" s="346" t="s">
        <v>1011</v>
      </c>
      <c r="O134" s="346" t="s">
        <v>1011</v>
      </c>
      <c r="P134" s="346" t="s">
        <v>1011</v>
      </c>
      <c r="Q134" s="346" t="s">
        <v>1011</v>
      </c>
      <c r="R134" s="346" t="s">
        <v>1011</v>
      </c>
      <c r="S134" s="346" t="s">
        <v>1011</v>
      </c>
      <c r="T134" s="346" t="s">
        <v>1011</v>
      </c>
      <c r="U134" s="346" t="s">
        <v>1011</v>
      </c>
      <c r="V134" s="346" t="s">
        <v>1011</v>
      </c>
      <c r="W134" s="346" t="s">
        <v>1011</v>
      </c>
      <c r="X134" s="346" t="s">
        <v>1011</v>
      </c>
      <c r="Y134" s="346" t="s">
        <v>1011</v>
      </c>
      <c r="Z134" s="346" t="s">
        <v>1011</v>
      </c>
      <c r="AA134" s="346" t="s">
        <v>1011</v>
      </c>
      <c r="AB134" s="346" t="s">
        <v>1011</v>
      </c>
      <c r="AC134" s="346" t="s">
        <v>1011</v>
      </c>
      <c r="AD134" s="346" t="s">
        <v>1011</v>
      </c>
      <c r="AE134" s="346" t="s">
        <v>1011</v>
      </c>
      <c r="AF134" s="346" t="s">
        <v>1011</v>
      </c>
      <c r="AG134" s="346" t="s">
        <v>1011</v>
      </c>
      <c r="AH134" s="346" t="s">
        <v>1011</v>
      </c>
      <c r="AI134" s="346" t="s">
        <v>1011</v>
      </c>
      <c r="AJ134" s="346" t="s">
        <v>1011</v>
      </c>
      <c r="AK134" s="346" t="s">
        <v>1011</v>
      </c>
      <c r="AL134" s="346" t="s">
        <v>1011</v>
      </c>
      <c r="AM134" s="346" t="s">
        <v>1011</v>
      </c>
      <c r="AN134" s="346" t="s">
        <v>1011</v>
      </c>
      <c r="AO134" s="346" t="s">
        <v>1011</v>
      </c>
      <c r="AP134" s="346" t="s">
        <v>1011</v>
      </c>
      <c r="AQ134" s="346" t="s">
        <v>1011</v>
      </c>
      <c r="AR134" s="346" t="s">
        <v>1011</v>
      </c>
      <c r="AS134" s="346" t="s">
        <v>1011</v>
      </c>
      <c r="AT134" s="346" t="s">
        <v>1011</v>
      </c>
      <c r="AU134" s="346" t="s">
        <v>1011</v>
      </c>
      <c r="AV134" s="346" t="s">
        <v>1011</v>
      </c>
      <c r="AW134" s="346" t="s">
        <v>1011</v>
      </c>
      <c r="AX134" s="346" t="s">
        <v>1011</v>
      </c>
      <c r="AY134" s="346" t="s">
        <v>1011</v>
      </c>
      <c r="AZ134" s="346" t="s">
        <v>1011</v>
      </c>
      <c r="BA134" s="346" t="s">
        <v>1011</v>
      </c>
      <c r="BB134" s="346" t="s">
        <v>1011</v>
      </c>
      <c r="BC134" s="346" t="s">
        <v>1011</v>
      </c>
      <c r="BD134" s="346" t="s">
        <v>1011</v>
      </c>
      <c r="BE134" s="346" t="s">
        <v>1011</v>
      </c>
      <c r="BF134" s="346" t="s">
        <v>1011</v>
      </c>
      <c r="BG134" s="346" t="s">
        <v>1011</v>
      </c>
      <c r="BH134" s="346" t="s">
        <v>1011</v>
      </c>
      <c r="BI134" s="346" t="s">
        <v>1011</v>
      </c>
      <c r="BJ134" s="346" t="s">
        <v>1011</v>
      </c>
      <c r="BK134" s="346" t="s">
        <v>1011</v>
      </c>
      <c r="BL134" s="346" t="s">
        <v>1011</v>
      </c>
      <c r="BM134" s="346" t="s">
        <v>1011</v>
      </c>
      <c r="BN134" s="346" t="s">
        <v>1011</v>
      </c>
      <c r="BO134" s="346" t="s">
        <v>1011</v>
      </c>
      <c r="BP134" s="346" t="s">
        <v>1011</v>
      </c>
      <c r="BQ134" s="346" t="s">
        <v>1011</v>
      </c>
      <c r="BR134" s="346" t="s">
        <v>1011</v>
      </c>
      <c r="BS134" s="346" t="s">
        <v>1011</v>
      </c>
      <c r="BT134" s="346" t="s">
        <v>1011</v>
      </c>
      <c r="BU134" s="346" t="s">
        <v>1011</v>
      </c>
      <c r="BV134" s="346" t="s">
        <v>1011</v>
      </c>
      <c r="BW134" s="346" t="s">
        <v>1011</v>
      </c>
      <c r="BX134" s="346" t="s">
        <v>1011</v>
      </c>
      <c r="BY134" s="346" t="s">
        <v>1011</v>
      </c>
      <c r="BZ134" s="346" t="s">
        <v>1011</v>
      </c>
      <c r="CA134" s="346" t="s">
        <v>1011</v>
      </c>
      <c r="CB134" s="346" t="s">
        <v>1011</v>
      </c>
      <c r="CC134" s="346" t="s">
        <v>1011</v>
      </c>
      <c r="CD134" s="346" t="s">
        <v>1011</v>
      </c>
      <c r="CE134" s="346" t="s">
        <v>1011</v>
      </c>
      <c r="CF134" s="346" t="s">
        <v>1011</v>
      </c>
      <c r="CG134" s="346" t="s">
        <v>1011</v>
      </c>
      <c r="CH134" s="346" t="s">
        <v>1011</v>
      </c>
      <c r="CI134" s="346" t="s">
        <v>1011</v>
      </c>
    </row>
    <row r="135" spans="2:87">
      <c r="B135" t="s">
        <v>986</v>
      </c>
      <c r="C135">
        <v>0</v>
      </c>
      <c r="D135">
        <v>0</v>
      </c>
      <c r="F135" s="346" t="s">
        <v>1011</v>
      </c>
      <c r="G135" s="346" t="s">
        <v>1011</v>
      </c>
      <c r="H135" s="346" t="s">
        <v>1011</v>
      </c>
      <c r="I135" s="346" t="s">
        <v>1011</v>
      </c>
      <c r="J135" s="346" t="s">
        <v>1011</v>
      </c>
      <c r="K135" s="346" t="s">
        <v>1011</v>
      </c>
      <c r="L135" s="346" t="s">
        <v>1011</v>
      </c>
      <c r="M135" s="346" t="s">
        <v>1011</v>
      </c>
      <c r="N135" s="346" t="s">
        <v>1011</v>
      </c>
      <c r="O135" s="346" t="s">
        <v>1011</v>
      </c>
      <c r="P135" s="346" t="s">
        <v>1011</v>
      </c>
      <c r="Q135" s="346" t="s">
        <v>1011</v>
      </c>
      <c r="R135" s="346" t="s">
        <v>1011</v>
      </c>
      <c r="S135" s="346" t="s">
        <v>1011</v>
      </c>
      <c r="T135" s="346" t="s">
        <v>1011</v>
      </c>
      <c r="U135" s="346" t="s">
        <v>1011</v>
      </c>
      <c r="V135" s="346" t="s">
        <v>1011</v>
      </c>
      <c r="W135" s="346" t="s">
        <v>1011</v>
      </c>
      <c r="X135" s="346" t="s">
        <v>1011</v>
      </c>
      <c r="Y135" s="346" t="s">
        <v>1011</v>
      </c>
      <c r="Z135" s="346" t="s">
        <v>1011</v>
      </c>
      <c r="AA135" s="346" t="s">
        <v>1011</v>
      </c>
      <c r="AB135" s="346" t="s">
        <v>1011</v>
      </c>
      <c r="AC135" s="346" t="s">
        <v>1011</v>
      </c>
      <c r="AD135" s="346" t="s">
        <v>1011</v>
      </c>
      <c r="AE135" s="346" t="s">
        <v>1011</v>
      </c>
      <c r="AF135" s="346" t="s">
        <v>1011</v>
      </c>
      <c r="AG135" s="346" t="s">
        <v>1011</v>
      </c>
      <c r="AH135" s="346" t="s">
        <v>1011</v>
      </c>
      <c r="AI135" s="346" t="s">
        <v>1011</v>
      </c>
      <c r="AJ135" s="346" t="s">
        <v>1011</v>
      </c>
      <c r="AK135" s="346" t="s">
        <v>1011</v>
      </c>
      <c r="AL135" s="346" t="s">
        <v>1011</v>
      </c>
      <c r="AM135" s="346" t="s">
        <v>1011</v>
      </c>
      <c r="AN135" s="346" t="s">
        <v>1011</v>
      </c>
      <c r="AO135" s="346" t="s">
        <v>1011</v>
      </c>
      <c r="AP135" s="346" t="s">
        <v>1011</v>
      </c>
      <c r="AQ135" s="346" t="s">
        <v>1011</v>
      </c>
      <c r="AR135" s="346" t="s">
        <v>1011</v>
      </c>
      <c r="AS135" s="346" t="s">
        <v>1011</v>
      </c>
      <c r="AT135" s="346" t="s">
        <v>1011</v>
      </c>
      <c r="AU135" s="346" t="s">
        <v>1011</v>
      </c>
      <c r="AV135" s="346" t="s">
        <v>1011</v>
      </c>
      <c r="AW135" s="346" t="s">
        <v>1011</v>
      </c>
      <c r="AX135" s="346" t="s">
        <v>1011</v>
      </c>
      <c r="AY135" s="346" t="s">
        <v>1011</v>
      </c>
      <c r="AZ135" s="346" t="s">
        <v>1011</v>
      </c>
      <c r="BA135" s="346" t="s">
        <v>1011</v>
      </c>
      <c r="BB135" s="346" t="s">
        <v>1011</v>
      </c>
      <c r="BC135" s="346" t="s">
        <v>1011</v>
      </c>
      <c r="BD135" s="346" t="s">
        <v>1011</v>
      </c>
      <c r="BE135" s="346" t="s">
        <v>1011</v>
      </c>
      <c r="BF135" s="346" t="s">
        <v>1011</v>
      </c>
      <c r="BG135" s="346" t="s">
        <v>1011</v>
      </c>
      <c r="BH135" s="346" t="s">
        <v>1011</v>
      </c>
      <c r="BI135" s="346" t="s">
        <v>1011</v>
      </c>
      <c r="BJ135" s="346" t="s">
        <v>1011</v>
      </c>
      <c r="BK135" s="346" t="s">
        <v>1011</v>
      </c>
      <c r="BL135" s="346" t="s">
        <v>1011</v>
      </c>
      <c r="BM135" s="346" t="s">
        <v>1011</v>
      </c>
      <c r="BN135" s="346" t="s">
        <v>1011</v>
      </c>
      <c r="BO135" s="346" t="s">
        <v>1011</v>
      </c>
      <c r="BP135" s="346" t="s">
        <v>1011</v>
      </c>
      <c r="BQ135" s="346" t="s">
        <v>1011</v>
      </c>
      <c r="BR135" s="346" t="s">
        <v>1011</v>
      </c>
      <c r="BS135" s="346" t="s">
        <v>1011</v>
      </c>
      <c r="BT135" s="346" t="s">
        <v>1011</v>
      </c>
      <c r="BU135" s="346" t="s">
        <v>1011</v>
      </c>
      <c r="BV135" s="346" t="s">
        <v>1011</v>
      </c>
      <c r="BW135" s="346" t="s">
        <v>1011</v>
      </c>
      <c r="BX135" s="346" t="s">
        <v>1011</v>
      </c>
      <c r="BY135" s="346" t="s">
        <v>1011</v>
      </c>
      <c r="BZ135" s="346" t="s">
        <v>1011</v>
      </c>
      <c r="CA135" s="346" t="s">
        <v>1011</v>
      </c>
      <c r="CB135" s="346" t="s">
        <v>1011</v>
      </c>
      <c r="CC135" s="346" t="s">
        <v>1011</v>
      </c>
      <c r="CD135" s="346" t="s">
        <v>1011</v>
      </c>
      <c r="CE135" s="346" t="s">
        <v>1011</v>
      </c>
      <c r="CF135" s="346" t="s">
        <v>1011</v>
      </c>
      <c r="CG135" s="346" t="s">
        <v>1011</v>
      </c>
      <c r="CH135" s="346" t="s">
        <v>1011</v>
      </c>
      <c r="CI135" s="346" t="s">
        <v>1011</v>
      </c>
    </row>
    <row r="136" spans="2:87">
      <c r="B136" t="s">
        <v>987</v>
      </c>
      <c r="C136">
        <v>72</v>
      </c>
      <c r="D136">
        <v>118</v>
      </c>
      <c r="F136" s="346" t="s">
        <v>1011</v>
      </c>
      <c r="G136" s="346" t="s">
        <v>1011</v>
      </c>
      <c r="H136" s="346" t="s">
        <v>1011</v>
      </c>
      <c r="I136" s="346" t="s">
        <v>1011</v>
      </c>
      <c r="J136" s="346" t="s">
        <v>1011</v>
      </c>
      <c r="K136" s="346" t="s">
        <v>1011</v>
      </c>
      <c r="L136" s="346" t="s">
        <v>1011</v>
      </c>
      <c r="M136" s="346" t="s">
        <v>1011</v>
      </c>
      <c r="N136" s="346" t="s">
        <v>1011</v>
      </c>
      <c r="O136" s="346" t="s">
        <v>1011</v>
      </c>
      <c r="P136" s="346" t="s">
        <v>1011</v>
      </c>
      <c r="Q136" s="346" t="s">
        <v>1011</v>
      </c>
      <c r="R136" s="346" t="s">
        <v>1011</v>
      </c>
      <c r="S136" s="346" t="s">
        <v>1011</v>
      </c>
      <c r="T136" s="346" t="s">
        <v>1011</v>
      </c>
      <c r="U136" s="346" t="s">
        <v>1011</v>
      </c>
      <c r="V136" s="346" t="s">
        <v>1011</v>
      </c>
      <c r="W136" s="346" t="s">
        <v>1011</v>
      </c>
      <c r="X136" s="346" t="s">
        <v>1011</v>
      </c>
      <c r="Y136" s="346" t="s">
        <v>1011</v>
      </c>
      <c r="Z136" s="346" t="s">
        <v>1011</v>
      </c>
      <c r="AA136" s="346" t="s">
        <v>1011</v>
      </c>
      <c r="AB136" s="346" t="s">
        <v>1011</v>
      </c>
      <c r="AC136" s="346" t="s">
        <v>1011</v>
      </c>
      <c r="AD136" s="346" t="s">
        <v>1011</v>
      </c>
      <c r="AE136" s="346" t="s">
        <v>1011</v>
      </c>
      <c r="AF136" s="346" t="s">
        <v>1011</v>
      </c>
      <c r="AG136" s="346" t="s">
        <v>1011</v>
      </c>
      <c r="AH136" s="346" t="s">
        <v>1011</v>
      </c>
      <c r="AI136" s="346" t="s">
        <v>1011</v>
      </c>
      <c r="AJ136" s="346" t="s">
        <v>1011</v>
      </c>
      <c r="AK136" s="346" t="s">
        <v>1011</v>
      </c>
      <c r="AL136" s="346" t="s">
        <v>1011</v>
      </c>
      <c r="AM136" s="346" t="s">
        <v>1011</v>
      </c>
      <c r="AN136" s="346" t="s">
        <v>1011</v>
      </c>
      <c r="AO136" s="346" t="s">
        <v>1011</v>
      </c>
      <c r="AP136" s="346" t="s">
        <v>1011</v>
      </c>
      <c r="AQ136" s="346" t="s">
        <v>1011</v>
      </c>
      <c r="AR136" s="346" t="s">
        <v>1011</v>
      </c>
      <c r="AS136" s="346" t="s">
        <v>1011</v>
      </c>
      <c r="AT136" s="346" t="s">
        <v>1011</v>
      </c>
      <c r="AU136" s="346" t="s">
        <v>1011</v>
      </c>
      <c r="AV136" s="346" t="s">
        <v>1011</v>
      </c>
      <c r="AW136" s="346" t="s">
        <v>1011</v>
      </c>
      <c r="AX136" s="346" t="s">
        <v>1011</v>
      </c>
      <c r="AY136" s="346" t="s">
        <v>1011</v>
      </c>
      <c r="AZ136" s="346" t="s">
        <v>1011</v>
      </c>
      <c r="BA136" s="346" t="s">
        <v>1011</v>
      </c>
      <c r="BB136" s="346" t="s">
        <v>1011</v>
      </c>
      <c r="BC136" s="346" t="s">
        <v>1011</v>
      </c>
      <c r="BD136" s="346" t="s">
        <v>1011</v>
      </c>
      <c r="BE136" s="346" t="s">
        <v>1011</v>
      </c>
      <c r="BF136" s="346" t="s">
        <v>1011</v>
      </c>
      <c r="BG136" s="346" t="s">
        <v>1011</v>
      </c>
      <c r="BH136" s="346" t="s">
        <v>1011</v>
      </c>
      <c r="BI136" s="346" t="s">
        <v>1011</v>
      </c>
      <c r="BJ136" s="346" t="s">
        <v>1011</v>
      </c>
      <c r="BK136" s="346" t="s">
        <v>1011</v>
      </c>
      <c r="BL136" s="346" t="s">
        <v>1011</v>
      </c>
      <c r="BM136" s="346" t="s">
        <v>1011</v>
      </c>
      <c r="BN136" s="346" t="s">
        <v>1011</v>
      </c>
      <c r="BO136" s="346" t="s">
        <v>1011</v>
      </c>
      <c r="BP136" s="346" t="s">
        <v>1011</v>
      </c>
      <c r="BQ136" s="346" t="s">
        <v>1011</v>
      </c>
      <c r="BR136" s="346" t="s">
        <v>1011</v>
      </c>
      <c r="BS136" s="346" t="s">
        <v>1011</v>
      </c>
      <c r="BT136" s="346" t="s">
        <v>1011</v>
      </c>
      <c r="BU136" s="346" t="s">
        <v>1011</v>
      </c>
      <c r="BV136" s="346" t="s">
        <v>1011</v>
      </c>
      <c r="BW136" s="346" t="s">
        <v>1011</v>
      </c>
      <c r="BX136" s="346" t="s">
        <v>1011</v>
      </c>
      <c r="BY136" s="346" t="s">
        <v>1011</v>
      </c>
      <c r="BZ136" s="346" t="s">
        <v>1011</v>
      </c>
      <c r="CA136" s="346" t="s">
        <v>1011</v>
      </c>
      <c r="CB136" s="346" t="s">
        <v>1011</v>
      </c>
      <c r="CC136" s="346" t="s">
        <v>1011</v>
      </c>
      <c r="CD136" s="346" t="s">
        <v>1011</v>
      </c>
      <c r="CE136" s="346" t="s">
        <v>1011</v>
      </c>
      <c r="CF136" s="346" t="s">
        <v>1011</v>
      </c>
      <c r="CG136" s="346" t="s">
        <v>1011</v>
      </c>
      <c r="CH136" s="346" t="s">
        <v>1011</v>
      </c>
      <c r="CI136" s="346" t="s">
        <v>1011</v>
      </c>
    </row>
    <row r="137" spans="2:87">
      <c r="B137" t="s">
        <v>988</v>
      </c>
      <c r="C137">
        <v>26</v>
      </c>
      <c r="D137">
        <v>0</v>
      </c>
      <c r="F137" s="346" t="s">
        <v>1011</v>
      </c>
      <c r="G137" s="346" t="s">
        <v>1011</v>
      </c>
      <c r="H137" s="346" t="s">
        <v>1011</v>
      </c>
      <c r="I137" s="346" t="s">
        <v>1011</v>
      </c>
      <c r="J137" s="346" t="s">
        <v>1011</v>
      </c>
      <c r="K137" s="346" t="s">
        <v>1011</v>
      </c>
      <c r="L137" s="346" t="s">
        <v>1011</v>
      </c>
      <c r="M137" s="346" t="s">
        <v>1011</v>
      </c>
      <c r="N137" s="346" t="s">
        <v>1011</v>
      </c>
      <c r="O137" s="346" t="s">
        <v>1011</v>
      </c>
      <c r="P137" s="346" t="s">
        <v>1011</v>
      </c>
      <c r="Q137" s="346" t="s">
        <v>1011</v>
      </c>
      <c r="R137" s="346" t="s">
        <v>1011</v>
      </c>
      <c r="S137" s="346" t="s">
        <v>1011</v>
      </c>
      <c r="T137" s="346" t="s">
        <v>1011</v>
      </c>
      <c r="U137" s="346" t="s">
        <v>1011</v>
      </c>
      <c r="V137" s="346" t="s">
        <v>1011</v>
      </c>
      <c r="W137" s="346" t="s">
        <v>1011</v>
      </c>
      <c r="X137" s="346" t="s">
        <v>1011</v>
      </c>
      <c r="Y137" s="346" t="s">
        <v>1011</v>
      </c>
      <c r="Z137" s="346" t="s">
        <v>1011</v>
      </c>
      <c r="AA137" s="346" t="s">
        <v>1011</v>
      </c>
      <c r="AB137" s="346" t="s">
        <v>1011</v>
      </c>
      <c r="AC137" s="346" t="s">
        <v>1011</v>
      </c>
      <c r="AD137" s="346" t="s">
        <v>1011</v>
      </c>
      <c r="AE137" s="346" t="s">
        <v>1011</v>
      </c>
      <c r="AF137" s="346" t="s">
        <v>1011</v>
      </c>
      <c r="AG137" s="346" t="s">
        <v>1011</v>
      </c>
      <c r="AH137" s="346" t="s">
        <v>1011</v>
      </c>
      <c r="AI137" s="346" t="s">
        <v>1011</v>
      </c>
      <c r="AJ137" s="346" t="s">
        <v>1011</v>
      </c>
      <c r="AK137" s="346" t="s">
        <v>1011</v>
      </c>
      <c r="AL137" s="346" t="s">
        <v>1011</v>
      </c>
      <c r="AM137" s="346" t="s">
        <v>1011</v>
      </c>
      <c r="AN137" s="346" t="s">
        <v>1011</v>
      </c>
      <c r="AO137" s="346" t="s">
        <v>1011</v>
      </c>
      <c r="AP137" s="346" t="s">
        <v>1011</v>
      </c>
      <c r="AQ137" s="346" t="s">
        <v>1011</v>
      </c>
      <c r="AR137" s="346" t="s">
        <v>1011</v>
      </c>
      <c r="AS137" s="346" t="s">
        <v>1011</v>
      </c>
      <c r="AT137" s="346" t="s">
        <v>1011</v>
      </c>
      <c r="AU137" s="346" t="s">
        <v>1011</v>
      </c>
      <c r="AV137" s="346" t="s">
        <v>1011</v>
      </c>
      <c r="AW137" s="346" t="s">
        <v>1011</v>
      </c>
      <c r="AX137" s="346" t="s">
        <v>1011</v>
      </c>
      <c r="AY137" s="346" t="s">
        <v>1011</v>
      </c>
      <c r="AZ137" s="346" t="s">
        <v>1011</v>
      </c>
      <c r="BA137" s="346" t="s">
        <v>1011</v>
      </c>
      <c r="BB137" s="346" t="s">
        <v>1011</v>
      </c>
      <c r="BC137" s="346" t="s">
        <v>1011</v>
      </c>
      <c r="BD137" s="346" t="s">
        <v>1011</v>
      </c>
      <c r="BE137" s="346" t="s">
        <v>1011</v>
      </c>
      <c r="BF137" s="346" t="s">
        <v>1011</v>
      </c>
      <c r="BG137" s="346" t="s">
        <v>1011</v>
      </c>
      <c r="BH137" s="346" t="s">
        <v>1011</v>
      </c>
      <c r="BI137" s="346" t="s">
        <v>1011</v>
      </c>
      <c r="BJ137" s="346" t="s">
        <v>1011</v>
      </c>
      <c r="BK137" s="346" t="s">
        <v>1011</v>
      </c>
      <c r="BL137" s="346" t="s">
        <v>1011</v>
      </c>
      <c r="BM137" s="346" t="s">
        <v>1011</v>
      </c>
      <c r="BN137" s="346" t="s">
        <v>1011</v>
      </c>
      <c r="BO137" s="346" t="s">
        <v>1011</v>
      </c>
      <c r="BP137" s="346" t="s">
        <v>1011</v>
      </c>
      <c r="BQ137" s="346" t="s">
        <v>1011</v>
      </c>
      <c r="BR137" s="346" t="s">
        <v>1011</v>
      </c>
      <c r="BS137" s="346" t="s">
        <v>1011</v>
      </c>
      <c r="BT137" s="346" t="s">
        <v>1011</v>
      </c>
      <c r="BU137" s="346" t="s">
        <v>1011</v>
      </c>
      <c r="BV137" s="346" t="s">
        <v>1011</v>
      </c>
      <c r="BW137" s="346" t="s">
        <v>1011</v>
      </c>
      <c r="BX137" s="346" t="s">
        <v>1011</v>
      </c>
      <c r="BY137" s="346" t="s">
        <v>1011</v>
      </c>
      <c r="BZ137" s="346" t="s">
        <v>1011</v>
      </c>
      <c r="CA137" s="346" t="s">
        <v>1011</v>
      </c>
      <c r="CB137" s="346" t="s">
        <v>1011</v>
      </c>
      <c r="CC137" s="346" t="s">
        <v>1011</v>
      </c>
      <c r="CD137" s="346" t="s">
        <v>1011</v>
      </c>
      <c r="CE137" s="346" t="s">
        <v>1011</v>
      </c>
      <c r="CF137" s="346" t="s">
        <v>1011</v>
      </c>
      <c r="CG137" s="346" t="s">
        <v>1011</v>
      </c>
      <c r="CH137" s="346" t="s">
        <v>1011</v>
      </c>
      <c r="CI137" s="346" t="s">
        <v>1011</v>
      </c>
    </row>
    <row r="138" spans="2:87">
      <c r="B138" t="s">
        <v>989</v>
      </c>
      <c r="C138">
        <v>17</v>
      </c>
      <c r="D138">
        <v>0</v>
      </c>
      <c r="F138" s="346" t="s">
        <v>1011</v>
      </c>
      <c r="G138" s="346" t="s">
        <v>1011</v>
      </c>
      <c r="H138" s="346" t="s">
        <v>1011</v>
      </c>
      <c r="I138" s="346" t="s">
        <v>1011</v>
      </c>
      <c r="J138" s="346" t="s">
        <v>1011</v>
      </c>
      <c r="K138" s="346" t="s">
        <v>1011</v>
      </c>
      <c r="L138" s="346" t="s">
        <v>1011</v>
      </c>
      <c r="M138" s="346" t="s">
        <v>1011</v>
      </c>
      <c r="N138" s="346" t="s">
        <v>1011</v>
      </c>
      <c r="O138" s="346" t="s">
        <v>1011</v>
      </c>
      <c r="P138" s="346" t="s">
        <v>1011</v>
      </c>
      <c r="Q138" s="346" t="s">
        <v>1011</v>
      </c>
      <c r="R138" s="346" t="s">
        <v>1011</v>
      </c>
      <c r="S138" s="346" t="s">
        <v>1011</v>
      </c>
      <c r="T138" s="346" t="s">
        <v>1011</v>
      </c>
      <c r="U138" s="346" t="s">
        <v>1011</v>
      </c>
      <c r="V138" s="346" t="s">
        <v>1011</v>
      </c>
      <c r="W138" s="346" t="s">
        <v>1011</v>
      </c>
      <c r="X138" s="346" t="s">
        <v>1011</v>
      </c>
      <c r="Y138" s="346" t="s">
        <v>1011</v>
      </c>
      <c r="Z138" s="346" t="s">
        <v>1011</v>
      </c>
      <c r="AA138" s="346" t="s">
        <v>1011</v>
      </c>
      <c r="AB138" s="346" t="s">
        <v>1011</v>
      </c>
      <c r="AC138" s="346" t="s">
        <v>1011</v>
      </c>
      <c r="AD138" s="346" t="s">
        <v>1011</v>
      </c>
      <c r="AE138" s="346" t="s">
        <v>1011</v>
      </c>
      <c r="AF138" s="346" t="s">
        <v>1011</v>
      </c>
      <c r="AG138" s="346" t="s">
        <v>1011</v>
      </c>
      <c r="AH138" s="346" t="s">
        <v>1011</v>
      </c>
      <c r="AI138" s="346" t="s">
        <v>1011</v>
      </c>
      <c r="AJ138" s="346" t="s">
        <v>1011</v>
      </c>
      <c r="AK138" s="346" t="s">
        <v>1011</v>
      </c>
      <c r="AL138" s="346" t="s">
        <v>1011</v>
      </c>
      <c r="AM138" s="346" t="s">
        <v>1011</v>
      </c>
      <c r="AN138" s="346" t="s">
        <v>1011</v>
      </c>
      <c r="AO138" s="346" t="s">
        <v>1011</v>
      </c>
      <c r="AP138" s="346" t="s">
        <v>1011</v>
      </c>
      <c r="AQ138" s="346" t="s">
        <v>1011</v>
      </c>
      <c r="AR138" s="346" t="s">
        <v>1011</v>
      </c>
      <c r="AS138" s="346" t="s">
        <v>1011</v>
      </c>
      <c r="AT138" s="346" t="s">
        <v>1011</v>
      </c>
      <c r="AU138" s="346" t="s">
        <v>1011</v>
      </c>
      <c r="AV138" s="346" t="s">
        <v>1011</v>
      </c>
      <c r="AW138" s="346" t="s">
        <v>1011</v>
      </c>
      <c r="AX138" s="346" t="s">
        <v>1011</v>
      </c>
      <c r="AY138" s="346" t="s">
        <v>1011</v>
      </c>
      <c r="AZ138" s="346" t="s">
        <v>1011</v>
      </c>
      <c r="BA138" s="346" t="s">
        <v>1011</v>
      </c>
      <c r="BB138" s="346" t="s">
        <v>1011</v>
      </c>
      <c r="BC138" s="346" t="s">
        <v>1011</v>
      </c>
      <c r="BD138" s="346" t="s">
        <v>1011</v>
      </c>
      <c r="BE138" s="346" t="s">
        <v>1011</v>
      </c>
      <c r="BF138" s="346" t="s">
        <v>1011</v>
      </c>
      <c r="BG138" s="346" t="s">
        <v>1011</v>
      </c>
      <c r="BH138" s="346" t="s">
        <v>1011</v>
      </c>
      <c r="BI138" s="346" t="s">
        <v>1011</v>
      </c>
      <c r="BJ138" s="346" t="s">
        <v>1011</v>
      </c>
      <c r="BK138" s="346" t="s">
        <v>1011</v>
      </c>
      <c r="BL138" s="346" t="s">
        <v>1011</v>
      </c>
      <c r="BM138" s="346" t="s">
        <v>1011</v>
      </c>
      <c r="BN138" s="346" t="s">
        <v>1011</v>
      </c>
      <c r="BO138" s="346" t="s">
        <v>1011</v>
      </c>
      <c r="BP138" s="346" t="s">
        <v>1011</v>
      </c>
      <c r="BQ138" s="346" t="s">
        <v>1011</v>
      </c>
      <c r="BR138" s="346" t="s">
        <v>1011</v>
      </c>
      <c r="BS138" s="346" t="s">
        <v>1011</v>
      </c>
      <c r="BT138" s="346" t="s">
        <v>1011</v>
      </c>
      <c r="BU138" s="346" t="s">
        <v>1011</v>
      </c>
      <c r="BV138" s="346" t="s">
        <v>1011</v>
      </c>
      <c r="BW138" s="346" t="s">
        <v>1011</v>
      </c>
      <c r="BX138" s="346" t="s">
        <v>1011</v>
      </c>
      <c r="BY138" s="346" t="s">
        <v>1011</v>
      </c>
      <c r="BZ138" s="346" t="s">
        <v>1011</v>
      </c>
      <c r="CA138" s="346" t="s">
        <v>1011</v>
      </c>
      <c r="CB138" s="346" t="s">
        <v>1011</v>
      </c>
      <c r="CC138" s="346" t="s">
        <v>1011</v>
      </c>
      <c r="CD138" s="346" t="s">
        <v>1011</v>
      </c>
      <c r="CE138" s="346" t="s">
        <v>1011</v>
      </c>
      <c r="CF138" s="346" t="s">
        <v>1011</v>
      </c>
      <c r="CG138" s="346" t="s">
        <v>1011</v>
      </c>
      <c r="CH138" s="346" t="s">
        <v>1011</v>
      </c>
      <c r="CI138" s="346" t="s">
        <v>1011</v>
      </c>
    </row>
    <row r="139" spans="2:87">
      <c r="B139" t="s">
        <v>990</v>
      </c>
      <c r="C139">
        <v>2</v>
      </c>
      <c r="D139">
        <v>0</v>
      </c>
      <c r="F139" s="346" t="s">
        <v>1011</v>
      </c>
      <c r="G139" s="346" t="s">
        <v>1011</v>
      </c>
      <c r="H139" s="346" t="s">
        <v>1011</v>
      </c>
      <c r="I139" s="346" t="s">
        <v>1011</v>
      </c>
      <c r="J139" s="346" t="s">
        <v>1011</v>
      </c>
      <c r="K139" s="346" t="s">
        <v>1011</v>
      </c>
      <c r="L139" s="346" t="s">
        <v>1011</v>
      </c>
      <c r="M139" s="346" t="s">
        <v>1011</v>
      </c>
      <c r="N139" s="346" t="s">
        <v>1011</v>
      </c>
      <c r="O139" s="346" t="s">
        <v>1011</v>
      </c>
      <c r="P139" s="346" t="s">
        <v>1011</v>
      </c>
      <c r="Q139" s="346" t="s">
        <v>1011</v>
      </c>
      <c r="R139" s="346" t="s">
        <v>1011</v>
      </c>
      <c r="S139" s="346" t="s">
        <v>1011</v>
      </c>
      <c r="T139" s="346" t="s">
        <v>1011</v>
      </c>
      <c r="U139" s="346" t="s">
        <v>1011</v>
      </c>
      <c r="V139" s="346" t="s">
        <v>1011</v>
      </c>
      <c r="W139" s="346" t="s">
        <v>1011</v>
      </c>
      <c r="X139" s="346" t="s">
        <v>1011</v>
      </c>
      <c r="Y139" s="346" t="s">
        <v>1011</v>
      </c>
      <c r="Z139" s="346" t="s">
        <v>1011</v>
      </c>
      <c r="AA139" s="346" t="s">
        <v>1011</v>
      </c>
      <c r="AB139" s="346" t="s">
        <v>1011</v>
      </c>
      <c r="AC139" s="346" t="s">
        <v>1011</v>
      </c>
      <c r="AD139" s="346" t="s">
        <v>1011</v>
      </c>
      <c r="AE139" s="346" t="s">
        <v>1011</v>
      </c>
      <c r="AF139" s="346" t="s">
        <v>1011</v>
      </c>
      <c r="AG139" s="346" t="s">
        <v>1011</v>
      </c>
      <c r="AH139" s="346" t="s">
        <v>1011</v>
      </c>
      <c r="AI139" s="346" t="s">
        <v>1011</v>
      </c>
      <c r="AJ139" s="346" t="s">
        <v>1011</v>
      </c>
      <c r="AK139" s="346" t="s">
        <v>1011</v>
      </c>
      <c r="AL139" s="346" t="s">
        <v>1011</v>
      </c>
      <c r="AM139" s="346" t="s">
        <v>1011</v>
      </c>
      <c r="AN139" s="346" t="s">
        <v>1011</v>
      </c>
      <c r="AO139" s="346" t="s">
        <v>1011</v>
      </c>
      <c r="AP139" s="346" t="s">
        <v>1011</v>
      </c>
      <c r="AQ139" s="346" t="s">
        <v>1011</v>
      </c>
      <c r="AR139" s="346" t="s">
        <v>1011</v>
      </c>
      <c r="AS139" s="346" t="s">
        <v>1011</v>
      </c>
      <c r="AT139" s="346" t="s">
        <v>1011</v>
      </c>
      <c r="AU139" s="346" t="s">
        <v>1011</v>
      </c>
      <c r="AV139" s="346" t="s">
        <v>1011</v>
      </c>
      <c r="AW139" s="346" t="s">
        <v>1011</v>
      </c>
      <c r="AX139" s="346" t="s">
        <v>1011</v>
      </c>
      <c r="AY139" s="346" t="s">
        <v>1011</v>
      </c>
      <c r="AZ139" s="346" t="s">
        <v>1011</v>
      </c>
      <c r="BA139" s="346" t="s">
        <v>1011</v>
      </c>
      <c r="BB139" s="346" t="s">
        <v>1011</v>
      </c>
      <c r="BC139" s="346" t="s">
        <v>1011</v>
      </c>
      <c r="BD139" s="346" t="s">
        <v>1011</v>
      </c>
      <c r="BE139" s="346" t="s">
        <v>1011</v>
      </c>
      <c r="BF139" s="346" t="s">
        <v>1011</v>
      </c>
      <c r="BG139" s="346" t="s">
        <v>1011</v>
      </c>
      <c r="BH139" s="346" t="s">
        <v>1011</v>
      </c>
      <c r="BI139" s="346" t="s">
        <v>1011</v>
      </c>
      <c r="BJ139" s="346" t="s">
        <v>1011</v>
      </c>
      <c r="BK139" s="346" t="s">
        <v>1011</v>
      </c>
      <c r="BL139" s="346" t="s">
        <v>1011</v>
      </c>
      <c r="BM139" s="346" t="s">
        <v>1011</v>
      </c>
      <c r="BN139" s="346" t="s">
        <v>1011</v>
      </c>
      <c r="BO139" s="346" t="s">
        <v>1011</v>
      </c>
      <c r="BP139" s="346" t="s">
        <v>1011</v>
      </c>
      <c r="BQ139" s="346" t="s">
        <v>1011</v>
      </c>
      <c r="BR139" s="346" t="s">
        <v>1011</v>
      </c>
      <c r="BS139" s="346" t="s">
        <v>1011</v>
      </c>
      <c r="BT139" s="346" t="s">
        <v>1011</v>
      </c>
      <c r="BU139" s="346" t="s">
        <v>1011</v>
      </c>
      <c r="BV139" s="346" t="s">
        <v>1011</v>
      </c>
      <c r="BW139" s="346" t="s">
        <v>1011</v>
      </c>
      <c r="BX139" s="346" t="s">
        <v>1011</v>
      </c>
      <c r="BY139" s="346" t="s">
        <v>1011</v>
      </c>
      <c r="BZ139" s="346" t="s">
        <v>1011</v>
      </c>
      <c r="CA139" s="346" t="s">
        <v>1011</v>
      </c>
      <c r="CB139" s="346" t="s">
        <v>1011</v>
      </c>
      <c r="CC139" s="346" t="s">
        <v>1011</v>
      </c>
      <c r="CD139" s="346" t="s">
        <v>1011</v>
      </c>
      <c r="CE139" s="346" t="s">
        <v>1011</v>
      </c>
      <c r="CF139" s="346" t="s">
        <v>1011</v>
      </c>
      <c r="CG139" s="346" t="s">
        <v>1011</v>
      </c>
      <c r="CH139" s="346" t="s">
        <v>1011</v>
      </c>
      <c r="CI139" s="346" t="s">
        <v>1011</v>
      </c>
    </row>
    <row r="140" spans="2:87">
      <c r="B140" t="s">
        <v>991</v>
      </c>
      <c r="C140">
        <v>0</v>
      </c>
      <c r="D140">
        <v>0</v>
      </c>
      <c r="F140" s="346" t="s">
        <v>1011</v>
      </c>
      <c r="G140" s="346" t="s">
        <v>1011</v>
      </c>
      <c r="H140" s="346" t="s">
        <v>1011</v>
      </c>
      <c r="I140" s="346" t="s">
        <v>1011</v>
      </c>
      <c r="J140" s="346" t="s">
        <v>1011</v>
      </c>
      <c r="K140" s="346" t="s">
        <v>1011</v>
      </c>
      <c r="L140" s="346" t="s">
        <v>1011</v>
      </c>
      <c r="M140" s="346" t="s">
        <v>1011</v>
      </c>
      <c r="N140" s="346" t="s">
        <v>1011</v>
      </c>
      <c r="O140" s="346" t="s">
        <v>1011</v>
      </c>
      <c r="P140" s="346" t="s">
        <v>1011</v>
      </c>
      <c r="Q140" s="346" t="s">
        <v>1011</v>
      </c>
      <c r="R140" s="346" t="s">
        <v>1011</v>
      </c>
      <c r="S140" s="346" t="s">
        <v>1011</v>
      </c>
      <c r="T140" s="346" t="s">
        <v>1011</v>
      </c>
      <c r="U140" s="346" t="s">
        <v>1011</v>
      </c>
      <c r="V140" s="346" t="s">
        <v>1011</v>
      </c>
      <c r="W140" s="346" t="s">
        <v>1011</v>
      </c>
      <c r="X140" s="346" t="s">
        <v>1011</v>
      </c>
      <c r="Y140" s="346" t="s">
        <v>1011</v>
      </c>
      <c r="Z140" s="346" t="s">
        <v>1011</v>
      </c>
      <c r="AA140" s="346" t="s">
        <v>1011</v>
      </c>
      <c r="AB140" s="346" t="s">
        <v>1011</v>
      </c>
      <c r="AC140" s="346" t="s">
        <v>1011</v>
      </c>
      <c r="AD140" s="346" t="s">
        <v>1011</v>
      </c>
      <c r="AE140" s="346" t="s">
        <v>1011</v>
      </c>
      <c r="AF140" s="346" t="s">
        <v>1011</v>
      </c>
      <c r="AG140" s="346" t="s">
        <v>1011</v>
      </c>
      <c r="AH140" s="346" t="s">
        <v>1011</v>
      </c>
      <c r="AI140" s="346" t="s">
        <v>1011</v>
      </c>
      <c r="AJ140" s="346" t="s">
        <v>1011</v>
      </c>
      <c r="AK140" s="346" t="s">
        <v>1011</v>
      </c>
      <c r="AL140" s="346" t="s">
        <v>1011</v>
      </c>
      <c r="AM140" s="346" t="s">
        <v>1011</v>
      </c>
      <c r="AN140" s="346" t="s">
        <v>1011</v>
      </c>
      <c r="AO140" s="346" t="s">
        <v>1011</v>
      </c>
      <c r="AP140" s="346" t="s">
        <v>1011</v>
      </c>
      <c r="AQ140" s="346" t="s">
        <v>1011</v>
      </c>
      <c r="AR140" s="346" t="s">
        <v>1011</v>
      </c>
      <c r="AS140" s="346" t="s">
        <v>1011</v>
      </c>
      <c r="AT140" s="346" t="s">
        <v>1011</v>
      </c>
      <c r="AU140" s="346" t="s">
        <v>1011</v>
      </c>
      <c r="AV140" s="346" t="s">
        <v>1011</v>
      </c>
      <c r="AW140" s="346" t="s">
        <v>1011</v>
      </c>
      <c r="AX140" s="346" t="s">
        <v>1011</v>
      </c>
      <c r="AY140" s="346" t="s">
        <v>1011</v>
      </c>
      <c r="AZ140" s="346" t="s">
        <v>1011</v>
      </c>
      <c r="BA140" s="346" t="s">
        <v>1011</v>
      </c>
      <c r="BB140" s="346" t="s">
        <v>1011</v>
      </c>
      <c r="BC140" s="346" t="s">
        <v>1011</v>
      </c>
      <c r="BD140" s="346" t="s">
        <v>1011</v>
      </c>
      <c r="BE140" s="346" t="s">
        <v>1011</v>
      </c>
      <c r="BF140" s="346" t="s">
        <v>1011</v>
      </c>
      <c r="BG140" s="346" t="s">
        <v>1011</v>
      </c>
      <c r="BH140" s="346" t="s">
        <v>1011</v>
      </c>
      <c r="BI140" s="346" t="s">
        <v>1011</v>
      </c>
      <c r="BJ140" s="346" t="s">
        <v>1011</v>
      </c>
      <c r="BK140" s="346" t="s">
        <v>1011</v>
      </c>
      <c r="BL140" s="346" t="s">
        <v>1011</v>
      </c>
      <c r="BM140" s="346" t="s">
        <v>1011</v>
      </c>
      <c r="BN140" s="346" t="s">
        <v>1011</v>
      </c>
      <c r="BO140" s="346" t="s">
        <v>1011</v>
      </c>
      <c r="BP140" s="346" t="s">
        <v>1011</v>
      </c>
      <c r="BQ140" s="346" t="s">
        <v>1011</v>
      </c>
      <c r="BR140" s="346" t="s">
        <v>1011</v>
      </c>
      <c r="BS140" s="346" t="s">
        <v>1011</v>
      </c>
      <c r="BT140" s="346" t="s">
        <v>1011</v>
      </c>
      <c r="BU140" s="346" t="s">
        <v>1011</v>
      </c>
      <c r="BV140" s="346" t="s">
        <v>1011</v>
      </c>
      <c r="BW140" s="346" t="s">
        <v>1011</v>
      </c>
      <c r="BX140" s="346" t="s">
        <v>1011</v>
      </c>
      <c r="BY140" s="346" t="s">
        <v>1011</v>
      </c>
      <c r="BZ140" s="346" t="s">
        <v>1011</v>
      </c>
      <c r="CA140" s="346" t="s">
        <v>1011</v>
      </c>
      <c r="CB140" s="346" t="s">
        <v>1011</v>
      </c>
      <c r="CC140" s="346" t="s">
        <v>1011</v>
      </c>
      <c r="CD140" s="346" t="s">
        <v>1011</v>
      </c>
      <c r="CE140" s="346" t="s">
        <v>1011</v>
      </c>
      <c r="CF140" s="346" t="s">
        <v>1011</v>
      </c>
      <c r="CG140" s="346" t="s">
        <v>1011</v>
      </c>
      <c r="CH140" s="346" t="s">
        <v>1011</v>
      </c>
      <c r="CI140" s="346" t="s">
        <v>1011</v>
      </c>
    </row>
    <row r="141" spans="2:87">
      <c r="B141" t="s">
        <v>992</v>
      </c>
      <c r="C141">
        <v>0</v>
      </c>
      <c r="D141">
        <v>0</v>
      </c>
      <c r="F141" s="346" t="s">
        <v>1011</v>
      </c>
      <c r="G141" s="346" t="s">
        <v>1011</v>
      </c>
      <c r="H141" s="346" t="s">
        <v>1011</v>
      </c>
      <c r="I141" s="346" t="s">
        <v>1011</v>
      </c>
      <c r="J141" s="346" t="s">
        <v>1011</v>
      </c>
      <c r="K141" s="346" t="s">
        <v>1011</v>
      </c>
      <c r="L141" s="346" t="s">
        <v>1011</v>
      </c>
      <c r="M141" s="346" t="s">
        <v>1011</v>
      </c>
      <c r="N141" s="346" t="s">
        <v>1011</v>
      </c>
      <c r="O141" s="346" t="s">
        <v>1011</v>
      </c>
      <c r="P141" s="346" t="s">
        <v>1011</v>
      </c>
      <c r="Q141" s="346" t="s">
        <v>1011</v>
      </c>
      <c r="R141" s="346" t="s">
        <v>1011</v>
      </c>
      <c r="S141" s="346" t="s">
        <v>1011</v>
      </c>
      <c r="T141" s="346" t="s">
        <v>1011</v>
      </c>
      <c r="U141" s="346" t="s">
        <v>1011</v>
      </c>
      <c r="V141" s="346" t="s">
        <v>1011</v>
      </c>
      <c r="W141" s="346" t="s">
        <v>1011</v>
      </c>
      <c r="X141" s="346" t="s">
        <v>1011</v>
      </c>
      <c r="Y141" s="346" t="s">
        <v>1011</v>
      </c>
      <c r="Z141" s="346" t="s">
        <v>1011</v>
      </c>
      <c r="AA141" s="346" t="s">
        <v>1011</v>
      </c>
      <c r="AB141" s="346" t="s">
        <v>1011</v>
      </c>
      <c r="AC141" s="346" t="s">
        <v>1011</v>
      </c>
      <c r="AD141" s="346" t="s">
        <v>1011</v>
      </c>
      <c r="AE141" s="346" t="s">
        <v>1011</v>
      </c>
      <c r="AF141" s="346" t="s">
        <v>1011</v>
      </c>
      <c r="AG141" s="346" t="s">
        <v>1011</v>
      </c>
      <c r="AH141" s="346" t="s">
        <v>1011</v>
      </c>
      <c r="AI141" s="346" t="s">
        <v>1011</v>
      </c>
      <c r="AJ141" s="346" t="s">
        <v>1011</v>
      </c>
      <c r="AK141" s="346" t="s">
        <v>1011</v>
      </c>
      <c r="AL141" s="346" t="s">
        <v>1011</v>
      </c>
      <c r="AM141" s="346" t="s">
        <v>1011</v>
      </c>
      <c r="AN141" s="346" t="s">
        <v>1011</v>
      </c>
      <c r="AO141" s="346" t="s">
        <v>1011</v>
      </c>
      <c r="AP141" s="346" t="s">
        <v>1011</v>
      </c>
      <c r="AQ141" s="346" t="s">
        <v>1011</v>
      </c>
      <c r="AR141" s="346" t="s">
        <v>1011</v>
      </c>
      <c r="AS141" s="346" t="s">
        <v>1011</v>
      </c>
      <c r="AT141" s="346" t="s">
        <v>1011</v>
      </c>
      <c r="AU141" s="346" t="s">
        <v>1011</v>
      </c>
      <c r="AV141" s="346" t="s">
        <v>1011</v>
      </c>
      <c r="AW141" s="346" t="s">
        <v>1011</v>
      </c>
      <c r="AX141" s="346" t="s">
        <v>1011</v>
      </c>
      <c r="AY141" s="346" t="s">
        <v>1011</v>
      </c>
      <c r="AZ141" s="346" t="s">
        <v>1011</v>
      </c>
      <c r="BA141" s="346" t="s">
        <v>1011</v>
      </c>
      <c r="BB141" s="346" t="s">
        <v>1011</v>
      </c>
      <c r="BC141" s="346" t="s">
        <v>1011</v>
      </c>
      <c r="BD141" s="346" t="s">
        <v>1011</v>
      </c>
      <c r="BE141" s="346" t="s">
        <v>1011</v>
      </c>
      <c r="BF141" s="346" t="s">
        <v>1011</v>
      </c>
      <c r="BG141" s="346" t="s">
        <v>1011</v>
      </c>
      <c r="BH141" s="346" t="s">
        <v>1011</v>
      </c>
      <c r="BI141" s="346" t="s">
        <v>1011</v>
      </c>
      <c r="BJ141" s="346" t="s">
        <v>1011</v>
      </c>
      <c r="BK141" s="346" t="s">
        <v>1011</v>
      </c>
      <c r="BL141" s="346" t="s">
        <v>1011</v>
      </c>
      <c r="BM141" s="346" t="s">
        <v>1011</v>
      </c>
      <c r="BN141" s="346" t="s">
        <v>1011</v>
      </c>
      <c r="BO141" s="346" t="s">
        <v>1011</v>
      </c>
      <c r="BP141" s="346" t="s">
        <v>1011</v>
      </c>
      <c r="BQ141" s="346" t="s">
        <v>1011</v>
      </c>
      <c r="BR141" s="346" t="s">
        <v>1011</v>
      </c>
      <c r="BS141" s="346" t="s">
        <v>1011</v>
      </c>
      <c r="BT141" s="346" t="s">
        <v>1011</v>
      </c>
      <c r="BU141" s="346" t="s">
        <v>1011</v>
      </c>
      <c r="BV141" s="346" t="s">
        <v>1011</v>
      </c>
      <c r="BW141" s="346" t="s">
        <v>1011</v>
      </c>
      <c r="BX141" s="346" t="s">
        <v>1011</v>
      </c>
      <c r="BY141" s="346" t="s">
        <v>1011</v>
      </c>
      <c r="BZ141" s="346" t="s">
        <v>1011</v>
      </c>
      <c r="CA141" s="346" t="s">
        <v>1011</v>
      </c>
      <c r="CB141" s="346" t="s">
        <v>1011</v>
      </c>
      <c r="CC141" s="346" t="s">
        <v>1011</v>
      </c>
      <c r="CD141" s="346" t="s">
        <v>1011</v>
      </c>
      <c r="CE141" s="346" t="s">
        <v>1011</v>
      </c>
      <c r="CF141" s="346" t="s">
        <v>1011</v>
      </c>
      <c r="CG141" s="346" t="s">
        <v>1011</v>
      </c>
      <c r="CH141" s="346" t="s">
        <v>1011</v>
      </c>
      <c r="CI141" s="346" t="s">
        <v>1011</v>
      </c>
    </row>
    <row r="142" spans="2:87">
      <c r="B142" t="s">
        <v>993</v>
      </c>
      <c r="C142">
        <v>1</v>
      </c>
      <c r="D142">
        <v>0</v>
      </c>
      <c r="F142" s="346" t="s">
        <v>1011</v>
      </c>
      <c r="G142" s="346" t="s">
        <v>1011</v>
      </c>
      <c r="H142" s="346" t="s">
        <v>1011</v>
      </c>
      <c r="I142" s="346" t="s">
        <v>1011</v>
      </c>
      <c r="J142" s="346" t="s">
        <v>1011</v>
      </c>
      <c r="K142" s="346" t="s">
        <v>1011</v>
      </c>
      <c r="L142" s="346" t="s">
        <v>1011</v>
      </c>
      <c r="M142" s="346" t="s">
        <v>1011</v>
      </c>
      <c r="N142" s="346" t="s">
        <v>1011</v>
      </c>
      <c r="O142" s="346" t="s">
        <v>1011</v>
      </c>
      <c r="P142" s="346" t="s">
        <v>1011</v>
      </c>
      <c r="Q142" s="346" t="s">
        <v>1011</v>
      </c>
      <c r="R142" s="346" t="s">
        <v>1011</v>
      </c>
      <c r="S142" s="346" t="s">
        <v>1011</v>
      </c>
      <c r="T142" s="346" t="s">
        <v>1011</v>
      </c>
      <c r="U142" s="346" t="s">
        <v>1011</v>
      </c>
      <c r="V142" s="346" t="s">
        <v>1011</v>
      </c>
      <c r="W142" s="346" t="s">
        <v>1011</v>
      </c>
      <c r="X142" s="346" t="s">
        <v>1011</v>
      </c>
      <c r="Y142" s="346" t="s">
        <v>1011</v>
      </c>
      <c r="Z142" s="346" t="s">
        <v>1011</v>
      </c>
      <c r="AA142" s="346" t="s">
        <v>1011</v>
      </c>
      <c r="AB142" s="346" t="s">
        <v>1011</v>
      </c>
      <c r="AC142" s="346" t="s">
        <v>1011</v>
      </c>
      <c r="AD142" s="346" t="s">
        <v>1011</v>
      </c>
      <c r="AE142" s="346" t="s">
        <v>1011</v>
      </c>
      <c r="AF142" s="346" t="s">
        <v>1011</v>
      </c>
      <c r="AG142" s="346" t="s">
        <v>1011</v>
      </c>
      <c r="AH142" s="346" t="s">
        <v>1011</v>
      </c>
      <c r="AI142" s="346" t="s">
        <v>1011</v>
      </c>
      <c r="AJ142" s="346" t="s">
        <v>1011</v>
      </c>
      <c r="AK142" s="346" t="s">
        <v>1011</v>
      </c>
      <c r="AL142" s="346" t="s">
        <v>1011</v>
      </c>
      <c r="AM142" s="346" t="s">
        <v>1011</v>
      </c>
      <c r="AN142" s="346" t="s">
        <v>1011</v>
      </c>
      <c r="AO142" s="346" t="s">
        <v>1011</v>
      </c>
      <c r="AP142" s="346" t="s">
        <v>1011</v>
      </c>
      <c r="AQ142" s="346" t="s">
        <v>1011</v>
      </c>
      <c r="AR142" s="346" t="s">
        <v>1011</v>
      </c>
      <c r="AS142" s="346" t="s">
        <v>1011</v>
      </c>
      <c r="AT142" s="346" t="s">
        <v>1011</v>
      </c>
      <c r="AU142" s="346" t="s">
        <v>1011</v>
      </c>
      <c r="AV142" s="346" t="s">
        <v>1011</v>
      </c>
      <c r="AW142" s="346" t="s">
        <v>1011</v>
      </c>
      <c r="AX142" s="346" t="s">
        <v>1011</v>
      </c>
      <c r="AY142" s="346" t="s">
        <v>1011</v>
      </c>
      <c r="AZ142" s="346" t="s">
        <v>1011</v>
      </c>
      <c r="BA142" s="346" t="s">
        <v>1011</v>
      </c>
      <c r="BB142" s="346" t="s">
        <v>1011</v>
      </c>
      <c r="BC142" s="346" t="s">
        <v>1011</v>
      </c>
      <c r="BD142" s="346" t="s">
        <v>1011</v>
      </c>
      <c r="BE142" s="346" t="s">
        <v>1011</v>
      </c>
      <c r="BF142" s="346" t="s">
        <v>1011</v>
      </c>
      <c r="BG142" s="346" t="s">
        <v>1011</v>
      </c>
      <c r="BH142" s="346" t="s">
        <v>1011</v>
      </c>
      <c r="BI142" s="346" t="s">
        <v>1011</v>
      </c>
      <c r="BJ142" s="346" t="s">
        <v>1011</v>
      </c>
      <c r="BK142" s="346" t="s">
        <v>1011</v>
      </c>
      <c r="BL142" s="346" t="s">
        <v>1011</v>
      </c>
      <c r="BM142" s="346" t="s">
        <v>1011</v>
      </c>
      <c r="BN142" s="346" t="s">
        <v>1011</v>
      </c>
      <c r="BO142" s="346" t="s">
        <v>1011</v>
      </c>
      <c r="BP142" s="346" t="s">
        <v>1011</v>
      </c>
      <c r="BQ142" s="346" t="s">
        <v>1011</v>
      </c>
      <c r="BR142" s="346" t="s">
        <v>1011</v>
      </c>
      <c r="BS142" s="346" t="s">
        <v>1011</v>
      </c>
      <c r="BT142" s="346" t="s">
        <v>1011</v>
      </c>
      <c r="BU142" s="346" t="s">
        <v>1011</v>
      </c>
      <c r="BV142" s="346" t="s">
        <v>1011</v>
      </c>
      <c r="BW142" s="346" t="s">
        <v>1011</v>
      </c>
      <c r="BX142" s="346" t="s">
        <v>1011</v>
      </c>
      <c r="BY142" s="346" t="s">
        <v>1011</v>
      </c>
      <c r="BZ142" s="346" t="s">
        <v>1011</v>
      </c>
      <c r="CA142" s="346" t="s">
        <v>1011</v>
      </c>
      <c r="CB142" s="346" t="s">
        <v>1011</v>
      </c>
      <c r="CC142" s="346" t="s">
        <v>1011</v>
      </c>
      <c r="CD142" s="346" t="s">
        <v>1011</v>
      </c>
      <c r="CE142" s="346" t="s">
        <v>1011</v>
      </c>
      <c r="CF142" s="346" t="s">
        <v>1011</v>
      </c>
      <c r="CG142" s="346" t="s">
        <v>1011</v>
      </c>
      <c r="CH142" s="346" t="s">
        <v>1011</v>
      </c>
      <c r="CI142" s="346" t="s">
        <v>1011</v>
      </c>
    </row>
    <row r="143" spans="2:87">
      <c r="B143" t="s">
        <v>994</v>
      </c>
      <c r="C143">
        <v>0</v>
      </c>
      <c r="D143">
        <v>0</v>
      </c>
      <c r="F143" s="346" t="s">
        <v>1011</v>
      </c>
      <c r="G143" s="346" t="s">
        <v>1011</v>
      </c>
      <c r="H143" s="346" t="s">
        <v>1011</v>
      </c>
      <c r="I143" s="346" t="s">
        <v>1011</v>
      </c>
      <c r="J143" s="346" t="s">
        <v>1011</v>
      </c>
      <c r="K143" s="346" t="s">
        <v>1011</v>
      </c>
      <c r="L143" s="346" t="s">
        <v>1011</v>
      </c>
      <c r="M143" s="346" t="s">
        <v>1011</v>
      </c>
      <c r="N143" s="346" t="s">
        <v>1011</v>
      </c>
      <c r="O143" s="346" t="s">
        <v>1011</v>
      </c>
      <c r="P143" s="346" t="s">
        <v>1011</v>
      </c>
      <c r="Q143" s="346" t="s">
        <v>1011</v>
      </c>
      <c r="R143" s="346" t="s">
        <v>1011</v>
      </c>
      <c r="S143" s="346" t="s">
        <v>1011</v>
      </c>
      <c r="T143" s="346" t="s">
        <v>1011</v>
      </c>
      <c r="U143" s="346" t="s">
        <v>1011</v>
      </c>
      <c r="V143" s="346" t="s">
        <v>1011</v>
      </c>
      <c r="W143" s="346" t="s">
        <v>1011</v>
      </c>
      <c r="X143" s="346" t="s">
        <v>1011</v>
      </c>
      <c r="Y143" s="346" t="s">
        <v>1011</v>
      </c>
      <c r="Z143" s="346" t="s">
        <v>1011</v>
      </c>
      <c r="AA143" s="346" t="s">
        <v>1011</v>
      </c>
      <c r="AB143" s="346" t="s">
        <v>1011</v>
      </c>
      <c r="AC143" s="346" t="s">
        <v>1011</v>
      </c>
      <c r="AD143" s="346" t="s">
        <v>1011</v>
      </c>
      <c r="AE143" s="346" t="s">
        <v>1011</v>
      </c>
      <c r="AF143" s="346" t="s">
        <v>1011</v>
      </c>
      <c r="AG143" s="346" t="s">
        <v>1011</v>
      </c>
      <c r="AH143" s="346" t="s">
        <v>1011</v>
      </c>
      <c r="AI143" s="346" t="s">
        <v>1011</v>
      </c>
      <c r="AJ143" s="346" t="s">
        <v>1011</v>
      </c>
      <c r="AK143" s="346" t="s">
        <v>1011</v>
      </c>
      <c r="AL143" s="346" t="s">
        <v>1011</v>
      </c>
      <c r="AM143" s="346" t="s">
        <v>1011</v>
      </c>
      <c r="AN143" s="346" t="s">
        <v>1011</v>
      </c>
      <c r="AO143" s="346" t="s">
        <v>1011</v>
      </c>
      <c r="AP143" s="346" t="s">
        <v>1011</v>
      </c>
      <c r="AQ143" s="346" t="s">
        <v>1011</v>
      </c>
      <c r="AR143" s="346" t="s">
        <v>1011</v>
      </c>
      <c r="AS143" s="346" t="s">
        <v>1011</v>
      </c>
      <c r="AT143" s="346" t="s">
        <v>1011</v>
      </c>
      <c r="AU143" s="346" t="s">
        <v>1011</v>
      </c>
      <c r="AV143" s="346" t="s">
        <v>1011</v>
      </c>
      <c r="AW143" s="346" t="s">
        <v>1011</v>
      </c>
      <c r="AX143" s="346" t="s">
        <v>1011</v>
      </c>
      <c r="AY143" s="346" t="s">
        <v>1011</v>
      </c>
      <c r="AZ143" s="346" t="s">
        <v>1011</v>
      </c>
      <c r="BA143" s="346" t="s">
        <v>1011</v>
      </c>
      <c r="BB143" s="346" t="s">
        <v>1011</v>
      </c>
      <c r="BC143" s="346" t="s">
        <v>1011</v>
      </c>
      <c r="BD143" s="346" t="s">
        <v>1011</v>
      </c>
      <c r="BE143" s="346" t="s">
        <v>1011</v>
      </c>
      <c r="BF143" s="346" t="s">
        <v>1011</v>
      </c>
      <c r="BG143" s="346" t="s">
        <v>1011</v>
      </c>
      <c r="BH143" s="346" t="s">
        <v>1011</v>
      </c>
      <c r="BI143" s="346" t="s">
        <v>1011</v>
      </c>
      <c r="BJ143" s="346" t="s">
        <v>1011</v>
      </c>
      <c r="BK143" s="346" t="s">
        <v>1011</v>
      </c>
      <c r="BL143" s="346" t="s">
        <v>1011</v>
      </c>
      <c r="BM143" s="346" t="s">
        <v>1011</v>
      </c>
      <c r="BN143" s="346" t="s">
        <v>1011</v>
      </c>
      <c r="BO143" s="346" t="s">
        <v>1011</v>
      </c>
      <c r="BP143" s="346" t="s">
        <v>1011</v>
      </c>
      <c r="BQ143" s="346" t="s">
        <v>1011</v>
      </c>
      <c r="BR143" s="346" t="s">
        <v>1011</v>
      </c>
      <c r="BS143" s="346" t="s">
        <v>1011</v>
      </c>
      <c r="BT143" s="346" t="s">
        <v>1011</v>
      </c>
      <c r="BU143" s="346" t="s">
        <v>1011</v>
      </c>
      <c r="BV143" s="346" t="s">
        <v>1011</v>
      </c>
      <c r="BW143" s="346" t="s">
        <v>1011</v>
      </c>
      <c r="BX143" s="346" t="s">
        <v>1011</v>
      </c>
      <c r="BY143" s="346" t="s">
        <v>1011</v>
      </c>
      <c r="BZ143" s="346" t="s">
        <v>1011</v>
      </c>
      <c r="CA143" s="346" t="s">
        <v>1011</v>
      </c>
      <c r="CB143" s="346" t="s">
        <v>1011</v>
      </c>
      <c r="CC143" s="346" t="s">
        <v>1011</v>
      </c>
      <c r="CD143" s="346" t="s">
        <v>1011</v>
      </c>
      <c r="CE143" s="346" t="s">
        <v>1011</v>
      </c>
      <c r="CF143" s="346" t="s">
        <v>1011</v>
      </c>
      <c r="CG143" s="346" t="s">
        <v>1011</v>
      </c>
      <c r="CH143" s="346" t="s">
        <v>1011</v>
      </c>
      <c r="CI143" s="346" t="s">
        <v>1011</v>
      </c>
    </row>
    <row r="144" spans="2:87">
      <c r="B144" t="s">
        <v>995</v>
      </c>
      <c r="C144">
        <v>0</v>
      </c>
      <c r="D144">
        <v>0</v>
      </c>
      <c r="F144" s="346" t="s">
        <v>1011</v>
      </c>
      <c r="G144" s="346" t="s">
        <v>1011</v>
      </c>
      <c r="H144" s="346" t="s">
        <v>1011</v>
      </c>
      <c r="I144" s="346" t="s">
        <v>1011</v>
      </c>
      <c r="J144" s="346" t="s">
        <v>1011</v>
      </c>
      <c r="K144" s="346" t="s">
        <v>1011</v>
      </c>
      <c r="L144" s="346" t="s">
        <v>1011</v>
      </c>
      <c r="M144" s="346" t="s">
        <v>1011</v>
      </c>
      <c r="N144" s="346" t="s">
        <v>1011</v>
      </c>
      <c r="O144" s="346" t="s">
        <v>1011</v>
      </c>
      <c r="P144" s="346" t="s">
        <v>1011</v>
      </c>
      <c r="Q144" s="346" t="s">
        <v>1011</v>
      </c>
      <c r="R144" s="346" t="s">
        <v>1011</v>
      </c>
      <c r="S144" s="346" t="s">
        <v>1011</v>
      </c>
      <c r="T144" s="346" t="s">
        <v>1011</v>
      </c>
      <c r="U144" s="346" t="s">
        <v>1011</v>
      </c>
      <c r="V144" s="346" t="s">
        <v>1011</v>
      </c>
      <c r="W144" s="346" t="s">
        <v>1011</v>
      </c>
      <c r="X144" s="346" t="s">
        <v>1011</v>
      </c>
      <c r="Y144" s="346" t="s">
        <v>1011</v>
      </c>
      <c r="Z144" s="346" t="s">
        <v>1011</v>
      </c>
      <c r="AA144" s="346" t="s">
        <v>1011</v>
      </c>
      <c r="AB144" s="346" t="s">
        <v>1011</v>
      </c>
      <c r="AC144" s="346" t="s">
        <v>1011</v>
      </c>
      <c r="AD144" s="346" t="s">
        <v>1011</v>
      </c>
      <c r="AE144" s="346" t="s">
        <v>1011</v>
      </c>
      <c r="AF144" s="346" t="s">
        <v>1011</v>
      </c>
      <c r="AG144" s="346" t="s">
        <v>1011</v>
      </c>
      <c r="AH144" s="346" t="s">
        <v>1011</v>
      </c>
      <c r="AI144" s="346" t="s">
        <v>1011</v>
      </c>
      <c r="AJ144" s="346" t="s">
        <v>1011</v>
      </c>
      <c r="AK144" s="346" t="s">
        <v>1011</v>
      </c>
      <c r="AL144" s="346" t="s">
        <v>1011</v>
      </c>
      <c r="AM144" s="346" t="s">
        <v>1011</v>
      </c>
      <c r="AN144" s="346" t="s">
        <v>1011</v>
      </c>
      <c r="AO144" s="346" t="s">
        <v>1011</v>
      </c>
      <c r="AP144" s="346" t="s">
        <v>1011</v>
      </c>
      <c r="AQ144" s="346" t="s">
        <v>1011</v>
      </c>
      <c r="AR144" s="346" t="s">
        <v>1011</v>
      </c>
      <c r="AS144" s="346" t="s">
        <v>1011</v>
      </c>
      <c r="AT144" s="346" t="s">
        <v>1011</v>
      </c>
      <c r="AU144" s="346" t="s">
        <v>1011</v>
      </c>
      <c r="AV144" s="346" t="s">
        <v>1011</v>
      </c>
      <c r="AW144" s="346" t="s">
        <v>1011</v>
      </c>
      <c r="AX144" s="346" t="s">
        <v>1011</v>
      </c>
      <c r="AY144" s="346" t="s">
        <v>1011</v>
      </c>
      <c r="AZ144" s="346" t="s">
        <v>1011</v>
      </c>
      <c r="BA144" s="346" t="s">
        <v>1011</v>
      </c>
      <c r="BB144" s="346" t="s">
        <v>1011</v>
      </c>
      <c r="BC144" s="346" t="s">
        <v>1011</v>
      </c>
      <c r="BD144" s="346" t="s">
        <v>1011</v>
      </c>
      <c r="BE144" s="346" t="s">
        <v>1011</v>
      </c>
      <c r="BF144" s="346" t="s">
        <v>1011</v>
      </c>
      <c r="BG144" s="346" t="s">
        <v>1011</v>
      </c>
      <c r="BH144" s="346" t="s">
        <v>1011</v>
      </c>
      <c r="BI144" s="346" t="s">
        <v>1011</v>
      </c>
      <c r="BJ144" s="346" t="s">
        <v>1011</v>
      </c>
      <c r="BK144" s="346" t="s">
        <v>1011</v>
      </c>
      <c r="BL144" s="346" t="s">
        <v>1011</v>
      </c>
      <c r="BM144" s="346" t="s">
        <v>1011</v>
      </c>
      <c r="BN144" s="346" t="s">
        <v>1011</v>
      </c>
      <c r="BO144" s="346" t="s">
        <v>1011</v>
      </c>
      <c r="BP144" s="346" t="s">
        <v>1011</v>
      </c>
      <c r="BQ144" s="346" t="s">
        <v>1011</v>
      </c>
      <c r="BR144" s="346" t="s">
        <v>1011</v>
      </c>
      <c r="BS144" s="346" t="s">
        <v>1011</v>
      </c>
      <c r="BT144" s="346" t="s">
        <v>1011</v>
      </c>
      <c r="BU144" s="346" t="s">
        <v>1011</v>
      </c>
      <c r="BV144" s="346" t="s">
        <v>1011</v>
      </c>
      <c r="BW144" s="346" t="s">
        <v>1011</v>
      </c>
      <c r="BX144" s="346" t="s">
        <v>1011</v>
      </c>
      <c r="BY144" s="346" t="s">
        <v>1011</v>
      </c>
      <c r="BZ144" s="346" t="s">
        <v>1011</v>
      </c>
      <c r="CA144" s="346" t="s">
        <v>1011</v>
      </c>
      <c r="CB144" s="346" t="s">
        <v>1011</v>
      </c>
      <c r="CC144" s="346" t="s">
        <v>1011</v>
      </c>
      <c r="CD144" s="346" t="s">
        <v>1011</v>
      </c>
      <c r="CE144" s="346" t="s">
        <v>1011</v>
      </c>
      <c r="CF144" s="346" t="s">
        <v>1011</v>
      </c>
      <c r="CG144" s="346" t="s">
        <v>1011</v>
      </c>
      <c r="CH144" s="346" t="s">
        <v>1011</v>
      </c>
      <c r="CI144" s="346" t="s">
        <v>1011</v>
      </c>
    </row>
    <row r="145" spans="6:87">
      <c r="F145" s="346" t="s">
        <v>1011</v>
      </c>
      <c r="G145" s="346" t="s">
        <v>1011</v>
      </c>
      <c r="H145" s="346" t="s">
        <v>1011</v>
      </c>
      <c r="I145" s="346" t="s">
        <v>1011</v>
      </c>
      <c r="J145" s="346" t="s">
        <v>1011</v>
      </c>
      <c r="K145" s="346" t="s">
        <v>1011</v>
      </c>
      <c r="L145" s="346" t="s">
        <v>1011</v>
      </c>
      <c r="M145" s="346" t="s">
        <v>1011</v>
      </c>
      <c r="N145" s="346" t="s">
        <v>1011</v>
      </c>
      <c r="O145" s="346" t="s">
        <v>1011</v>
      </c>
      <c r="P145" s="346" t="s">
        <v>1011</v>
      </c>
      <c r="Q145" s="346" t="s">
        <v>1011</v>
      </c>
      <c r="R145" s="346" t="s">
        <v>1011</v>
      </c>
      <c r="S145" s="346" t="s">
        <v>1011</v>
      </c>
      <c r="T145" s="346" t="s">
        <v>1011</v>
      </c>
      <c r="U145" s="346" t="s">
        <v>1011</v>
      </c>
      <c r="V145" s="346" t="s">
        <v>1011</v>
      </c>
      <c r="W145" s="346" t="s">
        <v>1011</v>
      </c>
      <c r="X145" s="346" t="s">
        <v>1011</v>
      </c>
      <c r="Y145" s="346" t="s">
        <v>1011</v>
      </c>
      <c r="Z145" s="346" t="s">
        <v>1011</v>
      </c>
      <c r="AA145" s="346" t="s">
        <v>1011</v>
      </c>
      <c r="AB145" s="346" t="s">
        <v>1011</v>
      </c>
      <c r="AC145" s="346" t="s">
        <v>1011</v>
      </c>
      <c r="AD145" s="346" t="s">
        <v>1011</v>
      </c>
      <c r="AE145" s="346" t="s">
        <v>1011</v>
      </c>
      <c r="AF145" s="346" t="s">
        <v>1011</v>
      </c>
      <c r="AG145" s="346" t="s">
        <v>1011</v>
      </c>
      <c r="AH145" s="346" t="s">
        <v>1011</v>
      </c>
      <c r="AI145" s="346" t="s">
        <v>1011</v>
      </c>
      <c r="AJ145" s="346" t="s">
        <v>1011</v>
      </c>
      <c r="AK145" s="346" t="s">
        <v>1011</v>
      </c>
      <c r="AL145" s="346" t="s">
        <v>1011</v>
      </c>
      <c r="AM145" s="346" t="s">
        <v>1011</v>
      </c>
      <c r="AN145" s="346" t="s">
        <v>1011</v>
      </c>
      <c r="AO145" s="346" t="s">
        <v>1011</v>
      </c>
      <c r="AP145" s="346" t="s">
        <v>1011</v>
      </c>
      <c r="AQ145" s="346" t="s">
        <v>1011</v>
      </c>
      <c r="AR145" s="346" t="s">
        <v>1011</v>
      </c>
      <c r="AS145" s="346" t="s">
        <v>1011</v>
      </c>
      <c r="AT145" s="346" t="s">
        <v>1011</v>
      </c>
      <c r="AU145" s="346" t="s">
        <v>1011</v>
      </c>
      <c r="AV145" s="346" t="s">
        <v>1011</v>
      </c>
      <c r="AW145" s="346" t="s">
        <v>1011</v>
      </c>
      <c r="AX145" s="346" t="s">
        <v>1011</v>
      </c>
      <c r="AY145" s="346" t="s">
        <v>1011</v>
      </c>
      <c r="AZ145" s="346" t="s">
        <v>1011</v>
      </c>
      <c r="BA145" s="346" t="s">
        <v>1011</v>
      </c>
      <c r="BB145" s="346" t="s">
        <v>1011</v>
      </c>
      <c r="BC145" s="346" t="s">
        <v>1011</v>
      </c>
      <c r="BD145" s="346" t="s">
        <v>1011</v>
      </c>
      <c r="BE145" s="346" t="s">
        <v>1011</v>
      </c>
      <c r="BF145" s="346" t="s">
        <v>1011</v>
      </c>
      <c r="BG145" s="346" t="s">
        <v>1011</v>
      </c>
      <c r="BH145" s="346" t="s">
        <v>1011</v>
      </c>
      <c r="BI145" s="346" t="s">
        <v>1011</v>
      </c>
      <c r="BJ145" s="346" t="s">
        <v>1011</v>
      </c>
      <c r="BK145" s="346" t="s">
        <v>1011</v>
      </c>
      <c r="BL145" s="346" t="s">
        <v>1011</v>
      </c>
      <c r="BM145" s="346" t="s">
        <v>1011</v>
      </c>
      <c r="BN145" s="346" t="s">
        <v>1011</v>
      </c>
      <c r="BO145" s="346" t="s">
        <v>1011</v>
      </c>
      <c r="BP145" s="346" t="s">
        <v>1011</v>
      </c>
      <c r="BQ145" s="346" t="s">
        <v>1011</v>
      </c>
      <c r="BR145" s="346" t="s">
        <v>1011</v>
      </c>
      <c r="BS145" s="346" t="s">
        <v>1011</v>
      </c>
      <c r="BT145" s="346" t="s">
        <v>1011</v>
      </c>
      <c r="BU145" s="346" t="s">
        <v>1011</v>
      </c>
      <c r="BV145" s="346" t="s">
        <v>1011</v>
      </c>
      <c r="BW145" s="346" t="s">
        <v>1011</v>
      </c>
      <c r="BX145" s="346" t="s">
        <v>1011</v>
      </c>
      <c r="BY145" s="346" t="s">
        <v>1011</v>
      </c>
      <c r="BZ145" s="346" t="s">
        <v>1011</v>
      </c>
      <c r="CA145" s="346" t="s">
        <v>1011</v>
      </c>
      <c r="CB145" s="346" t="s">
        <v>1011</v>
      </c>
      <c r="CC145" s="346" t="s">
        <v>1011</v>
      </c>
      <c r="CD145" s="346" t="s">
        <v>1011</v>
      </c>
      <c r="CE145" s="346" t="s">
        <v>1011</v>
      </c>
      <c r="CF145" s="346" t="s">
        <v>1011</v>
      </c>
      <c r="CG145" s="346" t="s">
        <v>1011</v>
      </c>
      <c r="CH145" s="346" t="s">
        <v>1011</v>
      </c>
      <c r="CI145" s="346" t="s">
        <v>1011</v>
      </c>
    </row>
    <row r="146" spans="6:87">
      <c r="F146" s="346" t="s">
        <v>1011</v>
      </c>
      <c r="G146" s="346" t="s">
        <v>1011</v>
      </c>
      <c r="H146" s="346" t="s">
        <v>1011</v>
      </c>
      <c r="I146" s="346" t="s">
        <v>1011</v>
      </c>
      <c r="J146" s="346" t="s">
        <v>1011</v>
      </c>
      <c r="K146" s="346" t="s">
        <v>1011</v>
      </c>
      <c r="L146" s="346" t="s">
        <v>1011</v>
      </c>
      <c r="M146" s="346" t="s">
        <v>1011</v>
      </c>
      <c r="N146" s="346" t="s">
        <v>1011</v>
      </c>
      <c r="O146" s="346" t="s">
        <v>1011</v>
      </c>
      <c r="P146" s="346" t="s">
        <v>1011</v>
      </c>
      <c r="Q146" s="346" t="s">
        <v>1011</v>
      </c>
      <c r="R146" s="346" t="s">
        <v>1011</v>
      </c>
      <c r="S146" s="346" t="s">
        <v>1011</v>
      </c>
      <c r="T146" s="346" t="s">
        <v>1011</v>
      </c>
      <c r="U146" s="346" t="s">
        <v>1011</v>
      </c>
      <c r="V146" s="346" t="s">
        <v>1011</v>
      </c>
      <c r="W146" s="346" t="s">
        <v>1011</v>
      </c>
      <c r="X146" s="346" t="s">
        <v>1011</v>
      </c>
      <c r="Y146" s="346" t="s">
        <v>1011</v>
      </c>
      <c r="Z146" s="346" t="s">
        <v>1011</v>
      </c>
      <c r="AA146" s="346" t="s">
        <v>1011</v>
      </c>
      <c r="AB146" s="346" t="s">
        <v>1011</v>
      </c>
      <c r="AC146" s="346" t="s">
        <v>1011</v>
      </c>
      <c r="AD146" s="346" t="s">
        <v>1011</v>
      </c>
      <c r="AE146" s="346" t="s">
        <v>1011</v>
      </c>
      <c r="AF146" s="346" t="s">
        <v>1011</v>
      </c>
      <c r="AG146" s="346" t="s">
        <v>1011</v>
      </c>
      <c r="AH146" s="346" t="s">
        <v>1011</v>
      </c>
      <c r="AI146" s="346" t="s">
        <v>1011</v>
      </c>
      <c r="AJ146" s="346" t="s">
        <v>1011</v>
      </c>
      <c r="AK146" s="346" t="s">
        <v>1011</v>
      </c>
      <c r="AL146" s="346" t="s">
        <v>1011</v>
      </c>
      <c r="AM146" s="346" t="s">
        <v>1011</v>
      </c>
      <c r="AN146" s="346" t="s">
        <v>1011</v>
      </c>
      <c r="AO146" s="346" t="s">
        <v>1011</v>
      </c>
      <c r="AP146" s="346" t="s">
        <v>1011</v>
      </c>
      <c r="AQ146" s="346" t="s">
        <v>1011</v>
      </c>
      <c r="AR146" s="346" t="s">
        <v>1011</v>
      </c>
      <c r="AS146" s="346" t="s">
        <v>1011</v>
      </c>
      <c r="AT146" s="346" t="s">
        <v>1011</v>
      </c>
      <c r="AU146" s="346" t="s">
        <v>1011</v>
      </c>
      <c r="AV146" s="346" t="s">
        <v>1011</v>
      </c>
      <c r="AW146" s="346" t="s">
        <v>1011</v>
      </c>
      <c r="AX146" s="346" t="s">
        <v>1011</v>
      </c>
      <c r="AY146" s="346" t="s">
        <v>1011</v>
      </c>
      <c r="AZ146" s="346" t="s">
        <v>1011</v>
      </c>
      <c r="BA146" s="346" t="s">
        <v>1011</v>
      </c>
      <c r="BB146" s="346" t="s">
        <v>1011</v>
      </c>
      <c r="BC146" s="346" t="s">
        <v>1011</v>
      </c>
      <c r="BD146" s="346" t="s">
        <v>1011</v>
      </c>
      <c r="BE146" s="346" t="s">
        <v>1011</v>
      </c>
      <c r="BF146" s="346" t="s">
        <v>1011</v>
      </c>
      <c r="BG146" s="346" t="s">
        <v>1011</v>
      </c>
      <c r="BH146" s="346" t="s">
        <v>1011</v>
      </c>
      <c r="BI146" s="346" t="s">
        <v>1011</v>
      </c>
      <c r="BJ146" s="346" t="s">
        <v>1011</v>
      </c>
      <c r="BK146" s="346" t="s">
        <v>1011</v>
      </c>
      <c r="BL146" s="346" t="s">
        <v>1011</v>
      </c>
      <c r="BM146" s="346" t="s">
        <v>1011</v>
      </c>
      <c r="BN146" s="346" t="s">
        <v>1011</v>
      </c>
      <c r="BO146" s="346" t="s">
        <v>1011</v>
      </c>
      <c r="BP146" s="346" t="s">
        <v>1011</v>
      </c>
      <c r="BQ146" s="346" t="s">
        <v>1011</v>
      </c>
      <c r="BR146" s="346" t="s">
        <v>1011</v>
      </c>
      <c r="BS146" s="346" t="s">
        <v>1011</v>
      </c>
      <c r="BT146" s="346" t="s">
        <v>1011</v>
      </c>
      <c r="BU146" s="346" t="s">
        <v>1011</v>
      </c>
      <c r="BV146" s="346" t="s">
        <v>1011</v>
      </c>
      <c r="BW146" s="346" t="s">
        <v>1011</v>
      </c>
      <c r="BX146" s="346" t="s">
        <v>1011</v>
      </c>
      <c r="BY146" s="346" t="s">
        <v>1011</v>
      </c>
      <c r="BZ146" s="346" t="s">
        <v>1011</v>
      </c>
      <c r="CA146" s="346" t="s">
        <v>1011</v>
      </c>
      <c r="CB146" s="346" t="s">
        <v>1011</v>
      </c>
      <c r="CC146" s="346" t="s">
        <v>1011</v>
      </c>
      <c r="CD146" s="346" t="s">
        <v>1011</v>
      </c>
      <c r="CE146" s="346" t="s">
        <v>1011</v>
      </c>
      <c r="CF146" s="346" t="s">
        <v>1011</v>
      </c>
      <c r="CG146" s="346" t="s">
        <v>1011</v>
      </c>
      <c r="CH146" s="346" t="s">
        <v>1011</v>
      </c>
      <c r="CI146" s="346" t="s">
        <v>1011</v>
      </c>
    </row>
    <row r="147" spans="6:87">
      <c r="F147" s="346" t="s">
        <v>1011</v>
      </c>
      <c r="G147" s="346" t="s">
        <v>1011</v>
      </c>
      <c r="H147" s="346" t="s">
        <v>1011</v>
      </c>
      <c r="I147" s="346" t="s">
        <v>1011</v>
      </c>
      <c r="J147" s="346" t="s">
        <v>1011</v>
      </c>
      <c r="K147" s="346" t="s">
        <v>1011</v>
      </c>
      <c r="L147" s="346" t="s">
        <v>1011</v>
      </c>
      <c r="M147" s="346" t="s">
        <v>1011</v>
      </c>
      <c r="N147" s="346" t="s">
        <v>1011</v>
      </c>
      <c r="O147" s="346" t="s">
        <v>1011</v>
      </c>
      <c r="P147" s="346" t="s">
        <v>1011</v>
      </c>
      <c r="Q147" s="346" t="s">
        <v>1011</v>
      </c>
      <c r="R147" s="346" t="s">
        <v>1011</v>
      </c>
      <c r="S147" s="346" t="s">
        <v>1011</v>
      </c>
      <c r="T147" s="346" t="s">
        <v>1011</v>
      </c>
      <c r="U147" s="346" t="s">
        <v>1011</v>
      </c>
      <c r="V147" s="346" t="s">
        <v>1011</v>
      </c>
      <c r="W147" s="346" t="s">
        <v>1011</v>
      </c>
      <c r="X147" s="346" t="s">
        <v>1011</v>
      </c>
      <c r="Y147" s="346" t="s">
        <v>1011</v>
      </c>
      <c r="Z147" s="346" t="s">
        <v>1011</v>
      </c>
      <c r="AA147" s="346" t="s">
        <v>1011</v>
      </c>
      <c r="AB147" s="346" t="s">
        <v>1011</v>
      </c>
      <c r="AC147" s="346" t="s">
        <v>1011</v>
      </c>
      <c r="AD147" s="346" t="s">
        <v>1011</v>
      </c>
      <c r="AE147" s="346" t="s">
        <v>1011</v>
      </c>
      <c r="AF147" s="346" t="s">
        <v>1011</v>
      </c>
      <c r="AG147" s="346" t="s">
        <v>1011</v>
      </c>
      <c r="AH147" s="346" t="s">
        <v>1011</v>
      </c>
      <c r="AI147" s="346" t="s">
        <v>1011</v>
      </c>
      <c r="AJ147" s="346" t="s">
        <v>1011</v>
      </c>
      <c r="AK147" s="346" t="s">
        <v>1011</v>
      </c>
      <c r="AL147" s="346" t="s">
        <v>1011</v>
      </c>
      <c r="AM147" s="346" t="s">
        <v>1011</v>
      </c>
      <c r="AN147" s="346" t="s">
        <v>1011</v>
      </c>
      <c r="AO147" s="346" t="s">
        <v>1011</v>
      </c>
      <c r="AP147" s="346" t="s">
        <v>1011</v>
      </c>
      <c r="AQ147" s="346" t="s">
        <v>1011</v>
      </c>
      <c r="AR147" s="346" t="s">
        <v>1011</v>
      </c>
      <c r="AS147" s="346" t="s">
        <v>1011</v>
      </c>
      <c r="AT147" s="346" t="s">
        <v>1011</v>
      </c>
      <c r="AU147" s="346" t="s">
        <v>1011</v>
      </c>
      <c r="AV147" s="346" t="s">
        <v>1011</v>
      </c>
      <c r="AW147" s="346" t="s">
        <v>1011</v>
      </c>
      <c r="AX147" s="346" t="s">
        <v>1011</v>
      </c>
      <c r="AY147" s="346" t="s">
        <v>1011</v>
      </c>
      <c r="AZ147" s="346" t="s">
        <v>1011</v>
      </c>
      <c r="BA147" s="346" t="s">
        <v>1011</v>
      </c>
      <c r="BB147" s="346" t="s">
        <v>1011</v>
      </c>
      <c r="BC147" s="346" t="s">
        <v>1011</v>
      </c>
      <c r="BD147" s="346" t="s">
        <v>1011</v>
      </c>
      <c r="BE147" s="346" t="s">
        <v>1011</v>
      </c>
      <c r="BF147" s="346" t="s">
        <v>1011</v>
      </c>
      <c r="BG147" s="346" t="s">
        <v>1011</v>
      </c>
      <c r="BH147" s="346" t="s">
        <v>1011</v>
      </c>
      <c r="BI147" s="346" t="s">
        <v>1011</v>
      </c>
      <c r="BJ147" s="346" t="s">
        <v>1011</v>
      </c>
      <c r="BK147" s="346" t="s">
        <v>1011</v>
      </c>
      <c r="BL147" s="346" t="s">
        <v>1011</v>
      </c>
      <c r="BM147" s="346" t="s">
        <v>1011</v>
      </c>
      <c r="BN147" s="346" t="s">
        <v>1011</v>
      </c>
      <c r="BO147" s="346" t="s">
        <v>1011</v>
      </c>
      <c r="BP147" s="346" t="s">
        <v>1011</v>
      </c>
      <c r="BQ147" s="346" t="s">
        <v>1011</v>
      </c>
      <c r="BR147" s="346" t="s">
        <v>1011</v>
      </c>
      <c r="BS147" s="346" t="s">
        <v>1011</v>
      </c>
      <c r="BT147" s="346" t="s">
        <v>1011</v>
      </c>
      <c r="BU147" s="346" t="s">
        <v>1011</v>
      </c>
      <c r="BV147" s="346" t="s">
        <v>1011</v>
      </c>
      <c r="BW147" s="346" t="s">
        <v>1011</v>
      </c>
      <c r="BX147" s="346" t="s">
        <v>1011</v>
      </c>
      <c r="BY147" s="346" t="s">
        <v>1011</v>
      </c>
      <c r="BZ147" s="346" t="s">
        <v>1011</v>
      </c>
      <c r="CA147" s="346" t="s">
        <v>1011</v>
      </c>
      <c r="CB147" s="346" t="s">
        <v>1011</v>
      </c>
      <c r="CC147" s="346" t="s">
        <v>1011</v>
      </c>
      <c r="CD147" s="346" t="s">
        <v>1011</v>
      </c>
      <c r="CE147" s="346" t="s">
        <v>1011</v>
      </c>
      <c r="CF147" s="346" t="s">
        <v>1011</v>
      </c>
      <c r="CG147" s="346" t="s">
        <v>1011</v>
      </c>
      <c r="CH147" s="346" t="s">
        <v>1011</v>
      </c>
      <c r="CI147" s="346" t="s">
        <v>1011</v>
      </c>
    </row>
    <row r="148" spans="6:87">
      <c r="F148" s="346" t="s">
        <v>1011</v>
      </c>
      <c r="G148" s="346" t="s">
        <v>1011</v>
      </c>
      <c r="H148" s="346" t="s">
        <v>1011</v>
      </c>
      <c r="I148" s="346" t="s">
        <v>1011</v>
      </c>
      <c r="J148" s="346" t="s">
        <v>1011</v>
      </c>
      <c r="K148" s="346" t="s">
        <v>1011</v>
      </c>
      <c r="L148" s="346" t="s">
        <v>1011</v>
      </c>
      <c r="M148" s="346" t="s">
        <v>1011</v>
      </c>
      <c r="N148" s="346" t="s">
        <v>1011</v>
      </c>
      <c r="O148" s="346" t="s">
        <v>1011</v>
      </c>
      <c r="P148" s="346" t="s">
        <v>1011</v>
      </c>
      <c r="Q148" s="346" t="s">
        <v>1011</v>
      </c>
      <c r="R148" s="346" t="s">
        <v>1011</v>
      </c>
      <c r="S148" s="346" t="s">
        <v>1011</v>
      </c>
      <c r="T148" s="346" t="s">
        <v>1011</v>
      </c>
      <c r="U148" s="346" t="s">
        <v>1011</v>
      </c>
      <c r="V148" s="346" t="s">
        <v>1011</v>
      </c>
      <c r="W148" s="346" t="s">
        <v>1011</v>
      </c>
      <c r="X148" s="346" t="s">
        <v>1011</v>
      </c>
      <c r="Y148" s="346" t="s">
        <v>1011</v>
      </c>
      <c r="Z148" s="346" t="s">
        <v>1011</v>
      </c>
      <c r="AA148" s="346" t="s">
        <v>1011</v>
      </c>
      <c r="AB148" s="346" t="s">
        <v>1011</v>
      </c>
      <c r="AC148" s="346" t="s">
        <v>1011</v>
      </c>
      <c r="AD148" s="346" t="s">
        <v>1011</v>
      </c>
      <c r="AE148" s="346" t="s">
        <v>1011</v>
      </c>
      <c r="AF148" s="346" t="s">
        <v>1011</v>
      </c>
      <c r="AG148" s="346" t="s">
        <v>1011</v>
      </c>
      <c r="AH148" s="346" t="s">
        <v>1011</v>
      </c>
      <c r="AI148" s="346" t="s">
        <v>1011</v>
      </c>
      <c r="AJ148" s="346" t="s">
        <v>1011</v>
      </c>
      <c r="AK148" s="346" t="s">
        <v>1011</v>
      </c>
      <c r="AL148" s="346" t="s">
        <v>1011</v>
      </c>
      <c r="AM148" s="346" t="s">
        <v>1011</v>
      </c>
      <c r="AN148" s="346" t="s">
        <v>1011</v>
      </c>
      <c r="AO148" s="346" t="s">
        <v>1011</v>
      </c>
      <c r="AP148" s="346" t="s">
        <v>1011</v>
      </c>
      <c r="AQ148" s="346" t="s">
        <v>1011</v>
      </c>
      <c r="AR148" s="346" t="s">
        <v>1011</v>
      </c>
      <c r="AS148" s="346" t="s">
        <v>1011</v>
      </c>
      <c r="AT148" s="346" t="s">
        <v>1011</v>
      </c>
      <c r="AU148" s="346" t="s">
        <v>1011</v>
      </c>
      <c r="AV148" s="346" t="s">
        <v>1011</v>
      </c>
      <c r="AW148" s="346" t="s">
        <v>1011</v>
      </c>
      <c r="AX148" s="346" t="s">
        <v>1011</v>
      </c>
      <c r="AY148" s="346" t="s">
        <v>1011</v>
      </c>
      <c r="AZ148" s="346" t="s">
        <v>1011</v>
      </c>
      <c r="BA148" s="346" t="s">
        <v>1011</v>
      </c>
      <c r="BB148" s="346" t="s">
        <v>1011</v>
      </c>
      <c r="BC148" s="346" t="s">
        <v>1011</v>
      </c>
      <c r="BD148" s="346" t="s">
        <v>1011</v>
      </c>
      <c r="BE148" s="346" t="s">
        <v>1011</v>
      </c>
      <c r="BF148" s="346" t="s">
        <v>1011</v>
      </c>
      <c r="BG148" s="346" t="s">
        <v>1011</v>
      </c>
      <c r="BH148" s="346" t="s">
        <v>1011</v>
      </c>
      <c r="BI148" s="346" t="s">
        <v>1011</v>
      </c>
      <c r="BJ148" s="346" t="s">
        <v>1011</v>
      </c>
      <c r="BK148" s="346" t="s">
        <v>1011</v>
      </c>
      <c r="BL148" s="346" t="s">
        <v>1011</v>
      </c>
      <c r="BM148" s="346" t="s">
        <v>1011</v>
      </c>
      <c r="BN148" s="346" t="s">
        <v>1011</v>
      </c>
      <c r="BO148" s="346" t="s">
        <v>1011</v>
      </c>
      <c r="BP148" s="346" t="s">
        <v>1011</v>
      </c>
      <c r="BQ148" s="346" t="s">
        <v>1011</v>
      </c>
      <c r="BR148" s="346" t="s">
        <v>1011</v>
      </c>
      <c r="BS148" s="346" t="s">
        <v>1011</v>
      </c>
      <c r="BT148" s="346" t="s">
        <v>1011</v>
      </c>
      <c r="BU148" s="346" t="s">
        <v>1011</v>
      </c>
      <c r="BV148" s="346" t="s">
        <v>1011</v>
      </c>
      <c r="BW148" s="346" t="s">
        <v>1011</v>
      </c>
      <c r="BX148" s="346" t="s">
        <v>1011</v>
      </c>
      <c r="BY148" s="346" t="s">
        <v>1011</v>
      </c>
      <c r="BZ148" s="346" t="s">
        <v>1011</v>
      </c>
      <c r="CA148" s="346" t="s">
        <v>1011</v>
      </c>
      <c r="CB148" s="346" t="s">
        <v>1011</v>
      </c>
      <c r="CC148" s="346" t="s">
        <v>1011</v>
      </c>
      <c r="CD148" s="346" t="s">
        <v>1011</v>
      </c>
      <c r="CE148" s="346" t="s">
        <v>1011</v>
      </c>
      <c r="CF148" s="346" t="s">
        <v>1011</v>
      </c>
      <c r="CG148" s="346" t="s">
        <v>1011</v>
      </c>
      <c r="CH148" s="346" t="s">
        <v>1011</v>
      </c>
      <c r="CI148" s="346" t="s">
        <v>1011</v>
      </c>
    </row>
    <row r="149" spans="6:87">
      <c r="F149" s="346" t="s">
        <v>1011</v>
      </c>
      <c r="G149" s="346" t="s">
        <v>1011</v>
      </c>
      <c r="H149" s="346" t="s">
        <v>1011</v>
      </c>
      <c r="I149" s="346" t="s">
        <v>1011</v>
      </c>
      <c r="J149" s="346" t="s">
        <v>1011</v>
      </c>
      <c r="K149" s="346" t="s">
        <v>1011</v>
      </c>
      <c r="L149" s="346" t="s">
        <v>1011</v>
      </c>
      <c r="M149" s="346" t="s">
        <v>1011</v>
      </c>
      <c r="N149" s="346" t="s">
        <v>1011</v>
      </c>
      <c r="O149" s="346" t="s">
        <v>1011</v>
      </c>
      <c r="P149" s="346" t="s">
        <v>1011</v>
      </c>
      <c r="Q149" s="346" t="s">
        <v>1011</v>
      </c>
      <c r="R149" s="346" t="s">
        <v>1011</v>
      </c>
      <c r="S149" s="346" t="s">
        <v>1011</v>
      </c>
      <c r="T149" s="346" t="s">
        <v>1011</v>
      </c>
      <c r="U149" s="346" t="s">
        <v>1011</v>
      </c>
      <c r="V149" s="346" t="s">
        <v>1011</v>
      </c>
      <c r="W149" s="346" t="s">
        <v>1011</v>
      </c>
      <c r="X149" s="346" t="s">
        <v>1011</v>
      </c>
      <c r="Y149" s="346" t="s">
        <v>1011</v>
      </c>
      <c r="Z149" s="346" t="s">
        <v>1011</v>
      </c>
      <c r="AA149" s="346" t="s">
        <v>1011</v>
      </c>
      <c r="AB149" s="346" t="s">
        <v>1011</v>
      </c>
      <c r="AC149" s="346" t="s">
        <v>1011</v>
      </c>
      <c r="AD149" s="346" t="s">
        <v>1011</v>
      </c>
      <c r="AE149" s="346" t="s">
        <v>1011</v>
      </c>
      <c r="AF149" s="346" t="s">
        <v>1011</v>
      </c>
      <c r="AG149" s="346" t="s">
        <v>1011</v>
      </c>
      <c r="AH149" s="346" t="s">
        <v>1011</v>
      </c>
      <c r="AI149" s="346" t="s">
        <v>1011</v>
      </c>
      <c r="AJ149" s="346" t="s">
        <v>1011</v>
      </c>
      <c r="AK149" s="346" t="s">
        <v>1011</v>
      </c>
      <c r="AL149" s="346" t="s">
        <v>1011</v>
      </c>
      <c r="AM149" s="346" t="s">
        <v>1011</v>
      </c>
      <c r="AN149" s="346" t="s">
        <v>1011</v>
      </c>
      <c r="AO149" s="346" t="s">
        <v>1011</v>
      </c>
      <c r="AP149" s="346" t="s">
        <v>1011</v>
      </c>
      <c r="AQ149" s="346" t="s">
        <v>1011</v>
      </c>
      <c r="AR149" s="346" t="s">
        <v>1011</v>
      </c>
      <c r="AS149" s="346" t="s">
        <v>1011</v>
      </c>
      <c r="AT149" s="346" t="s">
        <v>1011</v>
      </c>
      <c r="AU149" s="346" t="s">
        <v>1011</v>
      </c>
      <c r="AV149" s="346" t="s">
        <v>1011</v>
      </c>
      <c r="AW149" s="346" t="s">
        <v>1011</v>
      </c>
      <c r="AX149" s="346" t="s">
        <v>1011</v>
      </c>
      <c r="AY149" s="346" t="s">
        <v>1011</v>
      </c>
      <c r="AZ149" s="346" t="s">
        <v>1011</v>
      </c>
      <c r="BA149" s="346" t="s">
        <v>1011</v>
      </c>
      <c r="BB149" s="346" t="s">
        <v>1011</v>
      </c>
      <c r="BC149" s="346" t="s">
        <v>1011</v>
      </c>
      <c r="BD149" s="346" t="s">
        <v>1011</v>
      </c>
      <c r="BE149" s="346" t="s">
        <v>1011</v>
      </c>
      <c r="BF149" s="346" t="s">
        <v>1011</v>
      </c>
      <c r="BG149" s="346" t="s">
        <v>1011</v>
      </c>
      <c r="BH149" s="346" t="s">
        <v>1011</v>
      </c>
      <c r="BI149" s="346" t="s">
        <v>1011</v>
      </c>
      <c r="BJ149" s="346" t="s">
        <v>1011</v>
      </c>
      <c r="BK149" s="346" t="s">
        <v>1011</v>
      </c>
      <c r="BL149" s="346" t="s">
        <v>1011</v>
      </c>
      <c r="BM149" s="346" t="s">
        <v>1011</v>
      </c>
      <c r="BN149" s="346" t="s">
        <v>1011</v>
      </c>
      <c r="BO149" s="346" t="s">
        <v>1011</v>
      </c>
      <c r="BP149" s="346" t="s">
        <v>1011</v>
      </c>
      <c r="BQ149" s="346" t="s">
        <v>1011</v>
      </c>
      <c r="BR149" s="346" t="s">
        <v>1011</v>
      </c>
      <c r="BS149" s="346" t="s">
        <v>1011</v>
      </c>
      <c r="BT149" s="346" t="s">
        <v>1011</v>
      </c>
      <c r="BU149" s="346" t="s">
        <v>1011</v>
      </c>
      <c r="BV149" s="346" t="s">
        <v>1011</v>
      </c>
      <c r="BW149" s="346" t="s">
        <v>1011</v>
      </c>
      <c r="BX149" s="346" t="s">
        <v>1011</v>
      </c>
      <c r="BY149" s="346" t="s">
        <v>1011</v>
      </c>
      <c r="BZ149" s="346" t="s">
        <v>1011</v>
      </c>
      <c r="CA149" s="346" t="s">
        <v>1011</v>
      </c>
      <c r="CB149" s="346" t="s">
        <v>1011</v>
      </c>
      <c r="CC149" s="346" t="s">
        <v>1011</v>
      </c>
      <c r="CD149" s="346" t="s">
        <v>1011</v>
      </c>
      <c r="CE149" s="346" t="s">
        <v>1011</v>
      </c>
      <c r="CF149" s="346" t="s">
        <v>1011</v>
      </c>
      <c r="CG149" s="346" t="s">
        <v>1011</v>
      </c>
      <c r="CH149" s="346" t="s">
        <v>1011</v>
      </c>
      <c r="CI149" s="346" t="s">
        <v>1011</v>
      </c>
    </row>
    <row r="150" spans="6:87">
      <c r="F150" s="346" t="s">
        <v>1011</v>
      </c>
      <c r="G150" s="346" t="s">
        <v>1011</v>
      </c>
      <c r="H150" s="346" t="s">
        <v>1011</v>
      </c>
      <c r="I150" s="346" t="s">
        <v>1011</v>
      </c>
      <c r="J150" s="346" t="s">
        <v>1011</v>
      </c>
      <c r="K150" s="346" t="s">
        <v>1011</v>
      </c>
      <c r="L150" s="346" t="s">
        <v>1011</v>
      </c>
      <c r="M150" s="346" t="s">
        <v>1011</v>
      </c>
      <c r="N150" s="346" t="s">
        <v>1011</v>
      </c>
      <c r="O150" s="346" t="s">
        <v>1011</v>
      </c>
      <c r="P150" s="346" t="s">
        <v>1011</v>
      </c>
      <c r="Q150" s="346" t="s">
        <v>1011</v>
      </c>
      <c r="R150" s="346" t="s">
        <v>1011</v>
      </c>
      <c r="S150" s="346" t="s">
        <v>1011</v>
      </c>
      <c r="T150" s="346" t="s">
        <v>1011</v>
      </c>
      <c r="U150" s="346" t="s">
        <v>1011</v>
      </c>
      <c r="V150" s="346" t="s">
        <v>1011</v>
      </c>
      <c r="W150" s="346" t="s">
        <v>1011</v>
      </c>
      <c r="X150" s="346" t="s">
        <v>1011</v>
      </c>
      <c r="Y150" s="346" t="s">
        <v>1011</v>
      </c>
      <c r="Z150" s="346" t="s">
        <v>1011</v>
      </c>
      <c r="AA150" s="346" t="s">
        <v>1011</v>
      </c>
      <c r="AB150" s="346" t="s">
        <v>1011</v>
      </c>
      <c r="AC150" s="346" t="s">
        <v>1011</v>
      </c>
      <c r="AD150" s="346" t="s">
        <v>1011</v>
      </c>
      <c r="AE150" s="346" t="s">
        <v>1011</v>
      </c>
      <c r="AF150" s="346" t="s">
        <v>1011</v>
      </c>
      <c r="AG150" s="346" t="s">
        <v>1011</v>
      </c>
      <c r="AH150" s="346" t="s">
        <v>1011</v>
      </c>
      <c r="AI150" s="346" t="s">
        <v>1011</v>
      </c>
      <c r="AJ150" s="346" t="s">
        <v>1011</v>
      </c>
      <c r="AK150" s="346" t="s">
        <v>1011</v>
      </c>
      <c r="AL150" s="346" t="s">
        <v>1011</v>
      </c>
      <c r="AM150" s="346" t="s">
        <v>1011</v>
      </c>
      <c r="AN150" s="346" t="s">
        <v>1011</v>
      </c>
      <c r="AO150" s="346" t="s">
        <v>1011</v>
      </c>
      <c r="AP150" s="346" t="s">
        <v>1011</v>
      </c>
      <c r="AQ150" s="346" t="s">
        <v>1011</v>
      </c>
      <c r="AR150" s="346" t="s">
        <v>1011</v>
      </c>
      <c r="AS150" s="346" t="s">
        <v>1011</v>
      </c>
      <c r="AT150" s="346" t="s">
        <v>1011</v>
      </c>
      <c r="AU150" s="346" t="s">
        <v>1011</v>
      </c>
      <c r="AV150" s="346" t="s">
        <v>1011</v>
      </c>
      <c r="AW150" s="346" t="s">
        <v>1011</v>
      </c>
      <c r="AX150" s="346" t="s">
        <v>1011</v>
      </c>
      <c r="AY150" s="346" t="s">
        <v>1011</v>
      </c>
      <c r="AZ150" s="346" t="s">
        <v>1011</v>
      </c>
      <c r="BA150" s="346" t="s">
        <v>1011</v>
      </c>
      <c r="BB150" s="346" t="s">
        <v>1011</v>
      </c>
      <c r="BC150" s="346" t="s">
        <v>1011</v>
      </c>
      <c r="BD150" s="346" t="s">
        <v>1011</v>
      </c>
      <c r="BE150" s="346" t="s">
        <v>1011</v>
      </c>
      <c r="BF150" s="346" t="s">
        <v>1011</v>
      </c>
      <c r="BG150" s="346" t="s">
        <v>1011</v>
      </c>
      <c r="BH150" s="346" t="s">
        <v>1011</v>
      </c>
      <c r="BI150" s="346" t="s">
        <v>1011</v>
      </c>
      <c r="BJ150" s="346" t="s">
        <v>1011</v>
      </c>
      <c r="BK150" s="346" t="s">
        <v>1011</v>
      </c>
      <c r="BL150" s="346" t="s">
        <v>1011</v>
      </c>
      <c r="BM150" s="346" t="s">
        <v>1011</v>
      </c>
      <c r="BN150" s="346" t="s">
        <v>1011</v>
      </c>
      <c r="BO150" s="346" t="s">
        <v>1011</v>
      </c>
      <c r="BP150" s="346" t="s">
        <v>1011</v>
      </c>
      <c r="BQ150" s="346" t="s">
        <v>1011</v>
      </c>
      <c r="BR150" s="346" t="s">
        <v>1011</v>
      </c>
      <c r="BS150" s="346" t="s">
        <v>1011</v>
      </c>
      <c r="BT150" s="346" t="s">
        <v>1011</v>
      </c>
      <c r="BU150" s="346" t="s">
        <v>1011</v>
      </c>
      <c r="BV150" s="346" t="s">
        <v>1011</v>
      </c>
      <c r="BW150" s="346" t="s">
        <v>1011</v>
      </c>
      <c r="BX150" s="346" t="s">
        <v>1011</v>
      </c>
      <c r="BY150" s="346" t="s">
        <v>1011</v>
      </c>
      <c r="BZ150" s="346" t="s">
        <v>1011</v>
      </c>
      <c r="CA150" s="346" t="s">
        <v>1011</v>
      </c>
      <c r="CB150" s="346" t="s">
        <v>1011</v>
      </c>
      <c r="CC150" s="346" t="s">
        <v>1011</v>
      </c>
      <c r="CD150" s="346" t="s">
        <v>1011</v>
      </c>
      <c r="CE150" s="346" t="s">
        <v>1011</v>
      </c>
      <c r="CF150" s="346" t="s">
        <v>1011</v>
      </c>
      <c r="CG150" s="346" t="s">
        <v>1011</v>
      </c>
      <c r="CH150" s="346" t="s">
        <v>1011</v>
      </c>
      <c r="CI150" s="346" t="s">
        <v>1011</v>
      </c>
    </row>
    <row r="151" spans="6:87">
      <c r="F151" s="346" t="s">
        <v>1011</v>
      </c>
      <c r="G151" s="346" t="s">
        <v>1011</v>
      </c>
      <c r="H151" s="346" t="s">
        <v>1011</v>
      </c>
      <c r="I151" s="346" t="s">
        <v>1011</v>
      </c>
      <c r="J151" s="346" t="s">
        <v>1011</v>
      </c>
      <c r="K151" s="346" t="s">
        <v>1011</v>
      </c>
      <c r="L151" s="346" t="s">
        <v>1011</v>
      </c>
      <c r="M151" s="346" t="s">
        <v>1011</v>
      </c>
      <c r="N151" s="346" t="s">
        <v>1011</v>
      </c>
      <c r="O151" s="346" t="s">
        <v>1011</v>
      </c>
      <c r="P151" s="346" t="s">
        <v>1011</v>
      </c>
      <c r="Q151" s="346" t="s">
        <v>1011</v>
      </c>
      <c r="R151" s="346" t="s">
        <v>1011</v>
      </c>
      <c r="S151" s="346" t="s">
        <v>1011</v>
      </c>
      <c r="T151" s="346" t="s">
        <v>1011</v>
      </c>
      <c r="U151" s="346" t="s">
        <v>1011</v>
      </c>
      <c r="V151" s="346" t="s">
        <v>1011</v>
      </c>
      <c r="W151" s="346" t="s">
        <v>1011</v>
      </c>
      <c r="X151" s="346" t="s">
        <v>1011</v>
      </c>
      <c r="Y151" s="346" t="s">
        <v>1011</v>
      </c>
      <c r="Z151" s="346" t="s">
        <v>1011</v>
      </c>
      <c r="AA151" s="346" t="s">
        <v>1011</v>
      </c>
      <c r="AB151" s="346" t="s">
        <v>1011</v>
      </c>
      <c r="AC151" s="346" t="s">
        <v>1011</v>
      </c>
      <c r="AD151" s="346" t="s">
        <v>1011</v>
      </c>
      <c r="AE151" s="346" t="s">
        <v>1011</v>
      </c>
      <c r="AF151" s="346" t="s">
        <v>1011</v>
      </c>
      <c r="AG151" s="346" t="s">
        <v>1011</v>
      </c>
      <c r="AH151" s="346" t="s">
        <v>1011</v>
      </c>
      <c r="AI151" s="346" t="s">
        <v>1011</v>
      </c>
      <c r="AJ151" s="346" t="s">
        <v>1011</v>
      </c>
      <c r="AK151" s="346" t="s">
        <v>1011</v>
      </c>
      <c r="AL151" s="346" t="s">
        <v>1011</v>
      </c>
      <c r="AM151" s="346" t="s">
        <v>1011</v>
      </c>
      <c r="AN151" s="346" t="s">
        <v>1011</v>
      </c>
      <c r="AO151" s="346" t="s">
        <v>1011</v>
      </c>
      <c r="AP151" s="346" t="s">
        <v>1011</v>
      </c>
      <c r="AQ151" s="346" t="s">
        <v>1011</v>
      </c>
      <c r="AR151" s="346" t="s">
        <v>1011</v>
      </c>
      <c r="AS151" s="346" t="s">
        <v>1011</v>
      </c>
      <c r="AT151" s="346" t="s">
        <v>1011</v>
      </c>
      <c r="AU151" s="346" t="s">
        <v>1011</v>
      </c>
      <c r="AV151" s="346" t="s">
        <v>1011</v>
      </c>
      <c r="AW151" s="346" t="s">
        <v>1011</v>
      </c>
      <c r="AX151" s="346" t="s">
        <v>1011</v>
      </c>
      <c r="AY151" s="346" t="s">
        <v>1011</v>
      </c>
      <c r="AZ151" s="346" t="s">
        <v>1011</v>
      </c>
      <c r="BA151" s="346" t="s">
        <v>1011</v>
      </c>
      <c r="BB151" s="346" t="s">
        <v>1011</v>
      </c>
      <c r="BC151" s="346" t="s">
        <v>1011</v>
      </c>
      <c r="BD151" s="346" t="s">
        <v>1011</v>
      </c>
      <c r="BE151" s="346" t="s">
        <v>1011</v>
      </c>
      <c r="BF151" s="346" t="s">
        <v>1011</v>
      </c>
      <c r="BG151" s="346" t="s">
        <v>1011</v>
      </c>
      <c r="BH151" s="346" t="s">
        <v>1011</v>
      </c>
      <c r="BI151" s="346" t="s">
        <v>1011</v>
      </c>
      <c r="BJ151" s="346" t="s">
        <v>1011</v>
      </c>
      <c r="BK151" s="346" t="s">
        <v>1011</v>
      </c>
      <c r="BL151" s="346" t="s">
        <v>1011</v>
      </c>
      <c r="BM151" s="346" t="s">
        <v>1011</v>
      </c>
      <c r="BN151" s="346" t="s">
        <v>1011</v>
      </c>
      <c r="BO151" s="346" t="s">
        <v>1011</v>
      </c>
      <c r="BP151" s="346" t="s">
        <v>1011</v>
      </c>
      <c r="BQ151" s="346" t="s">
        <v>1011</v>
      </c>
      <c r="BR151" s="346" t="s">
        <v>1011</v>
      </c>
      <c r="BS151" s="346" t="s">
        <v>1011</v>
      </c>
      <c r="BT151" s="346" t="s">
        <v>1011</v>
      </c>
      <c r="BU151" s="346" t="s">
        <v>1011</v>
      </c>
      <c r="BV151" s="346" t="s">
        <v>1011</v>
      </c>
      <c r="BW151" s="346" t="s">
        <v>1011</v>
      </c>
      <c r="BX151" s="346" t="s">
        <v>1011</v>
      </c>
      <c r="BY151" s="346" t="s">
        <v>1011</v>
      </c>
      <c r="BZ151" s="346" t="s">
        <v>1011</v>
      </c>
      <c r="CA151" s="346" t="s">
        <v>1011</v>
      </c>
      <c r="CB151" s="346" t="s">
        <v>1011</v>
      </c>
      <c r="CC151" s="346" t="s">
        <v>1011</v>
      </c>
      <c r="CD151" s="346" t="s">
        <v>1011</v>
      </c>
      <c r="CE151" s="346" t="s">
        <v>1011</v>
      </c>
      <c r="CF151" s="346" t="s">
        <v>1011</v>
      </c>
      <c r="CG151" s="346" t="s">
        <v>1011</v>
      </c>
      <c r="CH151" s="346" t="s">
        <v>1011</v>
      </c>
      <c r="CI151" s="346" t="s">
        <v>1011</v>
      </c>
    </row>
    <row r="152" spans="6:87">
      <c r="F152" s="346" t="s">
        <v>1011</v>
      </c>
      <c r="G152" s="346" t="s">
        <v>1011</v>
      </c>
      <c r="H152" s="346" t="s">
        <v>1011</v>
      </c>
      <c r="I152" s="346" t="s">
        <v>1011</v>
      </c>
      <c r="J152" s="346" t="s">
        <v>1011</v>
      </c>
      <c r="K152" s="346" t="s">
        <v>1011</v>
      </c>
      <c r="L152" s="346" t="s">
        <v>1011</v>
      </c>
      <c r="M152" s="346" t="s">
        <v>1011</v>
      </c>
      <c r="N152" s="346" t="s">
        <v>1011</v>
      </c>
      <c r="O152" s="346" t="s">
        <v>1011</v>
      </c>
      <c r="P152" s="346" t="s">
        <v>1011</v>
      </c>
      <c r="Q152" s="346" t="s">
        <v>1011</v>
      </c>
      <c r="R152" s="346" t="s">
        <v>1011</v>
      </c>
      <c r="S152" s="346" t="s">
        <v>1011</v>
      </c>
      <c r="T152" s="346" t="s">
        <v>1011</v>
      </c>
      <c r="U152" s="346" t="s">
        <v>1011</v>
      </c>
      <c r="V152" s="346" t="s">
        <v>1011</v>
      </c>
      <c r="W152" s="346" t="s">
        <v>1011</v>
      </c>
      <c r="X152" s="346" t="s">
        <v>1011</v>
      </c>
      <c r="Y152" s="346" t="s">
        <v>1011</v>
      </c>
      <c r="Z152" s="346" t="s">
        <v>1011</v>
      </c>
      <c r="AA152" s="346" t="s">
        <v>1011</v>
      </c>
      <c r="AB152" s="346" t="s">
        <v>1011</v>
      </c>
      <c r="AC152" s="346" t="s">
        <v>1011</v>
      </c>
      <c r="AD152" s="346" t="s">
        <v>1011</v>
      </c>
      <c r="AE152" s="346" t="s">
        <v>1011</v>
      </c>
      <c r="AF152" s="346" t="s">
        <v>1011</v>
      </c>
      <c r="AG152" s="346" t="s">
        <v>1011</v>
      </c>
      <c r="AH152" s="346" t="s">
        <v>1011</v>
      </c>
      <c r="AI152" s="346" t="s">
        <v>1011</v>
      </c>
      <c r="AJ152" s="346" t="s">
        <v>1011</v>
      </c>
      <c r="AK152" s="346" t="s">
        <v>1011</v>
      </c>
      <c r="AL152" s="346" t="s">
        <v>1011</v>
      </c>
      <c r="AM152" s="346" t="s">
        <v>1011</v>
      </c>
      <c r="AN152" s="346" t="s">
        <v>1011</v>
      </c>
      <c r="AO152" s="346" t="s">
        <v>1011</v>
      </c>
      <c r="AP152" s="346" t="s">
        <v>1011</v>
      </c>
      <c r="AQ152" s="346" t="s">
        <v>1011</v>
      </c>
      <c r="AR152" s="346" t="s">
        <v>1011</v>
      </c>
      <c r="AS152" s="346" t="s">
        <v>1011</v>
      </c>
      <c r="AT152" s="346" t="s">
        <v>1011</v>
      </c>
      <c r="AU152" s="346" t="s">
        <v>1011</v>
      </c>
      <c r="AV152" s="346" t="s">
        <v>1011</v>
      </c>
      <c r="AW152" s="346" t="s">
        <v>1011</v>
      </c>
      <c r="AX152" s="346" t="s">
        <v>1011</v>
      </c>
      <c r="AY152" s="346" t="s">
        <v>1011</v>
      </c>
      <c r="AZ152" s="346" t="s">
        <v>1011</v>
      </c>
      <c r="BA152" s="346" t="s">
        <v>1011</v>
      </c>
      <c r="BB152" s="346" t="s">
        <v>1011</v>
      </c>
      <c r="BC152" s="346" t="s">
        <v>1011</v>
      </c>
      <c r="BD152" s="346" t="s">
        <v>1011</v>
      </c>
      <c r="BE152" s="346" t="s">
        <v>1011</v>
      </c>
      <c r="BF152" s="346" t="s">
        <v>1011</v>
      </c>
      <c r="BG152" s="346" t="s">
        <v>1011</v>
      </c>
      <c r="BH152" s="346" t="s">
        <v>1011</v>
      </c>
      <c r="BI152" s="346" t="s">
        <v>1011</v>
      </c>
      <c r="BJ152" s="346" t="s">
        <v>1011</v>
      </c>
      <c r="BK152" s="346" t="s">
        <v>1011</v>
      </c>
      <c r="BL152" s="346" t="s">
        <v>1011</v>
      </c>
      <c r="BM152" s="346" t="s">
        <v>1011</v>
      </c>
      <c r="BN152" s="346" t="s">
        <v>1011</v>
      </c>
      <c r="BO152" s="346" t="s">
        <v>1011</v>
      </c>
      <c r="BP152" s="346" t="s">
        <v>1011</v>
      </c>
      <c r="BQ152" s="346" t="s">
        <v>1011</v>
      </c>
      <c r="BR152" s="346" t="s">
        <v>1011</v>
      </c>
      <c r="BS152" s="346" t="s">
        <v>1011</v>
      </c>
      <c r="BT152" s="346" t="s">
        <v>1011</v>
      </c>
      <c r="BU152" s="346" t="s">
        <v>1011</v>
      </c>
      <c r="BV152" s="346" t="s">
        <v>1011</v>
      </c>
      <c r="BW152" s="346" t="s">
        <v>1011</v>
      </c>
      <c r="BX152" s="346" t="s">
        <v>1011</v>
      </c>
      <c r="BY152" s="346" t="s">
        <v>1011</v>
      </c>
      <c r="BZ152" s="346" t="s">
        <v>1011</v>
      </c>
      <c r="CA152" s="346" t="s">
        <v>1011</v>
      </c>
      <c r="CB152" s="346" t="s">
        <v>1011</v>
      </c>
      <c r="CC152" s="346" t="s">
        <v>1011</v>
      </c>
      <c r="CD152" s="346" t="s">
        <v>1011</v>
      </c>
      <c r="CE152" s="346" t="s">
        <v>1011</v>
      </c>
      <c r="CF152" s="346" t="s">
        <v>1011</v>
      </c>
      <c r="CG152" s="346" t="s">
        <v>1011</v>
      </c>
      <c r="CH152" s="346" t="s">
        <v>1011</v>
      </c>
      <c r="CI152" s="346" t="s">
        <v>1011</v>
      </c>
    </row>
    <row r="153" spans="6:87">
      <c r="F153" s="346" t="s">
        <v>1011</v>
      </c>
      <c r="G153" s="346" t="s">
        <v>1011</v>
      </c>
      <c r="H153" s="346" t="s">
        <v>1011</v>
      </c>
      <c r="I153" s="346" t="s">
        <v>1011</v>
      </c>
      <c r="J153" s="346" t="s">
        <v>1011</v>
      </c>
      <c r="K153" s="346" t="s">
        <v>1011</v>
      </c>
      <c r="L153" s="346" t="s">
        <v>1011</v>
      </c>
      <c r="M153" s="346" t="s">
        <v>1011</v>
      </c>
      <c r="N153" s="346" t="s">
        <v>1011</v>
      </c>
      <c r="O153" s="346" t="s">
        <v>1011</v>
      </c>
      <c r="P153" s="346" t="s">
        <v>1011</v>
      </c>
      <c r="Q153" s="346" t="s">
        <v>1011</v>
      </c>
      <c r="R153" s="346" t="s">
        <v>1011</v>
      </c>
      <c r="S153" s="346" t="s">
        <v>1011</v>
      </c>
      <c r="T153" s="346" t="s">
        <v>1011</v>
      </c>
      <c r="U153" s="346" t="s">
        <v>1011</v>
      </c>
      <c r="V153" s="346" t="s">
        <v>1011</v>
      </c>
      <c r="W153" s="346" t="s">
        <v>1011</v>
      </c>
      <c r="X153" s="346" t="s">
        <v>1011</v>
      </c>
      <c r="Y153" s="346" t="s">
        <v>1011</v>
      </c>
      <c r="Z153" s="346" t="s">
        <v>1011</v>
      </c>
      <c r="AA153" s="346" t="s">
        <v>1011</v>
      </c>
      <c r="AB153" s="346" t="s">
        <v>1011</v>
      </c>
      <c r="AC153" s="346" t="s">
        <v>1011</v>
      </c>
      <c r="AD153" s="346" t="s">
        <v>1011</v>
      </c>
      <c r="AE153" s="346" t="s">
        <v>1011</v>
      </c>
      <c r="AF153" s="346" t="s">
        <v>1011</v>
      </c>
      <c r="AG153" s="346" t="s">
        <v>1011</v>
      </c>
      <c r="AH153" s="346" t="s">
        <v>1011</v>
      </c>
      <c r="AI153" s="346" t="s">
        <v>1011</v>
      </c>
      <c r="AJ153" s="346" t="s">
        <v>1011</v>
      </c>
      <c r="AK153" s="346" t="s">
        <v>1011</v>
      </c>
      <c r="AL153" s="346" t="s">
        <v>1011</v>
      </c>
      <c r="AM153" s="346" t="s">
        <v>1011</v>
      </c>
      <c r="AN153" s="346" t="s">
        <v>1011</v>
      </c>
      <c r="AO153" s="346" t="s">
        <v>1011</v>
      </c>
      <c r="AP153" s="346" t="s">
        <v>1011</v>
      </c>
      <c r="AQ153" s="346" t="s">
        <v>1011</v>
      </c>
      <c r="AR153" s="346" t="s">
        <v>1011</v>
      </c>
      <c r="AS153" s="346" t="s">
        <v>1011</v>
      </c>
      <c r="AT153" s="346" t="s">
        <v>1011</v>
      </c>
      <c r="AU153" s="346" t="s">
        <v>1011</v>
      </c>
      <c r="AV153" s="346" t="s">
        <v>1011</v>
      </c>
      <c r="AW153" s="346" t="s">
        <v>1011</v>
      </c>
      <c r="AX153" s="346" t="s">
        <v>1011</v>
      </c>
      <c r="AY153" s="346" t="s">
        <v>1011</v>
      </c>
      <c r="AZ153" s="346" t="s">
        <v>1011</v>
      </c>
      <c r="BA153" s="346" t="s">
        <v>1011</v>
      </c>
      <c r="BB153" s="346" t="s">
        <v>1011</v>
      </c>
      <c r="BC153" s="346" t="s">
        <v>1011</v>
      </c>
      <c r="BD153" s="346" t="s">
        <v>1011</v>
      </c>
      <c r="BE153" s="346" t="s">
        <v>1011</v>
      </c>
      <c r="BF153" s="346" t="s">
        <v>1011</v>
      </c>
      <c r="BG153" s="346" t="s">
        <v>1011</v>
      </c>
      <c r="BH153" s="346" t="s">
        <v>1011</v>
      </c>
      <c r="BI153" s="346" t="s">
        <v>1011</v>
      </c>
      <c r="BJ153" s="346" t="s">
        <v>1011</v>
      </c>
      <c r="BK153" s="346" t="s">
        <v>1011</v>
      </c>
      <c r="BL153" s="346" t="s">
        <v>1011</v>
      </c>
      <c r="BM153" s="346" t="s">
        <v>1011</v>
      </c>
      <c r="BN153" s="346" t="s">
        <v>1011</v>
      </c>
      <c r="BO153" s="346" t="s">
        <v>1011</v>
      </c>
      <c r="BP153" s="346" t="s">
        <v>1011</v>
      </c>
      <c r="BQ153" s="346" t="s">
        <v>1011</v>
      </c>
      <c r="BR153" s="346" t="s">
        <v>1011</v>
      </c>
      <c r="BS153" s="346" t="s">
        <v>1011</v>
      </c>
      <c r="BT153" s="346" t="s">
        <v>1011</v>
      </c>
      <c r="BU153" s="346" t="s">
        <v>1011</v>
      </c>
      <c r="BV153" s="346" t="s">
        <v>1011</v>
      </c>
      <c r="BW153" s="346" t="s">
        <v>1011</v>
      </c>
      <c r="BX153" s="346" t="s">
        <v>1011</v>
      </c>
      <c r="BY153" s="346" t="s">
        <v>1011</v>
      </c>
      <c r="BZ153" s="346" t="s">
        <v>1011</v>
      </c>
      <c r="CA153" s="346" t="s">
        <v>1011</v>
      </c>
      <c r="CB153" s="346" t="s">
        <v>1011</v>
      </c>
      <c r="CC153" s="346" t="s">
        <v>1011</v>
      </c>
      <c r="CD153" s="346" t="s">
        <v>1011</v>
      </c>
      <c r="CE153" s="346" t="s">
        <v>1011</v>
      </c>
      <c r="CF153" s="346" t="s">
        <v>1011</v>
      </c>
      <c r="CG153" s="346" t="s">
        <v>1011</v>
      </c>
      <c r="CH153" s="346" t="s">
        <v>1011</v>
      </c>
      <c r="CI153" s="346" t="s">
        <v>1011</v>
      </c>
    </row>
    <row r="154" spans="6:87">
      <c r="F154" s="346" t="s">
        <v>1011</v>
      </c>
      <c r="G154" s="346" t="s">
        <v>1011</v>
      </c>
      <c r="H154" s="346" t="s">
        <v>1011</v>
      </c>
      <c r="I154" s="346" t="s">
        <v>1011</v>
      </c>
      <c r="J154" s="346" t="s">
        <v>1011</v>
      </c>
      <c r="K154" s="346" t="s">
        <v>1011</v>
      </c>
      <c r="L154" s="346" t="s">
        <v>1011</v>
      </c>
      <c r="M154" s="346" t="s">
        <v>1011</v>
      </c>
      <c r="N154" s="346" t="s">
        <v>1011</v>
      </c>
      <c r="O154" s="346" t="s">
        <v>1011</v>
      </c>
      <c r="P154" s="346" t="s">
        <v>1011</v>
      </c>
      <c r="Q154" s="346" t="s">
        <v>1011</v>
      </c>
      <c r="R154" s="346" t="s">
        <v>1011</v>
      </c>
      <c r="S154" s="346" t="s">
        <v>1011</v>
      </c>
      <c r="T154" s="346" t="s">
        <v>1011</v>
      </c>
      <c r="U154" s="346" t="s">
        <v>1011</v>
      </c>
      <c r="V154" s="346" t="s">
        <v>1011</v>
      </c>
      <c r="W154" s="346" t="s">
        <v>1011</v>
      </c>
      <c r="X154" s="346" t="s">
        <v>1011</v>
      </c>
      <c r="Y154" s="346" t="s">
        <v>1011</v>
      </c>
      <c r="Z154" s="346" t="s">
        <v>1011</v>
      </c>
      <c r="AA154" s="346" t="s">
        <v>1011</v>
      </c>
      <c r="AB154" s="346" t="s">
        <v>1011</v>
      </c>
      <c r="AC154" s="346" t="s">
        <v>1011</v>
      </c>
      <c r="AD154" s="346" t="s">
        <v>1011</v>
      </c>
      <c r="AE154" s="346" t="s">
        <v>1011</v>
      </c>
      <c r="AF154" s="346" t="s">
        <v>1011</v>
      </c>
      <c r="AG154" s="346" t="s">
        <v>1011</v>
      </c>
      <c r="AH154" s="346" t="s">
        <v>1011</v>
      </c>
      <c r="AI154" s="346" t="s">
        <v>1011</v>
      </c>
      <c r="AJ154" s="346" t="s">
        <v>1011</v>
      </c>
      <c r="AK154" s="346" t="s">
        <v>1011</v>
      </c>
      <c r="AL154" s="346" t="s">
        <v>1011</v>
      </c>
      <c r="AM154" s="346" t="s">
        <v>1011</v>
      </c>
      <c r="AN154" s="346" t="s">
        <v>1011</v>
      </c>
      <c r="AO154" s="346" t="s">
        <v>1011</v>
      </c>
      <c r="AP154" s="346" t="s">
        <v>1011</v>
      </c>
      <c r="AQ154" s="346" t="s">
        <v>1011</v>
      </c>
      <c r="AR154" s="346" t="s">
        <v>1011</v>
      </c>
      <c r="AS154" s="346" t="s">
        <v>1011</v>
      </c>
      <c r="AT154" s="346" t="s">
        <v>1011</v>
      </c>
      <c r="AU154" s="346" t="s">
        <v>1011</v>
      </c>
      <c r="AV154" s="346" t="s">
        <v>1011</v>
      </c>
      <c r="AW154" s="346" t="s">
        <v>1011</v>
      </c>
      <c r="AX154" s="346" t="s">
        <v>1011</v>
      </c>
      <c r="AY154" s="346" t="s">
        <v>1011</v>
      </c>
      <c r="AZ154" s="346" t="s">
        <v>1011</v>
      </c>
      <c r="BA154" s="346" t="s">
        <v>1011</v>
      </c>
      <c r="BB154" s="346" t="s">
        <v>1011</v>
      </c>
      <c r="BC154" s="346" t="s">
        <v>1011</v>
      </c>
      <c r="BD154" s="346" t="s">
        <v>1011</v>
      </c>
      <c r="BE154" s="346" t="s">
        <v>1011</v>
      </c>
      <c r="BF154" s="346" t="s">
        <v>1011</v>
      </c>
      <c r="BG154" s="346" t="s">
        <v>1011</v>
      </c>
      <c r="BH154" s="346" t="s">
        <v>1011</v>
      </c>
      <c r="BI154" s="346" t="s">
        <v>1011</v>
      </c>
      <c r="BJ154" s="346" t="s">
        <v>1011</v>
      </c>
      <c r="BK154" s="346" t="s">
        <v>1011</v>
      </c>
      <c r="BL154" s="346" t="s">
        <v>1011</v>
      </c>
      <c r="BM154" s="346" t="s">
        <v>1011</v>
      </c>
      <c r="BN154" s="346" t="s">
        <v>1011</v>
      </c>
      <c r="BO154" s="346" t="s">
        <v>1011</v>
      </c>
      <c r="BP154" s="346" t="s">
        <v>1011</v>
      </c>
      <c r="BQ154" s="346" t="s">
        <v>1011</v>
      </c>
      <c r="BR154" s="346" t="s">
        <v>1011</v>
      </c>
      <c r="BS154" s="346" t="s">
        <v>1011</v>
      </c>
      <c r="BT154" s="346" t="s">
        <v>1011</v>
      </c>
      <c r="BU154" s="346" t="s">
        <v>1011</v>
      </c>
      <c r="BV154" s="346" t="s">
        <v>1011</v>
      </c>
      <c r="BW154" s="346" t="s">
        <v>1011</v>
      </c>
      <c r="BX154" s="346" t="s">
        <v>1011</v>
      </c>
      <c r="BY154" s="346" t="s">
        <v>1011</v>
      </c>
      <c r="BZ154" s="346" t="s">
        <v>1011</v>
      </c>
      <c r="CA154" s="346" t="s">
        <v>1011</v>
      </c>
      <c r="CB154" s="346" t="s">
        <v>1011</v>
      </c>
      <c r="CC154" s="346" t="s">
        <v>1011</v>
      </c>
      <c r="CD154" s="346" t="s">
        <v>1011</v>
      </c>
      <c r="CE154" s="346" t="s">
        <v>1011</v>
      </c>
      <c r="CF154" s="346" t="s">
        <v>1011</v>
      </c>
      <c r="CG154" s="346" t="s">
        <v>1011</v>
      </c>
      <c r="CH154" s="346" t="s">
        <v>1011</v>
      </c>
      <c r="CI154" s="346" t="s">
        <v>1011</v>
      </c>
    </row>
    <row r="155" spans="6:87">
      <c r="F155" s="346" t="s">
        <v>1011</v>
      </c>
      <c r="G155" s="346" t="s">
        <v>1011</v>
      </c>
      <c r="H155" s="346" t="s">
        <v>1011</v>
      </c>
      <c r="I155" s="346" t="s">
        <v>1011</v>
      </c>
      <c r="J155" s="346" t="s">
        <v>1011</v>
      </c>
      <c r="K155" s="346" t="s">
        <v>1011</v>
      </c>
      <c r="L155" s="346" t="s">
        <v>1011</v>
      </c>
      <c r="M155" s="346" t="s">
        <v>1011</v>
      </c>
      <c r="N155" s="346" t="s">
        <v>1011</v>
      </c>
      <c r="O155" s="346" t="s">
        <v>1011</v>
      </c>
      <c r="P155" s="346" t="s">
        <v>1011</v>
      </c>
      <c r="Q155" s="346" t="s">
        <v>1011</v>
      </c>
      <c r="R155" s="346" t="s">
        <v>1011</v>
      </c>
      <c r="S155" s="346" t="s">
        <v>1011</v>
      </c>
      <c r="T155" s="346" t="s">
        <v>1011</v>
      </c>
      <c r="U155" s="346" t="s">
        <v>1011</v>
      </c>
      <c r="V155" s="346" t="s">
        <v>1011</v>
      </c>
      <c r="W155" s="346" t="s">
        <v>1011</v>
      </c>
      <c r="X155" s="346" t="s">
        <v>1011</v>
      </c>
      <c r="Y155" s="346" t="s">
        <v>1011</v>
      </c>
      <c r="Z155" s="346" t="s">
        <v>1011</v>
      </c>
      <c r="AA155" s="346" t="s">
        <v>1011</v>
      </c>
      <c r="AB155" s="346" t="s">
        <v>1011</v>
      </c>
      <c r="AC155" s="346" t="s">
        <v>1011</v>
      </c>
      <c r="AD155" s="346" t="s">
        <v>1011</v>
      </c>
      <c r="AE155" s="346" t="s">
        <v>1011</v>
      </c>
      <c r="AF155" s="346" t="s">
        <v>1011</v>
      </c>
      <c r="AG155" s="346" t="s">
        <v>1011</v>
      </c>
      <c r="AH155" s="346" t="s">
        <v>1011</v>
      </c>
      <c r="AI155" s="346" t="s">
        <v>1011</v>
      </c>
      <c r="AJ155" s="346" t="s">
        <v>1011</v>
      </c>
      <c r="AK155" s="346" t="s">
        <v>1011</v>
      </c>
      <c r="AL155" s="346" t="s">
        <v>1011</v>
      </c>
      <c r="AM155" s="346" t="s">
        <v>1011</v>
      </c>
      <c r="AN155" s="346" t="s">
        <v>1011</v>
      </c>
      <c r="AO155" s="346" t="s">
        <v>1011</v>
      </c>
      <c r="AP155" s="346" t="s">
        <v>1011</v>
      </c>
      <c r="AQ155" s="346" t="s">
        <v>1011</v>
      </c>
      <c r="AR155" s="346" t="s">
        <v>1011</v>
      </c>
      <c r="AS155" s="346" t="s">
        <v>1011</v>
      </c>
      <c r="AT155" s="346" t="s">
        <v>1011</v>
      </c>
      <c r="AU155" s="346" t="s">
        <v>1011</v>
      </c>
      <c r="AV155" s="346" t="s">
        <v>1011</v>
      </c>
      <c r="AW155" s="346" t="s">
        <v>1011</v>
      </c>
      <c r="AX155" s="346" t="s">
        <v>1011</v>
      </c>
      <c r="AY155" s="346" t="s">
        <v>1011</v>
      </c>
      <c r="AZ155" s="346" t="s">
        <v>1011</v>
      </c>
      <c r="BA155" s="346" t="s">
        <v>1011</v>
      </c>
      <c r="BB155" s="346" t="s">
        <v>1011</v>
      </c>
      <c r="BC155" s="346" t="s">
        <v>1011</v>
      </c>
      <c r="BD155" s="346" t="s">
        <v>1011</v>
      </c>
      <c r="BE155" s="346" t="s">
        <v>1011</v>
      </c>
      <c r="BF155" s="346" t="s">
        <v>1011</v>
      </c>
      <c r="BG155" s="346" t="s">
        <v>1011</v>
      </c>
      <c r="BH155" s="346" t="s">
        <v>1011</v>
      </c>
      <c r="BI155" s="346" t="s">
        <v>1011</v>
      </c>
      <c r="BJ155" s="346" t="s">
        <v>1011</v>
      </c>
      <c r="BK155" s="346" t="s">
        <v>1011</v>
      </c>
      <c r="BL155" s="346" t="s">
        <v>1011</v>
      </c>
      <c r="BM155" s="346" t="s">
        <v>1011</v>
      </c>
      <c r="BN155" s="346" t="s">
        <v>1011</v>
      </c>
      <c r="BO155" s="346" t="s">
        <v>1011</v>
      </c>
      <c r="BP155" s="346" t="s">
        <v>1011</v>
      </c>
      <c r="BQ155" s="346" t="s">
        <v>1011</v>
      </c>
      <c r="BR155" s="346" t="s">
        <v>1011</v>
      </c>
      <c r="BS155" s="346" t="s">
        <v>1011</v>
      </c>
      <c r="BT155" s="346" t="s">
        <v>1011</v>
      </c>
      <c r="BU155" s="346" t="s">
        <v>1011</v>
      </c>
      <c r="BV155" s="346" t="s">
        <v>1011</v>
      </c>
      <c r="BW155" s="346" t="s">
        <v>1011</v>
      </c>
      <c r="BX155" s="346" t="s">
        <v>1011</v>
      </c>
      <c r="BY155" s="346" t="s">
        <v>1011</v>
      </c>
      <c r="BZ155" s="346" t="s">
        <v>1011</v>
      </c>
      <c r="CA155" s="346" t="s">
        <v>1011</v>
      </c>
      <c r="CB155" s="346" t="s">
        <v>1011</v>
      </c>
      <c r="CC155" s="346" t="s">
        <v>1011</v>
      </c>
      <c r="CD155" s="346" t="s">
        <v>1011</v>
      </c>
      <c r="CE155" s="346" t="s">
        <v>1011</v>
      </c>
      <c r="CF155" s="346" t="s">
        <v>1011</v>
      </c>
      <c r="CG155" s="346" t="s">
        <v>1011</v>
      </c>
      <c r="CH155" s="346" t="s">
        <v>1011</v>
      </c>
      <c r="CI155" s="346" t="s">
        <v>1011</v>
      </c>
    </row>
    <row r="156" spans="6:87">
      <c r="F156" s="346" t="s">
        <v>1011</v>
      </c>
      <c r="G156" s="346" t="s">
        <v>1011</v>
      </c>
      <c r="H156" s="346" t="s">
        <v>1011</v>
      </c>
      <c r="I156" s="346" t="s">
        <v>1011</v>
      </c>
      <c r="J156" s="346" t="s">
        <v>1011</v>
      </c>
      <c r="K156" s="346" t="s">
        <v>1011</v>
      </c>
      <c r="L156" s="346" t="s">
        <v>1011</v>
      </c>
      <c r="M156" s="346" t="s">
        <v>1011</v>
      </c>
      <c r="N156" s="346" t="s">
        <v>1011</v>
      </c>
      <c r="O156" s="346" t="s">
        <v>1011</v>
      </c>
      <c r="P156" s="346" t="s">
        <v>1011</v>
      </c>
      <c r="Q156" s="346" t="s">
        <v>1011</v>
      </c>
      <c r="R156" s="346" t="s">
        <v>1011</v>
      </c>
      <c r="S156" s="346" t="s">
        <v>1011</v>
      </c>
      <c r="T156" s="346" t="s">
        <v>1011</v>
      </c>
      <c r="U156" s="346" t="s">
        <v>1011</v>
      </c>
      <c r="V156" s="346" t="s">
        <v>1011</v>
      </c>
      <c r="W156" s="346" t="s">
        <v>1011</v>
      </c>
      <c r="X156" s="346" t="s">
        <v>1011</v>
      </c>
      <c r="Y156" s="346" t="s">
        <v>1011</v>
      </c>
      <c r="Z156" s="346" t="s">
        <v>1011</v>
      </c>
      <c r="AA156" s="346" t="s">
        <v>1011</v>
      </c>
      <c r="AB156" s="346" t="s">
        <v>1011</v>
      </c>
      <c r="AC156" s="346" t="s">
        <v>1011</v>
      </c>
      <c r="AD156" s="346" t="s">
        <v>1011</v>
      </c>
      <c r="AE156" s="346" t="s">
        <v>1011</v>
      </c>
      <c r="AF156" s="346" t="s">
        <v>1011</v>
      </c>
      <c r="AG156" s="346" t="s">
        <v>1011</v>
      </c>
      <c r="AH156" s="346" t="s">
        <v>1011</v>
      </c>
      <c r="AI156" s="346" t="s">
        <v>1011</v>
      </c>
      <c r="AJ156" s="346" t="s">
        <v>1011</v>
      </c>
      <c r="AK156" s="346" t="s">
        <v>1011</v>
      </c>
      <c r="AL156" s="346" t="s">
        <v>1011</v>
      </c>
      <c r="AM156" s="346" t="s">
        <v>1011</v>
      </c>
      <c r="AN156" s="346" t="s">
        <v>1011</v>
      </c>
      <c r="AO156" s="346" t="s">
        <v>1011</v>
      </c>
      <c r="AP156" s="346" t="s">
        <v>1011</v>
      </c>
      <c r="AQ156" s="346" t="s">
        <v>1011</v>
      </c>
      <c r="AR156" s="346" t="s">
        <v>1011</v>
      </c>
      <c r="AS156" s="346" t="s">
        <v>1011</v>
      </c>
      <c r="AT156" s="346" t="s">
        <v>1011</v>
      </c>
      <c r="AU156" s="346" t="s">
        <v>1011</v>
      </c>
      <c r="AV156" s="346" t="s">
        <v>1011</v>
      </c>
      <c r="AW156" s="346" t="s">
        <v>1011</v>
      </c>
      <c r="AX156" s="346" t="s">
        <v>1011</v>
      </c>
      <c r="AY156" s="346" t="s">
        <v>1011</v>
      </c>
      <c r="AZ156" s="346" t="s">
        <v>1011</v>
      </c>
      <c r="BA156" s="346" t="s">
        <v>1011</v>
      </c>
      <c r="BB156" s="346" t="s">
        <v>1011</v>
      </c>
      <c r="BC156" s="346" t="s">
        <v>1011</v>
      </c>
      <c r="BD156" s="346" t="s">
        <v>1011</v>
      </c>
      <c r="BE156" s="346" t="s">
        <v>1011</v>
      </c>
      <c r="BF156" s="346" t="s">
        <v>1011</v>
      </c>
      <c r="BG156" s="346" t="s">
        <v>1011</v>
      </c>
      <c r="BH156" s="346" t="s">
        <v>1011</v>
      </c>
      <c r="BI156" s="346" t="s">
        <v>1011</v>
      </c>
      <c r="BJ156" s="346" t="s">
        <v>1011</v>
      </c>
      <c r="BK156" s="346" t="s">
        <v>1011</v>
      </c>
      <c r="BL156" s="346" t="s">
        <v>1011</v>
      </c>
      <c r="BM156" s="346" t="s">
        <v>1011</v>
      </c>
      <c r="BN156" s="346" t="s">
        <v>1011</v>
      </c>
      <c r="BO156" s="346" t="s">
        <v>1011</v>
      </c>
      <c r="BP156" s="346" t="s">
        <v>1011</v>
      </c>
      <c r="BQ156" s="346" t="s">
        <v>1011</v>
      </c>
      <c r="BR156" s="346" t="s">
        <v>1011</v>
      </c>
      <c r="BS156" s="346" t="s">
        <v>1011</v>
      </c>
      <c r="BT156" s="346" t="s">
        <v>1011</v>
      </c>
      <c r="BU156" s="346" t="s">
        <v>1011</v>
      </c>
      <c r="BV156" s="346" t="s">
        <v>1011</v>
      </c>
      <c r="BW156" s="346" t="s">
        <v>1011</v>
      </c>
      <c r="BX156" s="346" t="s">
        <v>1011</v>
      </c>
      <c r="BY156" s="346" t="s">
        <v>1011</v>
      </c>
      <c r="BZ156" s="346" t="s">
        <v>1011</v>
      </c>
      <c r="CA156" s="346" t="s">
        <v>1011</v>
      </c>
      <c r="CB156" s="346" t="s">
        <v>1011</v>
      </c>
      <c r="CC156" s="346" t="s">
        <v>1011</v>
      </c>
      <c r="CD156" s="346" t="s">
        <v>1011</v>
      </c>
      <c r="CE156" s="346" t="s">
        <v>1011</v>
      </c>
      <c r="CF156" s="346" t="s">
        <v>1011</v>
      </c>
      <c r="CG156" s="346" t="s">
        <v>1011</v>
      </c>
      <c r="CH156" s="346" t="s">
        <v>1011</v>
      </c>
      <c r="CI156" s="346" t="s">
        <v>1011</v>
      </c>
    </row>
    <row r="157" spans="6:87">
      <c r="F157" s="346" t="s">
        <v>1011</v>
      </c>
      <c r="G157" s="346" t="s">
        <v>1011</v>
      </c>
      <c r="H157" s="346" t="s">
        <v>1011</v>
      </c>
      <c r="I157" s="346" t="s">
        <v>1011</v>
      </c>
      <c r="J157" s="346" t="s">
        <v>1011</v>
      </c>
      <c r="K157" s="346" t="s">
        <v>1011</v>
      </c>
      <c r="L157" s="346" t="s">
        <v>1011</v>
      </c>
      <c r="M157" s="346" t="s">
        <v>1011</v>
      </c>
      <c r="N157" s="346" t="s">
        <v>1011</v>
      </c>
      <c r="O157" s="346" t="s">
        <v>1011</v>
      </c>
      <c r="P157" s="346" t="s">
        <v>1011</v>
      </c>
      <c r="Q157" s="346" t="s">
        <v>1011</v>
      </c>
      <c r="R157" s="346" t="s">
        <v>1011</v>
      </c>
      <c r="S157" s="346" t="s">
        <v>1011</v>
      </c>
      <c r="T157" s="346" t="s">
        <v>1011</v>
      </c>
      <c r="U157" s="346" t="s">
        <v>1011</v>
      </c>
      <c r="V157" s="346" t="s">
        <v>1011</v>
      </c>
      <c r="W157" s="346" t="s">
        <v>1011</v>
      </c>
      <c r="X157" s="346" t="s">
        <v>1011</v>
      </c>
      <c r="Y157" s="346" t="s">
        <v>1011</v>
      </c>
      <c r="Z157" s="346" t="s">
        <v>1011</v>
      </c>
      <c r="AA157" s="346" t="s">
        <v>1011</v>
      </c>
      <c r="AB157" s="346" t="s">
        <v>1011</v>
      </c>
      <c r="AC157" s="346" t="s">
        <v>1011</v>
      </c>
      <c r="AD157" s="346" t="s">
        <v>1011</v>
      </c>
      <c r="AE157" s="346" t="s">
        <v>1011</v>
      </c>
      <c r="AF157" s="346" t="s">
        <v>1011</v>
      </c>
      <c r="AG157" s="346" t="s">
        <v>1011</v>
      </c>
      <c r="AH157" s="346" t="s">
        <v>1011</v>
      </c>
      <c r="AI157" s="346" t="s">
        <v>1011</v>
      </c>
      <c r="AJ157" s="346" t="s">
        <v>1011</v>
      </c>
      <c r="AK157" s="346" t="s">
        <v>1011</v>
      </c>
      <c r="AL157" s="346" t="s">
        <v>1011</v>
      </c>
      <c r="AM157" s="346" t="s">
        <v>1011</v>
      </c>
      <c r="AN157" s="346" t="s">
        <v>1011</v>
      </c>
      <c r="AO157" s="346" t="s">
        <v>1011</v>
      </c>
      <c r="AP157" s="346" t="s">
        <v>1011</v>
      </c>
      <c r="AQ157" s="346" t="s">
        <v>1011</v>
      </c>
      <c r="AR157" s="346" t="s">
        <v>1011</v>
      </c>
      <c r="AS157" s="346" t="s">
        <v>1011</v>
      </c>
      <c r="AT157" s="346" t="s">
        <v>1011</v>
      </c>
      <c r="AU157" s="346" t="s">
        <v>1011</v>
      </c>
      <c r="AV157" s="346" t="s">
        <v>1011</v>
      </c>
      <c r="AW157" s="346" t="s">
        <v>1011</v>
      </c>
      <c r="AX157" s="346" t="s">
        <v>1011</v>
      </c>
      <c r="AY157" s="346" t="s">
        <v>1011</v>
      </c>
      <c r="AZ157" s="346" t="s">
        <v>1011</v>
      </c>
      <c r="BA157" s="346" t="s">
        <v>1011</v>
      </c>
      <c r="BB157" s="346" t="s">
        <v>1011</v>
      </c>
      <c r="BC157" s="346" t="s">
        <v>1011</v>
      </c>
      <c r="BD157" s="346" t="s">
        <v>1011</v>
      </c>
      <c r="BE157" s="346" t="s">
        <v>1011</v>
      </c>
      <c r="BF157" s="346" t="s">
        <v>1011</v>
      </c>
      <c r="BG157" s="346" t="s">
        <v>1011</v>
      </c>
      <c r="BH157" s="346" t="s">
        <v>1011</v>
      </c>
      <c r="BI157" s="346" t="s">
        <v>1011</v>
      </c>
      <c r="BJ157" s="346" t="s">
        <v>1011</v>
      </c>
      <c r="BK157" s="346" t="s">
        <v>1011</v>
      </c>
      <c r="BL157" s="346" t="s">
        <v>1011</v>
      </c>
      <c r="BM157" s="346" t="s">
        <v>1011</v>
      </c>
      <c r="BN157" s="346" t="s">
        <v>1011</v>
      </c>
      <c r="BO157" s="346" t="s">
        <v>1011</v>
      </c>
      <c r="BP157" s="346" t="s">
        <v>1011</v>
      </c>
      <c r="BQ157" s="346" t="s">
        <v>1011</v>
      </c>
      <c r="BR157" s="346" t="s">
        <v>1011</v>
      </c>
      <c r="BS157" s="346" t="s">
        <v>1011</v>
      </c>
      <c r="BT157" s="346" t="s">
        <v>1011</v>
      </c>
      <c r="BU157" s="346" t="s">
        <v>1011</v>
      </c>
      <c r="BV157" s="346" t="s">
        <v>1011</v>
      </c>
      <c r="BW157" s="346" t="s">
        <v>1011</v>
      </c>
      <c r="BX157" s="346" t="s">
        <v>1011</v>
      </c>
      <c r="BY157" s="346" t="s">
        <v>1011</v>
      </c>
      <c r="BZ157" s="346" t="s">
        <v>1011</v>
      </c>
      <c r="CA157" s="346" t="s">
        <v>1011</v>
      </c>
      <c r="CB157" s="346" t="s">
        <v>1011</v>
      </c>
      <c r="CC157" s="346" t="s">
        <v>1011</v>
      </c>
      <c r="CD157" s="346" t="s">
        <v>1011</v>
      </c>
      <c r="CE157" s="346" t="s">
        <v>1011</v>
      </c>
      <c r="CF157" s="346" t="s">
        <v>1011</v>
      </c>
      <c r="CG157" s="346" t="s">
        <v>1011</v>
      </c>
      <c r="CH157" s="346" t="s">
        <v>1011</v>
      </c>
      <c r="CI157" s="346" t="s">
        <v>1011</v>
      </c>
    </row>
    <row r="158" spans="6:87">
      <c r="F158" s="346" t="s">
        <v>1011</v>
      </c>
      <c r="G158" s="346" t="s">
        <v>1011</v>
      </c>
      <c r="H158" s="346" t="s">
        <v>1011</v>
      </c>
      <c r="I158" s="346" t="s">
        <v>1011</v>
      </c>
      <c r="J158" s="346" t="s">
        <v>1011</v>
      </c>
      <c r="K158" s="346" t="s">
        <v>1011</v>
      </c>
      <c r="L158" s="346" t="s">
        <v>1011</v>
      </c>
      <c r="M158" s="346" t="s">
        <v>1011</v>
      </c>
      <c r="N158" s="346" t="s">
        <v>1011</v>
      </c>
      <c r="O158" s="346" t="s">
        <v>1011</v>
      </c>
      <c r="P158" s="346" t="s">
        <v>1011</v>
      </c>
      <c r="Q158" s="346" t="s">
        <v>1011</v>
      </c>
      <c r="R158" s="346" t="s">
        <v>1011</v>
      </c>
      <c r="S158" s="346" t="s">
        <v>1011</v>
      </c>
      <c r="T158" s="346" t="s">
        <v>1011</v>
      </c>
      <c r="U158" s="346" t="s">
        <v>1011</v>
      </c>
      <c r="V158" s="346" t="s">
        <v>1011</v>
      </c>
      <c r="W158" s="346" t="s">
        <v>1011</v>
      </c>
      <c r="X158" s="346" t="s">
        <v>1011</v>
      </c>
      <c r="Y158" s="346" t="s">
        <v>1011</v>
      </c>
      <c r="Z158" s="346" t="s">
        <v>1011</v>
      </c>
      <c r="AA158" s="346" t="s">
        <v>1011</v>
      </c>
      <c r="AB158" s="346" t="s">
        <v>1011</v>
      </c>
      <c r="AC158" s="346" t="s">
        <v>1011</v>
      </c>
      <c r="AD158" s="346" t="s">
        <v>1011</v>
      </c>
      <c r="AE158" s="346" t="s">
        <v>1011</v>
      </c>
      <c r="AF158" s="346" t="s">
        <v>1011</v>
      </c>
      <c r="AG158" s="346" t="s">
        <v>1011</v>
      </c>
      <c r="AH158" s="346" t="s">
        <v>1011</v>
      </c>
      <c r="AI158" s="346" t="s">
        <v>1011</v>
      </c>
      <c r="AJ158" s="346" t="s">
        <v>1011</v>
      </c>
      <c r="AK158" s="346" t="s">
        <v>1011</v>
      </c>
      <c r="AL158" s="346" t="s">
        <v>1011</v>
      </c>
      <c r="AM158" s="346" t="s">
        <v>1011</v>
      </c>
      <c r="AN158" s="346" t="s">
        <v>1011</v>
      </c>
      <c r="AO158" s="346" t="s">
        <v>1011</v>
      </c>
      <c r="AP158" s="346" t="s">
        <v>1011</v>
      </c>
      <c r="AQ158" s="346" t="s">
        <v>1011</v>
      </c>
      <c r="AR158" s="346" t="s">
        <v>1011</v>
      </c>
      <c r="AS158" s="346" t="s">
        <v>1011</v>
      </c>
      <c r="AT158" s="346" t="s">
        <v>1011</v>
      </c>
      <c r="AU158" s="346" t="s">
        <v>1011</v>
      </c>
      <c r="AV158" s="346" t="s">
        <v>1011</v>
      </c>
      <c r="AW158" s="346" t="s">
        <v>1011</v>
      </c>
      <c r="AX158" s="346" t="s">
        <v>1011</v>
      </c>
      <c r="AY158" s="346" t="s">
        <v>1011</v>
      </c>
      <c r="AZ158" s="346" t="s">
        <v>1011</v>
      </c>
      <c r="BA158" s="346" t="s">
        <v>1011</v>
      </c>
      <c r="BB158" s="346" t="s">
        <v>1011</v>
      </c>
      <c r="BC158" s="346" t="s">
        <v>1011</v>
      </c>
      <c r="BD158" s="346" t="s">
        <v>1011</v>
      </c>
      <c r="BE158" s="346" t="s">
        <v>1011</v>
      </c>
      <c r="BF158" s="346" t="s">
        <v>1011</v>
      </c>
      <c r="BG158" s="346" t="s">
        <v>1011</v>
      </c>
      <c r="BH158" s="346" t="s">
        <v>1011</v>
      </c>
      <c r="BI158" s="346" t="s">
        <v>1011</v>
      </c>
      <c r="BJ158" s="346" t="s">
        <v>1011</v>
      </c>
      <c r="BK158" s="346" t="s">
        <v>1011</v>
      </c>
      <c r="BL158" s="346" t="s">
        <v>1011</v>
      </c>
      <c r="BM158" s="346" t="s">
        <v>1011</v>
      </c>
      <c r="BN158" s="346" t="s">
        <v>1011</v>
      </c>
      <c r="BO158" s="346" t="s">
        <v>1011</v>
      </c>
      <c r="BP158" s="346" t="s">
        <v>1011</v>
      </c>
      <c r="BQ158" s="346" t="s">
        <v>1011</v>
      </c>
      <c r="BR158" s="346" t="s">
        <v>1011</v>
      </c>
      <c r="BS158" s="346" t="s">
        <v>1011</v>
      </c>
      <c r="BT158" s="346" t="s">
        <v>1011</v>
      </c>
      <c r="BU158" s="346" t="s">
        <v>1011</v>
      </c>
      <c r="BV158" s="346" t="s">
        <v>1011</v>
      </c>
      <c r="BW158" s="346" t="s">
        <v>1011</v>
      </c>
      <c r="BX158" s="346" t="s">
        <v>1011</v>
      </c>
      <c r="BY158" s="346" t="s">
        <v>1011</v>
      </c>
      <c r="BZ158" s="346" t="s">
        <v>1011</v>
      </c>
      <c r="CA158" s="346" t="s">
        <v>1011</v>
      </c>
      <c r="CB158" s="346" t="s">
        <v>1011</v>
      </c>
      <c r="CC158" s="346" t="s">
        <v>1011</v>
      </c>
      <c r="CD158" s="346" t="s">
        <v>1011</v>
      </c>
      <c r="CE158" s="346" t="s">
        <v>1011</v>
      </c>
      <c r="CF158" s="346" t="s">
        <v>1011</v>
      </c>
      <c r="CG158" s="346" t="s">
        <v>1011</v>
      </c>
      <c r="CH158" s="346" t="s">
        <v>1011</v>
      </c>
      <c r="CI158" s="346" t="s">
        <v>1011</v>
      </c>
    </row>
    <row r="159" spans="6:87">
      <c r="F159" s="346" t="s">
        <v>1011</v>
      </c>
      <c r="G159" s="346" t="s">
        <v>1011</v>
      </c>
      <c r="H159" s="346" t="s">
        <v>1011</v>
      </c>
      <c r="I159" s="346" t="s">
        <v>1011</v>
      </c>
      <c r="J159" s="346" t="s">
        <v>1011</v>
      </c>
      <c r="K159" s="346" t="s">
        <v>1011</v>
      </c>
      <c r="L159" s="346" t="s">
        <v>1011</v>
      </c>
      <c r="M159" s="346" t="s">
        <v>1011</v>
      </c>
      <c r="N159" s="346" t="s">
        <v>1011</v>
      </c>
      <c r="O159" s="346" t="s">
        <v>1011</v>
      </c>
      <c r="P159" s="346" t="s">
        <v>1011</v>
      </c>
      <c r="Q159" s="346" t="s">
        <v>1011</v>
      </c>
      <c r="R159" s="346" t="s">
        <v>1011</v>
      </c>
      <c r="S159" s="346" t="s">
        <v>1011</v>
      </c>
      <c r="T159" s="346" t="s">
        <v>1011</v>
      </c>
      <c r="U159" s="346" t="s">
        <v>1011</v>
      </c>
      <c r="V159" s="346" t="s">
        <v>1011</v>
      </c>
      <c r="W159" s="346" t="s">
        <v>1011</v>
      </c>
      <c r="X159" s="346" t="s">
        <v>1011</v>
      </c>
      <c r="Y159" s="346" t="s">
        <v>1011</v>
      </c>
      <c r="Z159" s="346" t="s">
        <v>1011</v>
      </c>
      <c r="AA159" s="346" t="s">
        <v>1011</v>
      </c>
      <c r="AB159" s="346" t="s">
        <v>1011</v>
      </c>
      <c r="AC159" s="346" t="s">
        <v>1011</v>
      </c>
      <c r="AD159" s="346" t="s">
        <v>1011</v>
      </c>
      <c r="AE159" s="346" t="s">
        <v>1011</v>
      </c>
      <c r="AF159" s="346" t="s">
        <v>1011</v>
      </c>
      <c r="AG159" s="346" t="s">
        <v>1011</v>
      </c>
      <c r="AH159" s="346" t="s">
        <v>1011</v>
      </c>
      <c r="AI159" s="346" t="s">
        <v>1011</v>
      </c>
      <c r="AJ159" s="346" t="s">
        <v>1011</v>
      </c>
      <c r="AK159" s="346" t="s">
        <v>1011</v>
      </c>
      <c r="AL159" s="346" t="s">
        <v>1011</v>
      </c>
      <c r="AM159" s="346" t="s">
        <v>1011</v>
      </c>
      <c r="AN159" s="346" t="s">
        <v>1011</v>
      </c>
      <c r="AO159" s="346" t="s">
        <v>1011</v>
      </c>
      <c r="AP159" s="346" t="s">
        <v>1011</v>
      </c>
      <c r="AQ159" s="346" t="s">
        <v>1011</v>
      </c>
      <c r="AR159" s="346" t="s">
        <v>1011</v>
      </c>
      <c r="AS159" s="346" t="s">
        <v>1011</v>
      </c>
      <c r="AT159" s="346" t="s">
        <v>1011</v>
      </c>
      <c r="AU159" s="346" t="s">
        <v>1011</v>
      </c>
      <c r="AV159" s="346" t="s">
        <v>1011</v>
      </c>
      <c r="AW159" s="346" t="s">
        <v>1011</v>
      </c>
      <c r="AX159" s="346" t="s">
        <v>1011</v>
      </c>
      <c r="AY159" s="346" t="s">
        <v>1011</v>
      </c>
      <c r="AZ159" s="346" t="s">
        <v>1011</v>
      </c>
      <c r="BA159" s="346" t="s">
        <v>1011</v>
      </c>
      <c r="BB159" s="346" t="s">
        <v>1011</v>
      </c>
      <c r="BC159" s="346" t="s">
        <v>1011</v>
      </c>
      <c r="BD159" s="346" t="s">
        <v>1011</v>
      </c>
      <c r="BE159" s="346" t="s">
        <v>1011</v>
      </c>
      <c r="BF159" s="346" t="s">
        <v>1011</v>
      </c>
      <c r="BG159" s="346" t="s">
        <v>1011</v>
      </c>
      <c r="BH159" s="346" t="s">
        <v>1011</v>
      </c>
      <c r="BI159" s="346" t="s">
        <v>1011</v>
      </c>
      <c r="BJ159" s="346" t="s">
        <v>1011</v>
      </c>
      <c r="BK159" s="346" t="s">
        <v>1011</v>
      </c>
      <c r="BL159" s="346" t="s">
        <v>1011</v>
      </c>
      <c r="BM159" s="346" t="s">
        <v>1011</v>
      </c>
      <c r="BN159" s="346" t="s">
        <v>1011</v>
      </c>
      <c r="BO159" s="346" t="s">
        <v>1011</v>
      </c>
      <c r="BP159" s="346" t="s">
        <v>1011</v>
      </c>
      <c r="BQ159" s="346" t="s">
        <v>1011</v>
      </c>
      <c r="BR159" s="346" t="s">
        <v>1011</v>
      </c>
      <c r="BS159" s="346" t="s">
        <v>1011</v>
      </c>
      <c r="BT159" s="346" t="s">
        <v>1011</v>
      </c>
      <c r="BU159" s="346" t="s">
        <v>1011</v>
      </c>
      <c r="BV159" s="346" t="s">
        <v>1011</v>
      </c>
      <c r="BW159" s="346" t="s">
        <v>1011</v>
      </c>
      <c r="BX159" s="346" t="s">
        <v>1011</v>
      </c>
      <c r="BY159" s="346" t="s">
        <v>1011</v>
      </c>
      <c r="BZ159" s="346" t="s">
        <v>1011</v>
      </c>
      <c r="CA159" s="346" t="s">
        <v>1011</v>
      </c>
      <c r="CB159" s="346" t="s">
        <v>1011</v>
      </c>
      <c r="CC159" s="346" t="s">
        <v>1011</v>
      </c>
      <c r="CD159" s="346" t="s">
        <v>1011</v>
      </c>
      <c r="CE159" s="346" t="s">
        <v>1011</v>
      </c>
      <c r="CF159" s="346" t="s">
        <v>1011</v>
      </c>
      <c r="CG159" s="346" t="s">
        <v>1011</v>
      </c>
      <c r="CH159" s="346" t="s">
        <v>1011</v>
      </c>
      <c r="CI159" s="346" t="s">
        <v>1011</v>
      </c>
    </row>
    <row r="160" spans="6:87">
      <c r="F160" s="346" t="s">
        <v>1011</v>
      </c>
      <c r="G160" s="346" t="s">
        <v>1011</v>
      </c>
      <c r="H160" s="346" t="s">
        <v>1011</v>
      </c>
      <c r="I160" s="346" t="s">
        <v>1011</v>
      </c>
      <c r="J160" s="346" t="s">
        <v>1011</v>
      </c>
      <c r="K160" s="346" t="s">
        <v>1011</v>
      </c>
      <c r="L160" s="346" t="s">
        <v>1011</v>
      </c>
      <c r="M160" s="346" t="s">
        <v>1011</v>
      </c>
      <c r="N160" s="346" t="s">
        <v>1011</v>
      </c>
      <c r="O160" s="346" t="s">
        <v>1011</v>
      </c>
      <c r="P160" s="346" t="s">
        <v>1011</v>
      </c>
      <c r="Q160" s="346" t="s">
        <v>1011</v>
      </c>
      <c r="R160" s="346" t="s">
        <v>1011</v>
      </c>
      <c r="S160" s="346" t="s">
        <v>1011</v>
      </c>
      <c r="T160" s="346" t="s">
        <v>1011</v>
      </c>
      <c r="U160" s="346" t="s">
        <v>1011</v>
      </c>
      <c r="V160" s="346" t="s">
        <v>1011</v>
      </c>
      <c r="W160" s="346" t="s">
        <v>1011</v>
      </c>
      <c r="X160" s="346" t="s">
        <v>1011</v>
      </c>
      <c r="Y160" s="346" t="s">
        <v>1011</v>
      </c>
      <c r="Z160" s="346" t="s">
        <v>1011</v>
      </c>
      <c r="AA160" s="346" t="s">
        <v>1011</v>
      </c>
      <c r="AB160" s="346" t="s">
        <v>1011</v>
      </c>
      <c r="AC160" s="346" t="s">
        <v>1011</v>
      </c>
      <c r="AD160" s="346" t="s">
        <v>1011</v>
      </c>
      <c r="AE160" s="346" t="s">
        <v>1011</v>
      </c>
      <c r="AF160" s="346" t="s">
        <v>1011</v>
      </c>
      <c r="AG160" s="346" t="s">
        <v>1011</v>
      </c>
      <c r="AH160" s="346" t="s">
        <v>1011</v>
      </c>
      <c r="AI160" s="346" t="s">
        <v>1011</v>
      </c>
      <c r="AJ160" s="346" t="s">
        <v>1011</v>
      </c>
      <c r="AK160" s="346" t="s">
        <v>1011</v>
      </c>
      <c r="AL160" s="346" t="s">
        <v>1011</v>
      </c>
      <c r="AM160" s="346" t="s">
        <v>1011</v>
      </c>
      <c r="AN160" s="346" t="s">
        <v>1011</v>
      </c>
      <c r="AO160" s="346" t="s">
        <v>1011</v>
      </c>
      <c r="AP160" s="346" t="s">
        <v>1011</v>
      </c>
      <c r="AQ160" s="346" t="s">
        <v>1011</v>
      </c>
      <c r="AR160" s="346" t="s">
        <v>1011</v>
      </c>
      <c r="AS160" s="346" t="s">
        <v>1011</v>
      </c>
      <c r="AT160" s="346" t="s">
        <v>1011</v>
      </c>
      <c r="AU160" s="346" t="s">
        <v>1011</v>
      </c>
      <c r="AV160" s="346" t="s">
        <v>1011</v>
      </c>
      <c r="AW160" s="346" t="s">
        <v>1011</v>
      </c>
      <c r="AX160" s="346" t="s">
        <v>1011</v>
      </c>
      <c r="AY160" s="346" t="s">
        <v>1011</v>
      </c>
      <c r="AZ160" s="346" t="s">
        <v>1011</v>
      </c>
      <c r="BA160" s="346" t="s">
        <v>1011</v>
      </c>
      <c r="BB160" s="346" t="s">
        <v>1011</v>
      </c>
      <c r="BC160" s="346" t="s">
        <v>1011</v>
      </c>
      <c r="BD160" s="346" t="s">
        <v>1011</v>
      </c>
      <c r="BE160" s="346" t="s">
        <v>1011</v>
      </c>
      <c r="BF160" s="346" t="s">
        <v>1011</v>
      </c>
      <c r="BG160" s="346" t="s">
        <v>1011</v>
      </c>
      <c r="BH160" s="346" t="s">
        <v>1011</v>
      </c>
      <c r="BI160" s="346" t="s">
        <v>1011</v>
      </c>
      <c r="BJ160" s="346" t="s">
        <v>1011</v>
      </c>
      <c r="BK160" s="346" t="s">
        <v>1011</v>
      </c>
      <c r="BL160" s="346" t="s">
        <v>1011</v>
      </c>
      <c r="BM160" s="346" t="s">
        <v>1011</v>
      </c>
      <c r="BN160" s="346" t="s">
        <v>1011</v>
      </c>
      <c r="BO160" s="346" t="s">
        <v>1011</v>
      </c>
      <c r="BP160" s="346" t="s">
        <v>1011</v>
      </c>
      <c r="BQ160" s="346" t="s">
        <v>1011</v>
      </c>
      <c r="BR160" s="346" t="s">
        <v>1011</v>
      </c>
      <c r="BS160" s="346" t="s">
        <v>1011</v>
      </c>
      <c r="BT160" s="346" t="s">
        <v>1011</v>
      </c>
      <c r="BU160" s="346" t="s">
        <v>1011</v>
      </c>
      <c r="BV160" s="346" t="s">
        <v>1011</v>
      </c>
      <c r="BW160" s="346" t="s">
        <v>1011</v>
      </c>
      <c r="BX160" s="346" t="s">
        <v>1011</v>
      </c>
      <c r="BY160" s="346" t="s">
        <v>1011</v>
      </c>
      <c r="BZ160" s="346" t="s">
        <v>1011</v>
      </c>
      <c r="CA160" s="346" t="s">
        <v>1011</v>
      </c>
      <c r="CB160" s="346" t="s">
        <v>1011</v>
      </c>
      <c r="CC160" s="346" t="s">
        <v>1011</v>
      </c>
      <c r="CD160" s="346" t="s">
        <v>1011</v>
      </c>
      <c r="CE160" s="346" t="s">
        <v>1011</v>
      </c>
      <c r="CF160" s="346" t="s">
        <v>1011</v>
      </c>
      <c r="CG160" s="346" t="s">
        <v>1011</v>
      </c>
      <c r="CH160" s="346" t="s">
        <v>1011</v>
      </c>
      <c r="CI160" s="346" t="s">
        <v>1011</v>
      </c>
    </row>
    <row r="161" spans="6:87">
      <c r="F161" s="346" t="s">
        <v>1011</v>
      </c>
      <c r="G161" s="346" t="s">
        <v>1011</v>
      </c>
      <c r="H161" s="346" t="s">
        <v>1011</v>
      </c>
      <c r="I161" s="346" t="s">
        <v>1011</v>
      </c>
      <c r="J161" s="346" t="s">
        <v>1011</v>
      </c>
      <c r="K161" s="346" t="s">
        <v>1011</v>
      </c>
      <c r="L161" s="346" t="s">
        <v>1011</v>
      </c>
      <c r="M161" s="346" t="s">
        <v>1011</v>
      </c>
      <c r="N161" s="346" t="s">
        <v>1011</v>
      </c>
      <c r="O161" s="346" t="s">
        <v>1011</v>
      </c>
      <c r="P161" s="346" t="s">
        <v>1011</v>
      </c>
      <c r="Q161" s="346" t="s">
        <v>1011</v>
      </c>
      <c r="R161" s="346" t="s">
        <v>1011</v>
      </c>
      <c r="S161" s="346" t="s">
        <v>1011</v>
      </c>
      <c r="T161" s="346" t="s">
        <v>1011</v>
      </c>
      <c r="U161" s="346" t="s">
        <v>1011</v>
      </c>
      <c r="V161" s="346" t="s">
        <v>1011</v>
      </c>
      <c r="W161" s="346" t="s">
        <v>1011</v>
      </c>
      <c r="X161" s="346" t="s">
        <v>1011</v>
      </c>
      <c r="Y161" s="346" t="s">
        <v>1011</v>
      </c>
      <c r="Z161" s="346" t="s">
        <v>1011</v>
      </c>
      <c r="AA161" s="346" t="s">
        <v>1011</v>
      </c>
      <c r="AB161" s="346" t="s">
        <v>1011</v>
      </c>
      <c r="AC161" s="346" t="s">
        <v>1011</v>
      </c>
      <c r="AD161" s="346" t="s">
        <v>1011</v>
      </c>
      <c r="AE161" s="346" t="s">
        <v>1011</v>
      </c>
      <c r="AF161" s="346" t="s">
        <v>1011</v>
      </c>
      <c r="AG161" s="346" t="s">
        <v>1011</v>
      </c>
      <c r="AH161" s="346" t="s">
        <v>1011</v>
      </c>
      <c r="AI161" s="346" t="s">
        <v>1011</v>
      </c>
      <c r="AJ161" s="346" t="s">
        <v>1011</v>
      </c>
      <c r="AK161" s="346" t="s">
        <v>1011</v>
      </c>
      <c r="AL161" s="346" t="s">
        <v>1011</v>
      </c>
      <c r="AM161" s="346" t="s">
        <v>1011</v>
      </c>
      <c r="AN161" s="346" t="s">
        <v>1011</v>
      </c>
      <c r="AO161" s="346" t="s">
        <v>1011</v>
      </c>
      <c r="AP161" s="346" t="s">
        <v>1011</v>
      </c>
      <c r="AQ161" s="346" t="s">
        <v>1011</v>
      </c>
      <c r="AR161" s="346" t="s">
        <v>1011</v>
      </c>
      <c r="AS161" s="346" t="s">
        <v>1011</v>
      </c>
      <c r="AT161" s="346" t="s">
        <v>1011</v>
      </c>
      <c r="AU161" s="346" t="s">
        <v>1011</v>
      </c>
      <c r="AV161" s="346" t="s">
        <v>1011</v>
      </c>
      <c r="AW161" s="346" t="s">
        <v>1011</v>
      </c>
      <c r="AX161" s="346" t="s">
        <v>1011</v>
      </c>
      <c r="AY161" s="346" t="s">
        <v>1011</v>
      </c>
      <c r="AZ161" s="346" t="s">
        <v>1011</v>
      </c>
      <c r="BA161" s="346" t="s">
        <v>1011</v>
      </c>
      <c r="BB161" s="346" t="s">
        <v>1011</v>
      </c>
      <c r="BC161" s="346" t="s">
        <v>1011</v>
      </c>
      <c r="BD161" s="346" t="s">
        <v>1011</v>
      </c>
      <c r="BE161" s="346" t="s">
        <v>1011</v>
      </c>
      <c r="BF161" s="346" t="s">
        <v>1011</v>
      </c>
      <c r="BG161" s="346" t="s">
        <v>1011</v>
      </c>
      <c r="BH161" s="346" t="s">
        <v>1011</v>
      </c>
      <c r="BI161" s="346" t="s">
        <v>1011</v>
      </c>
      <c r="BJ161" s="346" t="s">
        <v>1011</v>
      </c>
      <c r="BK161" s="346" t="s">
        <v>1011</v>
      </c>
      <c r="BL161" s="346" t="s">
        <v>1011</v>
      </c>
      <c r="BM161" s="346" t="s">
        <v>1011</v>
      </c>
      <c r="BN161" s="346" t="s">
        <v>1011</v>
      </c>
      <c r="BO161" s="346" t="s">
        <v>1011</v>
      </c>
      <c r="BP161" s="346" t="s">
        <v>1011</v>
      </c>
      <c r="BQ161" s="346" t="s">
        <v>1011</v>
      </c>
      <c r="BR161" s="346" t="s">
        <v>1011</v>
      </c>
      <c r="BS161" s="346" t="s">
        <v>1011</v>
      </c>
      <c r="BT161" s="346" t="s">
        <v>1011</v>
      </c>
      <c r="BU161" s="346" t="s">
        <v>1011</v>
      </c>
      <c r="BV161" s="346" t="s">
        <v>1011</v>
      </c>
      <c r="BW161" s="346" t="s">
        <v>1011</v>
      </c>
      <c r="BX161" s="346" t="s">
        <v>1011</v>
      </c>
      <c r="BY161" s="346" t="s">
        <v>1011</v>
      </c>
      <c r="BZ161" s="346" t="s">
        <v>1011</v>
      </c>
      <c r="CA161" s="346" t="s">
        <v>1011</v>
      </c>
      <c r="CB161" s="346" t="s">
        <v>1011</v>
      </c>
      <c r="CC161" s="346" t="s">
        <v>1011</v>
      </c>
      <c r="CD161" s="346" t="s">
        <v>1011</v>
      </c>
      <c r="CE161" s="346" t="s">
        <v>1011</v>
      </c>
      <c r="CF161" s="346" t="s">
        <v>1011</v>
      </c>
      <c r="CG161" s="346" t="s">
        <v>1011</v>
      </c>
      <c r="CH161" s="346" t="s">
        <v>1011</v>
      </c>
      <c r="CI161" s="346" t="s">
        <v>1011</v>
      </c>
    </row>
    <row r="162" spans="6:87">
      <c r="F162" s="346" t="s">
        <v>1011</v>
      </c>
      <c r="G162" s="346" t="s">
        <v>1011</v>
      </c>
      <c r="H162" s="346" t="s">
        <v>1011</v>
      </c>
      <c r="I162" s="346" t="s">
        <v>1011</v>
      </c>
      <c r="J162" s="346" t="s">
        <v>1011</v>
      </c>
      <c r="K162" s="346" t="s">
        <v>1011</v>
      </c>
      <c r="L162" s="346" t="s">
        <v>1011</v>
      </c>
      <c r="M162" s="346" t="s">
        <v>1011</v>
      </c>
      <c r="N162" s="346" t="s">
        <v>1011</v>
      </c>
      <c r="O162" s="346" t="s">
        <v>1011</v>
      </c>
      <c r="P162" s="346" t="s">
        <v>1011</v>
      </c>
      <c r="Q162" s="346" t="s">
        <v>1011</v>
      </c>
      <c r="R162" s="346" t="s">
        <v>1011</v>
      </c>
      <c r="S162" s="346" t="s">
        <v>1011</v>
      </c>
      <c r="T162" s="346" t="s">
        <v>1011</v>
      </c>
      <c r="U162" s="346" t="s">
        <v>1011</v>
      </c>
      <c r="V162" s="346" t="s">
        <v>1011</v>
      </c>
      <c r="W162" s="346" t="s">
        <v>1011</v>
      </c>
      <c r="X162" s="346" t="s">
        <v>1011</v>
      </c>
      <c r="Y162" s="346" t="s">
        <v>1011</v>
      </c>
      <c r="Z162" s="346" t="s">
        <v>1011</v>
      </c>
      <c r="AA162" s="346" t="s">
        <v>1011</v>
      </c>
      <c r="AB162" s="346" t="s">
        <v>1011</v>
      </c>
      <c r="AC162" s="346" t="s">
        <v>1011</v>
      </c>
      <c r="AD162" s="346" t="s">
        <v>1011</v>
      </c>
      <c r="AE162" s="346" t="s">
        <v>1011</v>
      </c>
      <c r="AF162" s="346" t="s">
        <v>1011</v>
      </c>
      <c r="AG162" s="346" t="s">
        <v>1011</v>
      </c>
      <c r="AH162" s="346" t="s">
        <v>1011</v>
      </c>
      <c r="AI162" s="346" t="s">
        <v>1011</v>
      </c>
      <c r="AJ162" s="346" t="s">
        <v>1011</v>
      </c>
      <c r="AK162" s="346" t="s">
        <v>1011</v>
      </c>
      <c r="AL162" s="346" t="s">
        <v>1011</v>
      </c>
      <c r="AM162" s="346" t="s">
        <v>1011</v>
      </c>
      <c r="AN162" s="346" t="s">
        <v>1011</v>
      </c>
      <c r="AO162" s="346" t="s">
        <v>1011</v>
      </c>
      <c r="AP162" s="346" t="s">
        <v>1011</v>
      </c>
      <c r="AQ162" s="346" t="s">
        <v>1011</v>
      </c>
      <c r="AR162" s="346" t="s">
        <v>1011</v>
      </c>
      <c r="AS162" s="346" t="s">
        <v>1011</v>
      </c>
      <c r="AT162" s="346" t="s">
        <v>1011</v>
      </c>
      <c r="AU162" s="346" t="s">
        <v>1011</v>
      </c>
      <c r="AV162" s="346" t="s">
        <v>1011</v>
      </c>
      <c r="AW162" s="346" t="s">
        <v>1011</v>
      </c>
      <c r="AX162" s="346" t="s">
        <v>1011</v>
      </c>
      <c r="AY162" s="346" t="s">
        <v>1011</v>
      </c>
      <c r="AZ162" s="346" t="s">
        <v>1011</v>
      </c>
      <c r="BA162" s="346" t="s">
        <v>1011</v>
      </c>
      <c r="BB162" s="346" t="s">
        <v>1011</v>
      </c>
      <c r="BC162" s="346" t="s">
        <v>1011</v>
      </c>
      <c r="BD162" s="346" t="s">
        <v>1011</v>
      </c>
      <c r="BE162" s="346" t="s">
        <v>1011</v>
      </c>
      <c r="BF162" s="346" t="s">
        <v>1011</v>
      </c>
      <c r="BG162" s="346" t="s">
        <v>1011</v>
      </c>
      <c r="BH162" s="346" t="s">
        <v>1011</v>
      </c>
      <c r="BI162" s="346" t="s">
        <v>1011</v>
      </c>
      <c r="BJ162" s="346" t="s">
        <v>1011</v>
      </c>
      <c r="BK162" s="346" t="s">
        <v>1011</v>
      </c>
      <c r="BL162" s="346" t="s">
        <v>1011</v>
      </c>
      <c r="BM162" s="346" t="s">
        <v>1011</v>
      </c>
      <c r="BN162" s="346" t="s">
        <v>1011</v>
      </c>
      <c r="BO162" s="346" t="s">
        <v>1011</v>
      </c>
      <c r="BP162" s="346" t="s">
        <v>1011</v>
      </c>
      <c r="BQ162" s="346" t="s">
        <v>1011</v>
      </c>
      <c r="BR162" s="346" t="s">
        <v>1011</v>
      </c>
      <c r="BS162" s="346" t="s">
        <v>1011</v>
      </c>
      <c r="BT162" s="346" t="s">
        <v>1011</v>
      </c>
      <c r="BU162" s="346" t="s">
        <v>1011</v>
      </c>
      <c r="BV162" s="346" t="s">
        <v>1011</v>
      </c>
      <c r="BW162" s="346" t="s">
        <v>1011</v>
      </c>
      <c r="BX162" s="346" t="s">
        <v>1011</v>
      </c>
      <c r="BY162" s="346" t="s">
        <v>1011</v>
      </c>
      <c r="BZ162" s="346" t="s">
        <v>1011</v>
      </c>
      <c r="CA162" s="346" t="s">
        <v>1011</v>
      </c>
      <c r="CB162" s="346" t="s">
        <v>1011</v>
      </c>
      <c r="CC162" s="346" t="s">
        <v>1011</v>
      </c>
      <c r="CD162" s="346" t="s">
        <v>1011</v>
      </c>
      <c r="CE162" s="346" t="s">
        <v>1011</v>
      </c>
      <c r="CF162" s="346" t="s">
        <v>1011</v>
      </c>
      <c r="CG162" s="346" t="s">
        <v>1011</v>
      </c>
      <c r="CH162" s="346" t="s">
        <v>1011</v>
      </c>
      <c r="CI162" s="346" t="s">
        <v>1011</v>
      </c>
    </row>
    <row r="163" spans="6:87">
      <c r="F163" s="346" t="s">
        <v>1011</v>
      </c>
      <c r="G163" s="346" t="s">
        <v>1011</v>
      </c>
      <c r="H163" s="346" t="s">
        <v>1011</v>
      </c>
      <c r="I163" s="346" t="s">
        <v>1011</v>
      </c>
      <c r="J163" s="346" t="s">
        <v>1011</v>
      </c>
      <c r="K163" s="346" t="s">
        <v>1011</v>
      </c>
      <c r="L163" s="346" t="s">
        <v>1011</v>
      </c>
      <c r="M163" s="346" t="s">
        <v>1011</v>
      </c>
      <c r="N163" s="346" t="s">
        <v>1011</v>
      </c>
      <c r="O163" s="346" t="s">
        <v>1011</v>
      </c>
      <c r="P163" s="346" t="s">
        <v>1011</v>
      </c>
      <c r="Q163" s="346" t="s">
        <v>1011</v>
      </c>
      <c r="R163" s="346" t="s">
        <v>1011</v>
      </c>
      <c r="S163" s="346" t="s">
        <v>1011</v>
      </c>
      <c r="T163" s="346" t="s">
        <v>1011</v>
      </c>
      <c r="U163" s="346" t="s">
        <v>1011</v>
      </c>
      <c r="V163" s="346" t="s">
        <v>1011</v>
      </c>
      <c r="W163" s="346" t="s">
        <v>1011</v>
      </c>
      <c r="X163" s="346" t="s">
        <v>1011</v>
      </c>
      <c r="Y163" s="346" t="s">
        <v>1011</v>
      </c>
      <c r="Z163" s="346" t="s">
        <v>1011</v>
      </c>
      <c r="AA163" s="346" t="s">
        <v>1011</v>
      </c>
      <c r="AB163" s="346" t="s">
        <v>1011</v>
      </c>
      <c r="AC163" s="346" t="s">
        <v>1011</v>
      </c>
      <c r="AD163" s="346" t="s">
        <v>1011</v>
      </c>
      <c r="AE163" s="346" t="s">
        <v>1011</v>
      </c>
      <c r="AF163" s="346" t="s">
        <v>1011</v>
      </c>
      <c r="AG163" s="346" t="s">
        <v>1011</v>
      </c>
      <c r="AH163" s="346" t="s">
        <v>1011</v>
      </c>
      <c r="AI163" s="346" t="s">
        <v>1011</v>
      </c>
      <c r="AJ163" s="346" t="s">
        <v>1011</v>
      </c>
      <c r="AK163" s="346" t="s">
        <v>1011</v>
      </c>
      <c r="AL163" s="346" t="s">
        <v>1011</v>
      </c>
      <c r="AM163" s="346" t="s">
        <v>1011</v>
      </c>
      <c r="AN163" s="346" t="s">
        <v>1011</v>
      </c>
      <c r="AO163" s="346" t="s">
        <v>1011</v>
      </c>
      <c r="AP163" s="346" t="s">
        <v>1011</v>
      </c>
      <c r="AQ163" s="346" t="s">
        <v>1011</v>
      </c>
      <c r="AR163" s="346" t="s">
        <v>1011</v>
      </c>
      <c r="AS163" s="346" t="s">
        <v>1011</v>
      </c>
      <c r="AT163" s="346" t="s">
        <v>1011</v>
      </c>
      <c r="AU163" s="346" t="s">
        <v>1011</v>
      </c>
      <c r="AV163" s="346" t="s">
        <v>1011</v>
      </c>
      <c r="AW163" s="346" t="s">
        <v>1011</v>
      </c>
      <c r="AX163" s="346" t="s">
        <v>1011</v>
      </c>
      <c r="AY163" s="346" t="s">
        <v>1011</v>
      </c>
      <c r="AZ163" s="346" t="s">
        <v>1011</v>
      </c>
      <c r="BA163" s="346" t="s">
        <v>1011</v>
      </c>
      <c r="BB163" s="346" t="s">
        <v>1011</v>
      </c>
      <c r="BC163" s="346" t="s">
        <v>1011</v>
      </c>
      <c r="BD163" s="346" t="s">
        <v>1011</v>
      </c>
      <c r="BE163" s="346" t="s">
        <v>1011</v>
      </c>
      <c r="BF163" s="346" t="s">
        <v>1011</v>
      </c>
      <c r="BG163" s="346" t="s">
        <v>1011</v>
      </c>
      <c r="BH163" s="346" t="s">
        <v>1011</v>
      </c>
      <c r="BI163" s="346" t="s">
        <v>1011</v>
      </c>
      <c r="BJ163" s="346" t="s">
        <v>1011</v>
      </c>
      <c r="BK163" s="346" t="s">
        <v>1011</v>
      </c>
      <c r="BL163" s="346" t="s">
        <v>1011</v>
      </c>
      <c r="BM163" s="346" t="s">
        <v>1011</v>
      </c>
      <c r="BN163" s="346" t="s">
        <v>1011</v>
      </c>
      <c r="BO163" s="346" t="s">
        <v>1011</v>
      </c>
      <c r="BP163" s="346" t="s">
        <v>1011</v>
      </c>
      <c r="BQ163" s="346" t="s">
        <v>1011</v>
      </c>
      <c r="BR163" s="346" t="s">
        <v>1011</v>
      </c>
      <c r="BS163" s="346" t="s">
        <v>1011</v>
      </c>
      <c r="BT163" s="346" t="s">
        <v>1011</v>
      </c>
      <c r="BU163" s="346" t="s">
        <v>1011</v>
      </c>
      <c r="BV163" s="346" t="s">
        <v>1011</v>
      </c>
      <c r="BW163" s="346" t="s">
        <v>1011</v>
      </c>
      <c r="BX163" s="346" t="s">
        <v>1011</v>
      </c>
      <c r="BY163" s="346" t="s">
        <v>1011</v>
      </c>
      <c r="BZ163" s="346" t="s">
        <v>1011</v>
      </c>
      <c r="CA163" s="346" t="s">
        <v>1011</v>
      </c>
      <c r="CB163" s="346" t="s">
        <v>1011</v>
      </c>
      <c r="CC163" s="346" t="s">
        <v>1011</v>
      </c>
      <c r="CD163" s="346" t="s">
        <v>1011</v>
      </c>
      <c r="CE163" s="346" t="s">
        <v>1011</v>
      </c>
      <c r="CF163" s="346" t="s">
        <v>1011</v>
      </c>
      <c r="CG163" s="346" t="s">
        <v>1011</v>
      </c>
      <c r="CH163" s="346" t="s">
        <v>1011</v>
      </c>
      <c r="CI163" s="346" t="s">
        <v>1011</v>
      </c>
    </row>
    <row r="164" spans="6:87">
      <c r="F164" s="346" t="s">
        <v>1011</v>
      </c>
      <c r="G164" s="346" t="s">
        <v>1011</v>
      </c>
      <c r="H164" s="346" t="s">
        <v>1011</v>
      </c>
      <c r="I164" s="346" t="s">
        <v>1011</v>
      </c>
      <c r="J164" s="346" t="s">
        <v>1011</v>
      </c>
      <c r="K164" s="346" t="s">
        <v>1011</v>
      </c>
      <c r="L164" s="346" t="s">
        <v>1011</v>
      </c>
      <c r="M164" s="346" t="s">
        <v>1011</v>
      </c>
      <c r="N164" s="346" t="s">
        <v>1011</v>
      </c>
      <c r="O164" s="346" t="s">
        <v>1011</v>
      </c>
      <c r="P164" s="346" t="s">
        <v>1011</v>
      </c>
      <c r="Q164" s="346" t="s">
        <v>1011</v>
      </c>
      <c r="R164" s="346" t="s">
        <v>1011</v>
      </c>
      <c r="S164" s="346" t="s">
        <v>1011</v>
      </c>
      <c r="T164" s="346" t="s">
        <v>1011</v>
      </c>
      <c r="U164" s="346" t="s">
        <v>1011</v>
      </c>
      <c r="V164" s="346" t="s">
        <v>1011</v>
      </c>
      <c r="W164" s="346" t="s">
        <v>1011</v>
      </c>
      <c r="X164" s="346" t="s">
        <v>1011</v>
      </c>
      <c r="Y164" s="346" t="s">
        <v>1011</v>
      </c>
      <c r="Z164" s="346" t="s">
        <v>1011</v>
      </c>
      <c r="AA164" s="346" t="s">
        <v>1011</v>
      </c>
      <c r="AB164" s="346" t="s">
        <v>1011</v>
      </c>
      <c r="AC164" s="346" t="s">
        <v>1011</v>
      </c>
      <c r="AD164" s="346" t="s">
        <v>1011</v>
      </c>
      <c r="AE164" s="346" t="s">
        <v>1011</v>
      </c>
      <c r="AF164" s="346" t="s">
        <v>1011</v>
      </c>
      <c r="AG164" s="346" t="s">
        <v>1011</v>
      </c>
      <c r="AH164" s="346" t="s">
        <v>1011</v>
      </c>
      <c r="AI164" s="346" t="s">
        <v>1011</v>
      </c>
      <c r="AJ164" s="346" t="s">
        <v>1011</v>
      </c>
      <c r="AK164" s="346" t="s">
        <v>1011</v>
      </c>
      <c r="AL164" s="346" t="s">
        <v>1011</v>
      </c>
      <c r="AM164" s="346" t="s">
        <v>1011</v>
      </c>
      <c r="AN164" s="346" t="s">
        <v>1011</v>
      </c>
      <c r="AO164" s="346" t="s">
        <v>1011</v>
      </c>
      <c r="AP164" s="346" t="s">
        <v>1011</v>
      </c>
      <c r="AQ164" s="346" t="s">
        <v>1011</v>
      </c>
      <c r="AR164" s="346" t="s">
        <v>1011</v>
      </c>
      <c r="AS164" s="346" t="s">
        <v>1011</v>
      </c>
      <c r="AT164" s="346" t="s">
        <v>1011</v>
      </c>
      <c r="AU164" s="346" t="s">
        <v>1011</v>
      </c>
      <c r="AV164" s="346" t="s">
        <v>1011</v>
      </c>
      <c r="AW164" s="346" t="s">
        <v>1011</v>
      </c>
      <c r="AX164" s="346" t="s">
        <v>1011</v>
      </c>
      <c r="AY164" s="346" t="s">
        <v>1011</v>
      </c>
      <c r="AZ164" s="346" t="s">
        <v>1011</v>
      </c>
      <c r="BA164" s="346" t="s">
        <v>1011</v>
      </c>
      <c r="BB164" s="346" t="s">
        <v>1011</v>
      </c>
      <c r="BC164" s="346" t="s">
        <v>1011</v>
      </c>
      <c r="BD164" s="346" t="s">
        <v>1011</v>
      </c>
      <c r="BE164" s="346" t="s">
        <v>1011</v>
      </c>
      <c r="BF164" s="346" t="s">
        <v>1011</v>
      </c>
      <c r="BG164" s="346" t="s">
        <v>1011</v>
      </c>
      <c r="BH164" s="346" t="s">
        <v>1011</v>
      </c>
      <c r="BI164" s="346" t="s">
        <v>1011</v>
      </c>
      <c r="BJ164" s="346" t="s">
        <v>1011</v>
      </c>
      <c r="BK164" s="346" t="s">
        <v>1011</v>
      </c>
      <c r="BL164" s="346" t="s">
        <v>1011</v>
      </c>
      <c r="BM164" s="346" t="s">
        <v>1011</v>
      </c>
      <c r="BN164" s="346" t="s">
        <v>1011</v>
      </c>
      <c r="BO164" s="346" t="s">
        <v>1011</v>
      </c>
      <c r="BP164" s="346" t="s">
        <v>1011</v>
      </c>
      <c r="BQ164" s="346" t="s">
        <v>1011</v>
      </c>
      <c r="BR164" s="346" t="s">
        <v>1011</v>
      </c>
      <c r="BS164" s="346" t="s">
        <v>1011</v>
      </c>
      <c r="BT164" s="346" t="s">
        <v>1011</v>
      </c>
      <c r="BU164" s="346" t="s">
        <v>1011</v>
      </c>
      <c r="BV164" s="346" t="s">
        <v>1011</v>
      </c>
      <c r="BW164" s="346" t="s">
        <v>1011</v>
      </c>
      <c r="BX164" s="346" t="s">
        <v>1011</v>
      </c>
      <c r="BY164" s="346" t="s">
        <v>1011</v>
      </c>
      <c r="BZ164" s="346" t="s">
        <v>1011</v>
      </c>
      <c r="CA164" s="346" t="s">
        <v>1011</v>
      </c>
      <c r="CB164" s="346" t="s">
        <v>1011</v>
      </c>
      <c r="CC164" s="346" t="s">
        <v>1011</v>
      </c>
      <c r="CD164" s="346" t="s">
        <v>1011</v>
      </c>
      <c r="CE164" s="346" t="s">
        <v>1011</v>
      </c>
      <c r="CF164" s="346" t="s">
        <v>1011</v>
      </c>
      <c r="CG164" s="346" t="s">
        <v>1011</v>
      </c>
      <c r="CH164" s="346" t="s">
        <v>1011</v>
      </c>
      <c r="CI164" s="346" t="s">
        <v>1011</v>
      </c>
    </row>
    <row r="165" spans="6:87">
      <c r="F165" s="346" t="s">
        <v>1011</v>
      </c>
      <c r="G165" s="346" t="s">
        <v>1011</v>
      </c>
      <c r="H165" s="346" t="s">
        <v>1011</v>
      </c>
      <c r="I165" s="346" t="s">
        <v>1011</v>
      </c>
      <c r="J165" s="346" t="s">
        <v>1011</v>
      </c>
      <c r="K165" s="346" t="s">
        <v>1011</v>
      </c>
      <c r="L165" s="346" t="s">
        <v>1011</v>
      </c>
      <c r="M165" s="346" t="s">
        <v>1011</v>
      </c>
      <c r="N165" s="346" t="s">
        <v>1011</v>
      </c>
      <c r="O165" s="346" t="s">
        <v>1011</v>
      </c>
      <c r="P165" s="346" t="s">
        <v>1011</v>
      </c>
      <c r="Q165" s="346" t="s">
        <v>1011</v>
      </c>
      <c r="R165" s="346" t="s">
        <v>1011</v>
      </c>
      <c r="S165" s="346" t="s">
        <v>1011</v>
      </c>
      <c r="T165" s="346" t="s">
        <v>1011</v>
      </c>
      <c r="U165" s="346" t="s">
        <v>1011</v>
      </c>
      <c r="V165" s="346" t="s">
        <v>1011</v>
      </c>
      <c r="W165" s="346" t="s">
        <v>1011</v>
      </c>
      <c r="X165" s="346" t="s">
        <v>1011</v>
      </c>
      <c r="Y165" s="346" t="s">
        <v>1011</v>
      </c>
      <c r="Z165" s="346" t="s">
        <v>1011</v>
      </c>
      <c r="AA165" s="346" t="s">
        <v>1011</v>
      </c>
      <c r="AB165" s="346" t="s">
        <v>1011</v>
      </c>
      <c r="AC165" s="346" t="s">
        <v>1011</v>
      </c>
      <c r="AD165" s="346" t="s">
        <v>1011</v>
      </c>
      <c r="AE165" s="346" t="s">
        <v>1011</v>
      </c>
      <c r="AF165" s="346" t="s">
        <v>1011</v>
      </c>
      <c r="AG165" s="346" t="s">
        <v>1011</v>
      </c>
      <c r="AH165" s="346" t="s">
        <v>1011</v>
      </c>
      <c r="AI165" s="346" t="s">
        <v>1011</v>
      </c>
      <c r="AJ165" s="346" t="s">
        <v>1011</v>
      </c>
      <c r="AK165" s="346" t="s">
        <v>1011</v>
      </c>
      <c r="AL165" s="346" t="s">
        <v>1011</v>
      </c>
      <c r="AM165" s="346" t="s">
        <v>1011</v>
      </c>
      <c r="AN165" s="346" t="s">
        <v>1011</v>
      </c>
      <c r="AO165" s="346" t="s">
        <v>1011</v>
      </c>
      <c r="AP165" s="346" t="s">
        <v>1011</v>
      </c>
      <c r="AQ165" s="346" t="s">
        <v>1011</v>
      </c>
      <c r="AR165" s="346" t="s">
        <v>1011</v>
      </c>
      <c r="AS165" s="346" t="s">
        <v>1011</v>
      </c>
      <c r="AT165" s="346" t="s">
        <v>1011</v>
      </c>
      <c r="AU165" s="346" t="s">
        <v>1011</v>
      </c>
      <c r="AV165" s="346" t="s">
        <v>1011</v>
      </c>
      <c r="AW165" s="346" t="s">
        <v>1011</v>
      </c>
      <c r="AX165" s="346" t="s">
        <v>1011</v>
      </c>
      <c r="AY165" s="346" t="s">
        <v>1011</v>
      </c>
      <c r="AZ165" s="346" t="s">
        <v>1011</v>
      </c>
      <c r="BA165" s="346" t="s">
        <v>1011</v>
      </c>
      <c r="BB165" s="346" t="s">
        <v>1011</v>
      </c>
      <c r="BC165" s="346" t="s">
        <v>1011</v>
      </c>
      <c r="BD165" s="346" t="s">
        <v>1011</v>
      </c>
      <c r="BE165" s="346" t="s">
        <v>1011</v>
      </c>
      <c r="BF165" s="346" t="s">
        <v>1011</v>
      </c>
      <c r="BG165" s="346" t="s">
        <v>1011</v>
      </c>
      <c r="BH165" s="346" t="s">
        <v>1011</v>
      </c>
      <c r="BI165" s="346" t="s">
        <v>1011</v>
      </c>
      <c r="BJ165" s="346" t="s">
        <v>1011</v>
      </c>
      <c r="BK165" s="346" t="s">
        <v>1011</v>
      </c>
      <c r="BL165" s="346" t="s">
        <v>1011</v>
      </c>
      <c r="BM165" s="346" t="s">
        <v>1011</v>
      </c>
      <c r="BN165" s="346" t="s">
        <v>1011</v>
      </c>
      <c r="BO165" s="346" t="s">
        <v>1011</v>
      </c>
      <c r="BP165" s="346" t="s">
        <v>1011</v>
      </c>
      <c r="BQ165" s="346" t="s">
        <v>1011</v>
      </c>
      <c r="BR165" s="346" t="s">
        <v>1011</v>
      </c>
      <c r="BS165" s="346" t="s">
        <v>1011</v>
      </c>
      <c r="BT165" s="346" t="s">
        <v>1011</v>
      </c>
      <c r="BU165" s="346" t="s">
        <v>1011</v>
      </c>
      <c r="BV165" s="346" t="s">
        <v>1011</v>
      </c>
      <c r="BW165" s="346" t="s">
        <v>1011</v>
      </c>
      <c r="BX165" s="346" t="s">
        <v>1011</v>
      </c>
      <c r="BY165" s="346" t="s">
        <v>1011</v>
      </c>
      <c r="BZ165" s="346" t="s">
        <v>1011</v>
      </c>
      <c r="CA165" s="346" t="s">
        <v>1011</v>
      </c>
      <c r="CB165" s="346" t="s">
        <v>1011</v>
      </c>
      <c r="CC165" s="346" t="s">
        <v>1011</v>
      </c>
      <c r="CD165" s="346" t="s">
        <v>1011</v>
      </c>
      <c r="CE165" s="346" t="s">
        <v>1011</v>
      </c>
      <c r="CF165" s="346" t="s">
        <v>1011</v>
      </c>
      <c r="CG165" s="346" t="s">
        <v>1011</v>
      </c>
      <c r="CH165" s="346" t="s">
        <v>1011</v>
      </c>
      <c r="CI165" s="346" t="s">
        <v>1011</v>
      </c>
    </row>
    <row r="166" spans="6:87">
      <c r="F166" s="346" t="s">
        <v>1011</v>
      </c>
      <c r="G166" s="346" t="s">
        <v>1011</v>
      </c>
      <c r="H166" s="346" t="s">
        <v>1011</v>
      </c>
      <c r="I166" s="346" t="s">
        <v>1011</v>
      </c>
      <c r="J166" s="346" t="s">
        <v>1011</v>
      </c>
      <c r="K166" s="346" t="s">
        <v>1011</v>
      </c>
      <c r="L166" s="346" t="s">
        <v>1011</v>
      </c>
      <c r="M166" s="346" t="s">
        <v>1011</v>
      </c>
      <c r="N166" s="346" t="s">
        <v>1011</v>
      </c>
      <c r="O166" s="346" t="s">
        <v>1011</v>
      </c>
      <c r="P166" s="346" t="s">
        <v>1011</v>
      </c>
      <c r="Q166" s="346" t="s">
        <v>1011</v>
      </c>
      <c r="R166" s="346" t="s">
        <v>1011</v>
      </c>
      <c r="S166" s="346" t="s">
        <v>1011</v>
      </c>
      <c r="T166" s="346" t="s">
        <v>1011</v>
      </c>
      <c r="U166" s="346" t="s">
        <v>1011</v>
      </c>
      <c r="V166" s="346" t="s">
        <v>1011</v>
      </c>
      <c r="W166" s="346" t="s">
        <v>1011</v>
      </c>
      <c r="X166" s="346" t="s">
        <v>1011</v>
      </c>
      <c r="Y166" s="346" t="s">
        <v>1011</v>
      </c>
      <c r="Z166" s="346" t="s">
        <v>1011</v>
      </c>
      <c r="AA166" s="346" t="s">
        <v>1011</v>
      </c>
      <c r="AB166" s="346" t="s">
        <v>1011</v>
      </c>
      <c r="AC166" s="346" t="s">
        <v>1011</v>
      </c>
      <c r="AD166" s="346" t="s">
        <v>1011</v>
      </c>
      <c r="AE166" s="346" t="s">
        <v>1011</v>
      </c>
      <c r="AF166" s="346" t="s">
        <v>1011</v>
      </c>
      <c r="AG166" s="346" t="s">
        <v>1011</v>
      </c>
      <c r="AH166" s="346" t="s">
        <v>1011</v>
      </c>
      <c r="AI166" s="346" t="s">
        <v>1011</v>
      </c>
      <c r="AJ166" s="346" t="s">
        <v>1011</v>
      </c>
      <c r="AK166" s="346" t="s">
        <v>1011</v>
      </c>
      <c r="AL166" s="346" t="s">
        <v>1011</v>
      </c>
      <c r="AM166" s="346" t="s">
        <v>1011</v>
      </c>
      <c r="AN166" s="346" t="s">
        <v>1011</v>
      </c>
      <c r="AO166" s="346" t="s">
        <v>1011</v>
      </c>
      <c r="AP166" s="346" t="s">
        <v>1011</v>
      </c>
      <c r="AQ166" s="346" t="s">
        <v>1011</v>
      </c>
      <c r="AR166" s="346" t="s">
        <v>1011</v>
      </c>
      <c r="AS166" s="346" t="s">
        <v>1011</v>
      </c>
      <c r="AT166" s="346" t="s">
        <v>1011</v>
      </c>
      <c r="AU166" s="346" t="s">
        <v>1011</v>
      </c>
      <c r="AV166" s="346" t="s">
        <v>1011</v>
      </c>
      <c r="AW166" s="346" t="s">
        <v>1011</v>
      </c>
      <c r="AX166" s="346" t="s">
        <v>1011</v>
      </c>
      <c r="AY166" s="346" t="s">
        <v>1011</v>
      </c>
      <c r="AZ166" s="346" t="s">
        <v>1011</v>
      </c>
      <c r="BA166" s="346" t="s">
        <v>1011</v>
      </c>
      <c r="BB166" s="346" t="s">
        <v>1011</v>
      </c>
      <c r="BC166" s="346" t="s">
        <v>1011</v>
      </c>
      <c r="BD166" s="346" t="s">
        <v>1011</v>
      </c>
      <c r="BE166" s="346" t="s">
        <v>1011</v>
      </c>
      <c r="BF166" s="346" t="s">
        <v>1011</v>
      </c>
      <c r="BG166" s="346" t="s">
        <v>1011</v>
      </c>
      <c r="BH166" s="346" t="s">
        <v>1011</v>
      </c>
      <c r="BI166" s="346" t="s">
        <v>1011</v>
      </c>
      <c r="BJ166" s="346" t="s">
        <v>1011</v>
      </c>
      <c r="BK166" s="346" t="s">
        <v>1011</v>
      </c>
      <c r="BL166" s="346" t="s">
        <v>1011</v>
      </c>
      <c r="BM166" s="346" t="s">
        <v>1011</v>
      </c>
      <c r="BN166" s="346" t="s">
        <v>1011</v>
      </c>
      <c r="BO166" s="346" t="s">
        <v>1011</v>
      </c>
      <c r="BP166" s="346" t="s">
        <v>1011</v>
      </c>
      <c r="BQ166" s="346" t="s">
        <v>1011</v>
      </c>
      <c r="BR166" s="346" t="s">
        <v>1011</v>
      </c>
      <c r="BS166" s="346" t="s">
        <v>1011</v>
      </c>
      <c r="BT166" s="346" t="s">
        <v>1011</v>
      </c>
      <c r="BU166" s="346" t="s">
        <v>1011</v>
      </c>
      <c r="BV166" s="346" t="s">
        <v>1011</v>
      </c>
      <c r="BW166" s="346" t="s">
        <v>1011</v>
      </c>
      <c r="BX166" s="346" t="s">
        <v>1011</v>
      </c>
      <c r="BY166" s="346" t="s">
        <v>1011</v>
      </c>
      <c r="BZ166" s="346" t="s">
        <v>1011</v>
      </c>
      <c r="CA166" s="346" t="s">
        <v>1011</v>
      </c>
      <c r="CB166" s="346" t="s">
        <v>1011</v>
      </c>
      <c r="CC166" s="346" t="s">
        <v>1011</v>
      </c>
      <c r="CD166" s="346" t="s">
        <v>1011</v>
      </c>
      <c r="CE166" s="346" t="s">
        <v>1011</v>
      </c>
      <c r="CF166" s="346" t="s">
        <v>1011</v>
      </c>
      <c r="CG166" s="346" t="s">
        <v>1011</v>
      </c>
      <c r="CH166" s="346" t="s">
        <v>1011</v>
      </c>
      <c r="CI166" s="346" t="s">
        <v>1011</v>
      </c>
    </row>
    <row r="167" spans="6:87">
      <c r="F167" s="346" t="s">
        <v>1011</v>
      </c>
      <c r="G167" s="346" t="s">
        <v>1011</v>
      </c>
      <c r="H167" s="346" t="s">
        <v>1011</v>
      </c>
      <c r="I167" s="346" t="s">
        <v>1011</v>
      </c>
      <c r="J167" s="346" t="s">
        <v>1011</v>
      </c>
      <c r="K167" s="346" t="s">
        <v>1011</v>
      </c>
      <c r="L167" s="346" t="s">
        <v>1011</v>
      </c>
      <c r="M167" s="346" t="s">
        <v>1011</v>
      </c>
      <c r="N167" s="346" t="s">
        <v>1011</v>
      </c>
      <c r="O167" s="346" t="s">
        <v>1011</v>
      </c>
      <c r="P167" s="346" t="s">
        <v>1011</v>
      </c>
      <c r="Q167" s="346" t="s">
        <v>1011</v>
      </c>
      <c r="R167" s="346" t="s">
        <v>1011</v>
      </c>
      <c r="S167" s="346" t="s">
        <v>1011</v>
      </c>
      <c r="T167" s="346" t="s">
        <v>1011</v>
      </c>
      <c r="U167" s="346" t="s">
        <v>1011</v>
      </c>
      <c r="V167" s="346" t="s">
        <v>1011</v>
      </c>
      <c r="W167" s="346" t="s">
        <v>1011</v>
      </c>
      <c r="X167" s="346" t="s">
        <v>1011</v>
      </c>
      <c r="Y167" s="346" t="s">
        <v>1011</v>
      </c>
      <c r="Z167" s="346" t="s">
        <v>1011</v>
      </c>
      <c r="AA167" s="346" t="s">
        <v>1011</v>
      </c>
      <c r="AB167" s="346" t="s">
        <v>1011</v>
      </c>
      <c r="AC167" s="346" t="s">
        <v>1011</v>
      </c>
      <c r="AD167" s="346" t="s">
        <v>1011</v>
      </c>
      <c r="AE167" s="346" t="s">
        <v>1011</v>
      </c>
      <c r="AF167" s="346" t="s">
        <v>1011</v>
      </c>
      <c r="AG167" s="346" t="s">
        <v>1011</v>
      </c>
      <c r="AH167" s="346" t="s">
        <v>1011</v>
      </c>
      <c r="AI167" s="346" t="s">
        <v>1011</v>
      </c>
      <c r="AJ167" s="346" t="s">
        <v>1011</v>
      </c>
      <c r="AK167" s="346" t="s">
        <v>1011</v>
      </c>
      <c r="AL167" s="346" t="s">
        <v>1011</v>
      </c>
      <c r="AM167" s="346" t="s">
        <v>1011</v>
      </c>
      <c r="AN167" s="346" t="s">
        <v>1011</v>
      </c>
      <c r="AO167" s="346" t="s">
        <v>1011</v>
      </c>
      <c r="AP167" s="346" t="s">
        <v>1011</v>
      </c>
      <c r="AQ167" s="346" t="s">
        <v>1011</v>
      </c>
      <c r="AR167" s="346" t="s">
        <v>1011</v>
      </c>
      <c r="AS167" s="346" t="s">
        <v>1011</v>
      </c>
      <c r="AT167" s="346" t="s">
        <v>1011</v>
      </c>
      <c r="AU167" s="346" t="s">
        <v>1011</v>
      </c>
      <c r="AV167" s="346" t="s">
        <v>1011</v>
      </c>
      <c r="AW167" s="346" t="s">
        <v>1011</v>
      </c>
      <c r="AX167" s="346" t="s">
        <v>1011</v>
      </c>
      <c r="AY167" s="346" t="s">
        <v>1011</v>
      </c>
      <c r="AZ167" s="346" t="s">
        <v>1011</v>
      </c>
      <c r="BA167" s="346" t="s">
        <v>1011</v>
      </c>
      <c r="BB167" s="346" t="s">
        <v>1011</v>
      </c>
      <c r="BC167" s="346" t="s">
        <v>1011</v>
      </c>
      <c r="BD167" s="346" t="s">
        <v>1011</v>
      </c>
      <c r="BE167" s="346" t="s">
        <v>1011</v>
      </c>
      <c r="BF167" s="346" t="s">
        <v>1011</v>
      </c>
      <c r="BG167" s="346" t="s">
        <v>1011</v>
      </c>
      <c r="BH167" s="346" t="s">
        <v>1011</v>
      </c>
      <c r="BI167" s="346" t="s">
        <v>1011</v>
      </c>
      <c r="BJ167" s="346" t="s">
        <v>1011</v>
      </c>
      <c r="BK167" s="346" t="s">
        <v>1011</v>
      </c>
      <c r="BL167" s="346" t="s">
        <v>1011</v>
      </c>
      <c r="BM167" s="346" t="s">
        <v>1011</v>
      </c>
      <c r="BN167" s="346" t="s">
        <v>1011</v>
      </c>
      <c r="BO167" s="346" t="s">
        <v>1011</v>
      </c>
      <c r="BP167" s="346" t="s">
        <v>1011</v>
      </c>
      <c r="BQ167" s="346" t="s">
        <v>1011</v>
      </c>
      <c r="BR167" s="346" t="s">
        <v>1011</v>
      </c>
      <c r="BS167" s="346" t="s">
        <v>1011</v>
      </c>
      <c r="BT167" s="346" t="s">
        <v>1011</v>
      </c>
      <c r="BU167" s="346" t="s">
        <v>1011</v>
      </c>
      <c r="BV167" s="346" t="s">
        <v>1011</v>
      </c>
      <c r="BW167" s="346" t="s">
        <v>1011</v>
      </c>
      <c r="BX167" s="346" t="s">
        <v>1011</v>
      </c>
      <c r="BY167" s="346" t="s">
        <v>1011</v>
      </c>
      <c r="BZ167" s="346" t="s">
        <v>1011</v>
      </c>
      <c r="CA167" s="346" t="s">
        <v>1011</v>
      </c>
      <c r="CB167" s="346" t="s">
        <v>1011</v>
      </c>
      <c r="CC167" s="346" t="s">
        <v>1011</v>
      </c>
      <c r="CD167" s="346" t="s">
        <v>1011</v>
      </c>
      <c r="CE167" s="346" t="s">
        <v>1011</v>
      </c>
      <c r="CF167" s="346" t="s">
        <v>1011</v>
      </c>
      <c r="CG167" s="346" t="s">
        <v>1011</v>
      </c>
      <c r="CH167" s="346" t="s">
        <v>1011</v>
      </c>
      <c r="CI167" s="346" t="s">
        <v>1011</v>
      </c>
    </row>
    <row r="168" spans="6:87">
      <c r="F168" s="346" t="s">
        <v>1011</v>
      </c>
      <c r="G168" s="346" t="s">
        <v>1011</v>
      </c>
      <c r="H168" s="346" t="s">
        <v>1011</v>
      </c>
      <c r="I168" s="346" t="s">
        <v>1011</v>
      </c>
      <c r="J168" s="346" t="s">
        <v>1011</v>
      </c>
      <c r="K168" s="346" t="s">
        <v>1011</v>
      </c>
      <c r="L168" s="346" t="s">
        <v>1011</v>
      </c>
      <c r="M168" s="346" t="s">
        <v>1011</v>
      </c>
      <c r="N168" s="346" t="s">
        <v>1011</v>
      </c>
      <c r="O168" s="346" t="s">
        <v>1011</v>
      </c>
      <c r="P168" s="346" t="s">
        <v>1011</v>
      </c>
      <c r="Q168" s="346" t="s">
        <v>1011</v>
      </c>
      <c r="R168" s="346" t="s">
        <v>1011</v>
      </c>
      <c r="S168" s="346" t="s">
        <v>1011</v>
      </c>
      <c r="T168" s="346" t="s">
        <v>1011</v>
      </c>
      <c r="U168" s="346" t="s">
        <v>1011</v>
      </c>
      <c r="V168" s="346" t="s">
        <v>1011</v>
      </c>
      <c r="W168" s="346" t="s">
        <v>1011</v>
      </c>
      <c r="X168" s="346" t="s">
        <v>1011</v>
      </c>
      <c r="Y168" s="346" t="s">
        <v>1011</v>
      </c>
      <c r="Z168" s="346" t="s">
        <v>1011</v>
      </c>
      <c r="AA168" s="346" t="s">
        <v>1011</v>
      </c>
      <c r="AB168" s="346" t="s">
        <v>1011</v>
      </c>
      <c r="AC168" s="346" t="s">
        <v>1011</v>
      </c>
      <c r="AD168" s="346" t="s">
        <v>1011</v>
      </c>
      <c r="AE168" s="346" t="s">
        <v>1011</v>
      </c>
      <c r="AF168" s="346" t="s">
        <v>1011</v>
      </c>
      <c r="AG168" s="346" t="s">
        <v>1011</v>
      </c>
      <c r="AH168" s="346" t="s">
        <v>1011</v>
      </c>
      <c r="AI168" s="346" t="s">
        <v>1011</v>
      </c>
      <c r="AJ168" s="346" t="s">
        <v>1011</v>
      </c>
      <c r="AK168" s="346" t="s">
        <v>1011</v>
      </c>
      <c r="AL168" s="346" t="s">
        <v>1011</v>
      </c>
      <c r="AM168" s="346" t="s">
        <v>1011</v>
      </c>
      <c r="AN168" s="346" t="s">
        <v>1011</v>
      </c>
      <c r="AO168" s="346" t="s">
        <v>1011</v>
      </c>
      <c r="AP168" s="346" t="s">
        <v>1011</v>
      </c>
      <c r="AQ168" s="346" t="s">
        <v>1011</v>
      </c>
      <c r="AR168" s="346" t="s">
        <v>1011</v>
      </c>
      <c r="AS168" s="346" t="s">
        <v>1011</v>
      </c>
      <c r="AT168" s="346" t="s">
        <v>1011</v>
      </c>
      <c r="AU168" s="346" t="s">
        <v>1011</v>
      </c>
      <c r="AV168" s="346" t="s">
        <v>1011</v>
      </c>
      <c r="AW168" s="346" t="s">
        <v>1011</v>
      </c>
      <c r="AX168" s="346" t="s">
        <v>1011</v>
      </c>
      <c r="AY168" s="346" t="s">
        <v>1011</v>
      </c>
      <c r="AZ168" s="346" t="s">
        <v>1011</v>
      </c>
      <c r="BA168" s="346" t="s">
        <v>1011</v>
      </c>
      <c r="BB168" s="346" t="s">
        <v>1011</v>
      </c>
      <c r="BC168" s="346" t="s">
        <v>1011</v>
      </c>
      <c r="BD168" s="346" t="s">
        <v>1011</v>
      </c>
      <c r="BE168" s="346" t="s">
        <v>1011</v>
      </c>
      <c r="BF168" s="346" t="s">
        <v>1011</v>
      </c>
      <c r="BG168" s="346" t="s">
        <v>1011</v>
      </c>
      <c r="BH168" s="346" t="s">
        <v>1011</v>
      </c>
      <c r="BI168" s="346" t="s">
        <v>1011</v>
      </c>
      <c r="BJ168" s="346" t="s">
        <v>1011</v>
      </c>
      <c r="BK168" s="346" t="s">
        <v>1011</v>
      </c>
      <c r="BL168" s="346" t="s">
        <v>1011</v>
      </c>
      <c r="BM168" s="346" t="s">
        <v>1011</v>
      </c>
      <c r="BN168" s="346" t="s">
        <v>1011</v>
      </c>
      <c r="BO168" s="346" t="s">
        <v>1011</v>
      </c>
      <c r="BP168" s="346" t="s">
        <v>1011</v>
      </c>
      <c r="BQ168" s="346" t="s">
        <v>1011</v>
      </c>
      <c r="BR168" s="346" t="s">
        <v>1011</v>
      </c>
      <c r="BS168" s="346" t="s">
        <v>1011</v>
      </c>
      <c r="BT168" s="346" t="s">
        <v>1011</v>
      </c>
      <c r="BU168" s="346" t="s">
        <v>1011</v>
      </c>
      <c r="BV168" s="346" t="s">
        <v>1011</v>
      </c>
      <c r="BW168" s="346" t="s">
        <v>1011</v>
      </c>
      <c r="BX168" s="346" t="s">
        <v>1011</v>
      </c>
      <c r="BY168" s="346" t="s">
        <v>1011</v>
      </c>
      <c r="BZ168" s="346" t="s">
        <v>1011</v>
      </c>
      <c r="CA168" s="346" t="s">
        <v>1011</v>
      </c>
      <c r="CB168" s="346" t="s">
        <v>1011</v>
      </c>
      <c r="CC168" s="346" t="s">
        <v>1011</v>
      </c>
      <c r="CD168" s="346" t="s">
        <v>1011</v>
      </c>
      <c r="CE168" s="346" t="s">
        <v>1011</v>
      </c>
      <c r="CF168" s="346" t="s">
        <v>1011</v>
      </c>
      <c r="CG168" s="346" t="s">
        <v>1011</v>
      </c>
      <c r="CH168" s="346" t="s">
        <v>1011</v>
      </c>
      <c r="CI168" s="346" t="s">
        <v>1011</v>
      </c>
    </row>
    <row r="169" spans="6:87">
      <c r="F169" s="346" t="s">
        <v>1011</v>
      </c>
      <c r="G169" s="346" t="s">
        <v>1011</v>
      </c>
      <c r="H169" s="346" t="s">
        <v>1011</v>
      </c>
      <c r="I169" s="346" t="s">
        <v>1011</v>
      </c>
      <c r="J169" s="346" t="s">
        <v>1011</v>
      </c>
      <c r="K169" s="346" t="s">
        <v>1011</v>
      </c>
      <c r="L169" s="346" t="s">
        <v>1011</v>
      </c>
      <c r="M169" s="346" t="s">
        <v>1011</v>
      </c>
      <c r="N169" s="346" t="s">
        <v>1011</v>
      </c>
      <c r="O169" s="346" t="s">
        <v>1011</v>
      </c>
      <c r="P169" s="346" t="s">
        <v>1011</v>
      </c>
      <c r="Q169" s="346" t="s">
        <v>1011</v>
      </c>
      <c r="R169" s="346" t="s">
        <v>1011</v>
      </c>
      <c r="S169" s="346" t="s">
        <v>1011</v>
      </c>
      <c r="T169" s="346" t="s">
        <v>1011</v>
      </c>
      <c r="U169" s="346" t="s">
        <v>1011</v>
      </c>
      <c r="V169" s="346" t="s">
        <v>1011</v>
      </c>
      <c r="W169" s="346" t="s">
        <v>1011</v>
      </c>
      <c r="X169" s="346" t="s">
        <v>1011</v>
      </c>
      <c r="Y169" s="346" t="s">
        <v>1011</v>
      </c>
      <c r="Z169" s="346" t="s">
        <v>1011</v>
      </c>
      <c r="AA169" s="346" t="s">
        <v>1011</v>
      </c>
      <c r="AB169" s="346" t="s">
        <v>1011</v>
      </c>
      <c r="AC169" s="346" t="s">
        <v>1011</v>
      </c>
      <c r="AD169" s="346" t="s">
        <v>1011</v>
      </c>
      <c r="AE169" s="346" t="s">
        <v>1011</v>
      </c>
      <c r="AF169" s="346" t="s">
        <v>1011</v>
      </c>
      <c r="AG169" s="346" t="s">
        <v>1011</v>
      </c>
      <c r="AH169" s="346" t="s">
        <v>1011</v>
      </c>
      <c r="AI169" s="346" t="s">
        <v>1011</v>
      </c>
      <c r="AJ169" s="346" t="s">
        <v>1011</v>
      </c>
      <c r="AK169" s="346" t="s">
        <v>1011</v>
      </c>
      <c r="AL169" s="346" t="s">
        <v>1011</v>
      </c>
      <c r="AM169" s="346" t="s">
        <v>1011</v>
      </c>
      <c r="AN169" s="346" t="s">
        <v>1011</v>
      </c>
      <c r="AO169" s="346" t="s">
        <v>1011</v>
      </c>
      <c r="AP169" s="346" t="s">
        <v>1011</v>
      </c>
      <c r="AQ169" s="346" t="s">
        <v>1011</v>
      </c>
      <c r="AR169" s="346" t="s">
        <v>1011</v>
      </c>
      <c r="AS169" s="346" t="s">
        <v>1011</v>
      </c>
      <c r="AT169" s="346" t="s">
        <v>1011</v>
      </c>
      <c r="AU169" s="346" t="s">
        <v>1011</v>
      </c>
      <c r="AV169" s="346" t="s">
        <v>1011</v>
      </c>
      <c r="AW169" s="346" t="s">
        <v>1011</v>
      </c>
      <c r="AX169" s="346" t="s">
        <v>1011</v>
      </c>
      <c r="AY169" s="346" t="s">
        <v>1011</v>
      </c>
      <c r="AZ169" s="346" t="s">
        <v>1011</v>
      </c>
      <c r="BA169" s="346" t="s">
        <v>1011</v>
      </c>
      <c r="BB169" s="346" t="s">
        <v>1011</v>
      </c>
      <c r="BC169" s="346" t="s">
        <v>1011</v>
      </c>
      <c r="BD169" s="346" t="s">
        <v>1011</v>
      </c>
      <c r="BE169" s="346" t="s">
        <v>1011</v>
      </c>
      <c r="BF169" s="346" t="s">
        <v>1011</v>
      </c>
      <c r="BG169" s="346" t="s">
        <v>1011</v>
      </c>
      <c r="BH169" s="346" t="s">
        <v>1011</v>
      </c>
      <c r="BI169" s="346" t="s">
        <v>1011</v>
      </c>
      <c r="BJ169" s="346" t="s">
        <v>1011</v>
      </c>
      <c r="BK169" s="346" t="s">
        <v>1011</v>
      </c>
      <c r="BL169" s="346" t="s">
        <v>1011</v>
      </c>
      <c r="BM169" s="346" t="s">
        <v>1011</v>
      </c>
      <c r="BN169" s="346" t="s">
        <v>1011</v>
      </c>
      <c r="BO169" s="346" t="s">
        <v>1011</v>
      </c>
      <c r="BP169" s="346" t="s">
        <v>1011</v>
      </c>
      <c r="BQ169" s="346" t="s">
        <v>1011</v>
      </c>
      <c r="BR169" s="346" t="s">
        <v>1011</v>
      </c>
      <c r="BS169" s="346" t="s">
        <v>1011</v>
      </c>
      <c r="BT169" s="346" t="s">
        <v>1011</v>
      </c>
      <c r="BU169" s="346" t="s">
        <v>1011</v>
      </c>
      <c r="BV169" s="346" t="s">
        <v>1011</v>
      </c>
      <c r="BW169" s="346" t="s">
        <v>1011</v>
      </c>
      <c r="BX169" s="346" t="s">
        <v>1011</v>
      </c>
      <c r="BY169" s="346" t="s">
        <v>1011</v>
      </c>
      <c r="BZ169" s="346" t="s">
        <v>1011</v>
      </c>
      <c r="CA169" s="346" t="s">
        <v>1011</v>
      </c>
      <c r="CB169" s="346" t="s">
        <v>1011</v>
      </c>
      <c r="CC169" s="346" t="s">
        <v>1011</v>
      </c>
      <c r="CD169" s="346" t="s">
        <v>1011</v>
      </c>
      <c r="CE169" s="346" t="s">
        <v>1011</v>
      </c>
      <c r="CF169" s="346" t="s">
        <v>1011</v>
      </c>
      <c r="CG169" s="346" t="s">
        <v>1011</v>
      </c>
      <c r="CH169" s="346" t="s">
        <v>1011</v>
      </c>
      <c r="CI169" s="346" t="s">
        <v>1011</v>
      </c>
    </row>
    <row r="170" spans="6:87">
      <c r="F170" s="346" t="s">
        <v>1011</v>
      </c>
      <c r="G170" s="346" t="s">
        <v>1011</v>
      </c>
      <c r="H170" s="346" t="s">
        <v>1011</v>
      </c>
      <c r="I170" s="346" t="s">
        <v>1011</v>
      </c>
      <c r="J170" s="346" t="s">
        <v>1011</v>
      </c>
      <c r="K170" s="346" t="s">
        <v>1011</v>
      </c>
      <c r="L170" s="346" t="s">
        <v>1011</v>
      </c>
      <c r="M170" s="346" t="s">
        <v>1011</v>
      </c>
      <c r="N170" s="346" t="s">
        <v>1011</v>
      </c>
      <c r="O170" s="346" t="s">
        <v>1011</v>
      </c>
      <c r="P170" s="346" t="s">
        <v>1011</v>
      </c>
      <c r="Q170" s="346" t="s">
        <v>1011</v>
      </c>
      <c r="R170" s="346" t="s">
        <v>1011</v>
      </c>
      <c r="S170" s="346" t="s">
        <v>1011</v>
      </c>
      <c r="T170" s="346" t="s">
        <v>1011</v>
      </c>
      <c r="U170" s="346" t="s">
        <v>1011</v>
      </c>
      <c r="V170" s="346" t="s">
        <v>1011</v>
      </c>
      <c r="W170" s="346" t="s">
        <v>1011</v>
      </c>
      <c r="X170" s="346" t="s">
        <v>1011</v>
      </c>
      <c r="Y170" s="346" t="s">
        <v>1011</v>
      </c>
      <c r="Z170" s="346" t="s">
        <v>1011</v>
      </c>
      <c r="AA170" s="346" t="s">
        <v>1011</v>
      </c>
      <c r="AB170" s="346" t="s">
        <v>1011</v>
      </c>
      <c r="AC170" s="346" t="s">
        <v>1011</v>
      </c>
      <c r="AD170" s="346" t="s">
        <v>1011</v>
      </c>
      <c r="AE170" s="346" t="s">
        <v>1011</v>
      </c>
      <c r="AF170" s="346" t="s">
        <v>1011</v>
      </c>
      <c r="AG170" s="346" t="s">
        <v>1011</v>
      </c>
      <c r="AH170" s="346" t="s">
        <v>1011</v>
      </c>
      <c r="AI170" s="346" t="s">
        <v>1011</v>
      </c>
      <c r="AJ170" s="346" t="s">
        <v>1011</v>
      </c>
      <c r="AK170" s="346" t="s">
        <v>1011</v>
      </c>
      <c r="AL170" s="346" t="s">
        <v>1011</v>
      </c>
      <c r="AM170" s="346" t="s">
        <v>1011</v>
      </c>
      <c r="AN170" s="346" t="s">
        <v>1011</v>
      </c>
      <c r="AO170" s="346" t="s">
        <v>1011</v>
      </c>
      <c r="AP170" s="346" t="s">
        <v>1011</v>
      </c>
      <c r="AQ170" s="346" t="s">
        <v>1011</v>
      </c>
      <c r="AR170" s="346" t="s">
        <v>1011</v>
      </c>
      <c r="AS170" s="346" t="s">
        <v>1011</v>
      </c>
      <c r="AT170" s="346" t="s">
        <v>1011</v>
      </c>
      <c r="AU170" s="346" t="s">
        <v>1011</v>
      </c>
      <c r="AV170" s="346" t="s">
        <v>1011</v>
      </c>
      <c r="AW170" s="346" t="s">
        <v>1011</v>
      </c>
      <c r="AX170" s="346" t="s">
        <v>1011</v>
      </c>
      <c r="AY170" s="346" t="s">
        <v>1011</v>
      </c>
      <c r="AZ170" s="346" t="s">
        <v>1011</v>
      </c>
      <c r="BA170" s="346" t="s">
        <v>1011</v>
      </c>
      <c r="BB170" s="346" t="s">
        <v>1011</v>
      </c>
      <c r="BC170" s="346" t="s">
        <v>1011</v>
      </c>
      <c r="BD170" s="346" t="s">
        <v>1011</v>
      </c>
      <c r="BE170" s="346" t="s">
        <v>1011</v>
      </c>
      <c r="BF170" s="346" t="s">
        <v>1011</v>
      </c>
      <c r="BG170" s="346" t="s">
        <v>1011</v>
      </c>
      <c r="BH170" s="346" t="s">
        <v>1011</v>
      </c>
      <c r="BI170" s="346" t="s">
        <v>1011</v>
      </c>
      <c r="BJ170" s="346" t="s">
        <v>1011</v>
      </c>
      <c r="BK170" s="346" t="s">
        <v>1011</v>
      </c>
      <c r="BL170" s="346" t="s">
        <v>1011</v>
      </c>
      <c r="BM170" s="346" t="s">
        <v>1011</v>
      </c>
      <c r="BN170" s="346" t="s">
        <v>1011</v>
      </c>
      <c r="BO170" s="346" t="s">
        <v>1011</v>
      </c>
      <c r="BP170" s="346" t="s">
        <v>1011</v>
      </c>
      <c r="BQ170" s="346" t="s">
        <v>1011</v>
      </c>
      <c r="BR170" s="346" t="s">
        <v>1011</v>
      </c>
      <c r="BS170" s="346" t="s">
        <v>1011</v>
      </c>
      <c r="BT170" s="346" t="s">
        <v>1011</v>
      </c>
      <c r="BU170" s="346" t="s">
        <v>1011</v>
      </c>
      <c r="BV170" s="346" t="s">
        <v>1011</v>
      </c>
      <c r="BW170" s="346" t="s">
        <v>1011</v>
      </c>
      <c r="BX170" s="346" t="s">
        <v>1011</v>
      </c>
      <c r="BY170" s="346" t="s">
        <v>1011</v>
      </c>
      <c r="BZ170" s="346" t="s">
        <v>1011</v>
      </c>
      <c r="CA170" s="346" t="s">
        <v>1011</v>
      </c>
      <c r="CB170" s="346" t="s">
        <v>1011</v>
      </c>
      <c r="CC170" s="346" t="s">
        <v>1011</v>
      </c>
      <c r="CD170" s="346" t="s">
        <v>1011</v>
      </c>
      <c r="CE170" s="346" t="s">
        <v>1011</v>
      </c>
      <c r="CF170" s="346" t="s">
        <v>1011</v>
      </c>
      <c r="CG170" s="346" t="s">
        <v>1011</v>
      </c>
      <c r="CH170" s="346" t="s">
        <v>1011</v>
      </c>
      <c r="CI170" s="346" t="s">
        <v>1011</v>
      </c>
    </row>
    <row r="171" spans="6:87">
      <c r="F171" s="346" t="s">
        <v>1011</v>
      </c>
      <c r="G171" s="346" t="s">
        <v>1011</v>
      </c>
      <c r="H171" s="346" t="s">
        <v>1011</v>
      </c>
      <c r="I171" s="346" t="s">
        <v>1011</v>
      </c>
      <c r="J171" s="346" t="s">
        <v>1011</v>
      </c>
      <c r="K171" s="346" t="s">
        <v>1011</v>
      </c>
      <c r="L171" s="346" t="s">
        <v>1011</v>
      </c>
      <c r="M171" s="346" t="s">
        <v>1011</v>
      </c>
      <c r="N171" s="346" t="s">
        <v>1011</v>
      </c>
      <c r="O171" s="346" t="s">
        <v>1011</v>
      </c>
      <c r="P171" s="346" t="s">
        <v>1011</v>
      </c>
      <c r="Q171" s="346" t="s">
        <v>1011</v>
      </c>
      <c r="R171" s="346" t="s">
        <v>1011</v>
      </c>
      <c r="S171" s="346" t="s">
        <v>1011</v>
      </c>
      <c r="T171" s="346" t="s">
        <v>1011</v>
      </c>
      <c r="U171" s="346" t="s">
        <v>1011</v>
      </c>
      <c r="V171" s="346" t="s">
        <v>1011</v>
      </c>
      <c r="W171" s="346" t="s">
        <v>1011</v>
      </c>
      <c r="X171" s="346" t="s">
        <v>1011</v>
      </c>
      <c r="Y171" s="346" t="s">
        <v>1011</v>
      </c>
      <c r="Z171" s="346" t="s">
        <v>1011</v>
      </c>
      <c r="AA171" s="346" t="s">
        <v>1011</v>
      </c>
      <c r="AB171" s="346" t="s">
        <v>1011</v>
      </c>
      <c r="AC171" s="346" t="s">
        <v>1011</v>
      </c>
      <c r="AD171" s="346" t="s">
        <v>1011</v>
      </c>
      <c r="AE171" s="346" t="s">
        <v>1011</v>
      </c>
      <c r="AF171" s="346" t="s">
        <v>1011</v>
      </c>
      <c r="AG171" s="346" t="s">
        <v>1011</v>
      </c>
      <c r="AH171" s="346" t="s">
        <v>1011</v>
      </c>
      <c r="AI171" s="346" t="s">
        <v>1011</v>
      </c>
      <c r="AJ171" s="346" t="s">
        <v>1011</v>
      </c>
      <c r="AK171" s="346" t="s">
        <v>1011</v>
      </c>
      <c r="AL171" s="346" t="s">
        <v>1011</v>
      </c>
      <c r="AM171" s="346" t="s">
        <v>1011</v>
      </c>
      <c r="AN171" s="346" t="s">
        <v>1011</v>
      </c>
      <c r="AO171" s="346" t="s">
        <v>1011</v>
      </c>
      <c r="AP171" s="346" t="s">
        <v>1011</v>
      </c>
      <c r="AQ171" s="346" t="s">
        <v>1011</v>
      </c>
      <c r="AR171" s="346" t="s">
        <v>1011</v>
      </c>
      <c r="AS171" s="346" t="s">
        <v>1011</v>
      </c>
      <c r="AT171" s="346" t="s">
        <v>1011</v>
      </c>
      <c r="AU171" s="346" t="s">
        <v>1011</v>
      </c>
      <c r="AV171" s="346" t="s">
        <v>1011</v>
      </c>
      <c r="AW171" s="346" t="s">
        <v>1011</v>
      </c>
      <c r="AX171" s="346" t="s">
        <v>1011</v>
      </c>
      <c r="AY171" s="346" t="s">
        <v>1011</v>
      </c>
      <c r="AZ171" s="346" t="s">
        <v>1011</v>
      </c>
      <c r="BA171" s="346" t="s">
        <v>1011</v>
      </c>
      <c r="BB171" s="346" t="s">
        <v>1011</v>
      </c>
      <c r="BC171" s="346" t="s">
        <v>1011</v>
      </c>
      <c r="BD171" s="346" t="s">
        <v>1011</v>
      </c>
      <c r="BE171" s="346" t="s">
        <v>1011</v>
      </c>
      <c r="BF171" s="346" t="s">
        <v>1011</v>
      </c>
      <c r="BG171" s="346" t="s">
        <v>1011</v>
      </c>
      <c r="BH171" s="346" t="s">
        <v>1011</v>
      </c>
      <c r="BI171" s="346" t="s">
        <v>1011</v>
      </c>
      <c r="BJ171" s="346" t="s">
        <v>1011</v>
      </c>
      <c r="BK171" s="346" t="s">
        <v>1011</v>
      </c>
      <c r="BL171" s="346" t="s">
        <v>1011</v>
      </c>
      <c r="BM171" s="346" t="s">
        <v>1011</v>
      </c>
      <c r="BN171" s="346" t="s">
        <v>1011</v>
      </c>
      <c r="BO171" s="346" t="s">
        <v>1011</v>
      </c>
      <c r="BP171" s="346" t="s">
        <v>1011</v>
      </c>
      <c r="BQ171" s="346" t="s">
        <v>1011</v>
      </c>
      <c r="BR171" s="346" t="s">
        <v>1011</v>
      </c>
      <c r="BS171" s="346" t="s">
        <v>1011</v>
      </c>
      <c r="BT171" s="346" t="s">
        <v>1011</v>
      </c>
      <c r="BU171" s="346" t="s">
        <v>1011</v>
      </c>
      <c r="BV171" s="346" t="s">
        <v>1011</v>
      </c>
      <c r="BW171" s="346" t="s">
        <v>1011</v>
      </c>
      <c r="BX171" s="346" t="s">
        <v>1011</v>
      </c>
      <c r="BY171" s="346" t="s">
        <v>1011</v>
      </c>
      <c r="BZ171" s="346" t="s">
        <v>1011</v>
      </c>
      <c r="CA171" s="346" t="s">
        <v>1011</v>
      </c>
      <c r="CB171" s="346" t="s">
        <v>1011</v>
      </c>
      <c r="CC171" s="346" t="s">
        <v>1011</v>
      </c>
      <c r="CD171" s="346" t="s">
        <v>1011</v>
      </c>
      <c r="CE171" s="346" t="s">
        <v>1011</v>
      </c>
      <c r="CF171" s="346" t="s">
        <v>1011</v>
      </c>
      <c r="CG171" s="346" t="s">
        <v>1011</v>
      </c>
      <c r="CH171" s="346" t="s">
        <v>1011</v>
      </c>
      <c r="CI171" s="346" t="s">
        <v>1011</v>
      </c>
    </row>
    <row r="172" spans="6:87">
      <c r="F172" s="346" t="s">
        <v>1011</v>
      </c>
      <c r="G172" s="346" t="s">
        <v>1011</v>
      </c>
      <c r="H172" s="346" t="s">
        <v>1011</v>
      </c>
      <c r="I172" s="346" t="s">
        <v>1011</v>
      </c>
      <c r="J172" s="346" t="s">
        <v>1011</v>
      </c>
      <c r="K172" s="346" t="s">
        <v>1011</v>
      </c>
      <c r="L172" s="346" t="s">
        <v>1011</v>
      </c>
      <c r="M172" s="346" t="s">
        <v>1011</v>
      </c>
      <c r="N172" s="346" t="s">
        <v>1011</v>
      </c>
      <c r="O172" s="346" t="s">
        <v>1011</v>
      </c>
      <c r="P172" s="346" t="s">
        <v>1011</v>
      </c>
      <c r="Q172" s="346" t="s">
        <v>1011</v>
      </c>
      <c r="R172" s="346" t="s">
        <v>1011</v>
      </c>
      <c r="S172" s="346" t="s">
        <v>1011</v>
      </c>
      <c r="T172" s="346" t="s">
        <v>1011</v>
      </c>
      <c r="U172" s="346" t="s">
        <v>1011</v>
      </c>
      <c r="V172" s="346" t="s">
        <v>1011</v>
      </c>
      <c r="W172" s="346" t="s">
        <v>1011</v>
      </c>
      <c r="X172" s="346" t="s">
        <v>1011</v>
      </c>
      <c r="Y172" s="346" t="s">
        <v>1011</v>
      </c>
      <c r="Z172" s="346" t="s">
        <v>1011</v>
      </c>
      <c r="AA172" s="346" t="s">
        <v>1011</v>
      </c>
      <c r="AB172" s="346" t="s">
        <v>1011</v>
      </c>
      <c r="AC172" s="346" t="s">
        <v>1011</v>
      </c>
      <c r="AD172" s="346" t="s">
        <v>1011</v>
      </c>
      <c r="AE172" s="346" t="s">
        <v>1011</v>
      </c>
      <c r="AF172" s="346" t="s">
        <v>1011</v>
      </c>
      <c r="AG172" s="346" t="s">
        <v>1011</v>
      </c>
      <c r="AH172" s="346" t="s">
        <v>1011</v>
      </c>
      <c r="AI172" s="346" t="s">
        <v>1011</v>
      </c>
      <c r="AJ172" s="346" t="s">
        <v>1011</v>
      </c>
      <c r="AK172" s="346" t="s">
        <v>1011</v>
      </c>
      <c r="AL172" s="346" t="s">
        <v>1011</v>
      </c>
      <c r="AM172" s="346" t="s">
        <v>1011</v>
      </c>
      <c r="AN172" s="346" t="s">
        <v>1011</v>
      </c>
      <c r="AO172" s="346" t="s">
        <v>1011</v>
      </c>
      <c r="AP172" s="346" t="s">
        <v>1011</v>
      </c>
      <c r="AQ172" s="346" t="s">
        <v>1011</v>
      </c>
      <c r="AR172" s="346" t="s">
        <v>1011</v>
      </c>
      <c r="AS172" s="346" t="s">
        <v>1011</v>
      </c>
      <c r="AT172" s="346" t="s">
        <v>1011</v>
      </c>
      <c r="AU172" s="346" t="s">
        <v>1011</v>
      </c>
      <c r="AV172" s="346" t="s">
        <v>1011</v>
      </c>
      <c r="AW172" s="346" t="s">
        <v>1011</v>
      </c>
      <c r="AX172" s="346" t="s">
        <v>1011</v>
      </c>
      <c r="AY172" s="346" t="s">
        <v>1011</v>
      </c>
      <c r="AZ172" s="346" t="s">
        <v>1011</v>
      </c>
      <c r="BA172" s="346" t="s">
        <v>1011</v>
      </c>
      <c r="BB172" s="346" t="s">
        <v>1011</v>
      </c>
      <c r="BC172" s="346" t="s">
        <v>1011</v>
      </c>
      <c r="BD172" s="346" t="s">
        <v>1011</v>
      </c>
      <c r="BE172" s="346" t="s">
        <v>1011</v>
      </c>
      <c r="BF172" s="346" t="s">
        <v>1011</v>
      </c>
      <c r="BG172" s="346" t="s">
        <v>1011</v>
      </c>
      <c r="BH172" s="346" t="s">
        <v>1011</v>
      </c>
      <c r="BI172" s="346" t="s">
        <v>1011</v>
      </c>
      <c r="BJ172" s="346" t="s">
        <v>1011</v>
      </c>
      <c r="BK172" s="346" t="s">
        <v>1011</v>
      </c>
      <c r="BL172" s="346" t="s">
        <v>1011</v>
      </c>
      <c r="BM172" s="346" t="s">
        <v>1011</v>
      </c>
      <c r="BN172" s="346" t="s">
        <v>1011</v>
      </c>
      <c r="BO172" s="346" t="s">
        <v>1011</v>
      </c>
      <c r="BP172" s="346" t="s">
        <v>1011</v>
      </c>
      <c r="BQ172" s="346" t="s">
        <v>1011</v>
      </c>
      <c r="BR172" s="346" t="s">
        <v>1011</v>
      </c>
      <c r="BS172" s="346" t="s">
        <v>1011</v>
      </c>
      <c r="BT172" s="346" t="s">
        <v>1011</v>
      </c>
      <c r="BU172" s="346" t="s">
        <v>1011</v>
      </c>
      <c r="BV172" s="346" t="s">
        <v>1011</v>
      </c>
      <c r="BW172" s="346" t="s">
        <v>1011</v>
      </c>
      <c r="BX172" s="346" t="s">
        <v>1011</v>
      </c>
      <c r="BY172" s="346" t="s">
        <v>1011</v>
      </c>
      <c r="BZ172" s="346" t="s">
        <v>1011</v>
      </c>
      <c r="CA172" s="346" t="s">
        <v>1011</v>
      </c>
      <c r="CB172" s="346" t="s">
        <v>1011</v>
      </c>
      <c r="CC172" s="346" t="s">
        <v>1011</v>
      </c>
      <c r="CD172" s="346" t="s">
        <v>1011</v>
      </c>
      <c r="CE172" s="346" t="s">
        <v>1011</v>
      </c>
      <c r="CF172" s="346" t="s">
        <v>1011</v>
      </c>
      <c r="CG172" s="346" t="s">
        <v>1011</v>
      </c>
      <c r="CH172" s="346" t="s">
        <v>1011</v>
      </c>
      <c r="CI172" s="346" t="s">
        <v>1011</v>
      </c>
    </row>
    <row r="173" spans="6:87">
      <c r="F173" s="346" t="s">
        <v>1011</v>
      </c>
      <c r="G173" s="346" t="s">
        <v>1011</v>
      </c>
      <c r="H173" s="346" t="s">
        <v>1011</v>
      </c>
      <c r="I173" s="346" t="s">
        <v>1011</v>
      </c>
      <c r="J173" s="346" t="s">
        <v>1011</v>
      </c>
      <c r="K173" s="346" t="s">
        <v>1011</v>
      </c>
      <c r="L173" s="346" t="s">
        <v>1011</v>
      </c>
      <c r="M173" s="346" t="s">
        <v>1011</v>
      </c>
      <c r="N173" s="346" t="s">
        <v>1011</v>
      </c>
      <c r="O173" s="346" t="s">
        <v>1011</v>
      </c>
      <c r="P173" s="346" t="s">
        <v>1011</v>
      </c>
      <c r="Q173" s="346" t="s">
        <v>1011</v>
      </c>
      <c r="R173" s="346" t="s">
        <v>1011</v>
      </c>
      <c r="S173" s="346" t="s">
        <v>1011</v>
      </c>
      <c r="T173" s="346" t="s">
        <v>1011</v>
      </c>
      <c r="U173" s="346" t="s">
        <v>1011</v>
      </c>
      <c r="V173" s="346" t="s">
        <v>1011</v>
      </c>
      <c r="W173" s="346" t="s">
        <v>1011</v>
      </c>
      <c r="X173" s="346" t="s">
        <v>1011</v>
      </c>
      <c r="Y173" s="346" t="s">
        <v>1011</v>
      </c>
      <c r="Z173" s="346" t="s">
        <v>1011</v>
      </c>
      <c r="AA173" s="346" t="s">
        <v>1011</v>
      </c>
      <c r="AB173" s="346" t="s">
        <v>1011</v>
      </c>
      <c r="AC173" s="346" t="s">
        <v>1011</v>
      </c>
      <c r="AD173" s="346" t="s">
        <v>1011</v>
      </c>
      <c r="AE173" s="346" t="s">
        <v>1011</v>
      </c>
      <c r="AF173" s="346" t="s">
        <v>1011</v>
      </c>
      <c r="AG173" s="346" t="s">
        <v>1011</v>
      </c>
      <c r="AH173" s="346" t="s">
        <v>1011</v>
      </c>
      <c r="AI173" s="346" t="s">
        <v>1011</v>
      </c>
      <c r="AJ173" s="346" t="s">
        <v>1011</v>
      </c>
      <c r="AK173" s="346" t="s">
        <v>1011</v>
      </c>
      <c r="AL173" s="346" t="s">
        <v>1011</v>
      </c>
      <c r="AM173" s="346" t="s">
        <v>1011</v>
      </c>
      <c r="AN173" s="346" t="s">
        <v>1011</v>
      </c>
      <c r="AO173" s="346" t="s">
        <v>1011</v>
      </c>
      <c r="AP173" s="346" t="s">
        <v>1011</v>
      </c>
      <c r="AQ173" s="346" t="s">
        <v>1011</v>
      </c>
      <c r="AR173" s="346" t="s">
        <v>1011</v>
      </c>
      <c r="AS173" s="346" t="s">
        <v>1011</v>
      </c>
      <c r="AT173" s="346" t="s">
        <v>1011</v>
      </c>
      <c r="AU173" s="346" t="s">
        <v>1011</v>
      </c>
      <c r="AV173" s="346" t="s">
        <v>1011</v>
      </c>
      <c r="AW173" s="346" t="s">
        <v>1011</v>
      </c>
      <c r="AX173" s="346" t="s">
        <v>1011</v>
      </c>
      <c r="AY173" s="346" t="s">
        <v>1011</v>
      </c>
      <c r="AZ173" s="346" t="s">
        <v>1011</v>
      </c>
      <c r="BA173" s="346" t="s">
        <v>1011</v>
      </c>
      <c r="BB173" s="346" t="s">
        <v>1011</v>
      </c>
      <c r="BC173" s="346" t="s">
        <v>1011</v>
      </c>
      <c r="BD173" s="346" t="s">
        <v>1011</v>
      </c>
      <c r="BE173" s="346" t="s">
        <v>1011</v>
      </c>
      <c r="BF173" s="346" t="s">
        <v>1011</v>
      </c>
      <c r="BG173" s="346" t="s">
        <v>1011</v>
      </c>
      <c r="BH173" s="346" t="s">
        <v>1011</v>
      </c>
      <c r="BI173" s="346" t="s">
        <v>1011</v>
      </c>
      <c r="BJ173" s="346" t="s">
        <v>1011</v>
      </c>
      <c r="BK173" s="346" t="s">
        <v>1011</v>
      </c>
      <c r="BL173" s="346" t="s">
        <v>1011</v>
      </c>
      <c r="BM173" s="346" t="s">
        <v>1011</v>
      </c>
      <c r="BN173" s="346" t="s">
        <v>1011</v>
      </c>
      <c r="BO173" s="346" t="s">
        <v>1011</v>
      </c>
      <c r="BP173" s="346" t="s">
        <v>1011</v>
      </c>
      <c r="BQ173" s="346" t="s">
        <v>1011</v>
      </c>
      <c r="BR173" s="346" t="s">
        <v>1011</v>
      </c>
      <c r="BS173" s="346" t="s">
        <v>1011</v>
      </c>
      <c r="BT173" s="346" t="s">
        <v>1011</v>
      </c>
      <c r="BU173" s="346" t="s">
        <v>1011</v>
      </c>
      <c r="BV173" s="346" t="s">
        <v>1011</v>
      </c>
      <c r="BW173" s="346" t="s">
        <v>1011</v>
      </c>
      <c r="BX173" s="346" t="s">
        <v>1011</v>
      </c>
      <c r="BY173" s="346" t="s">
        <v>1011</v>
      </c>
      <c r="BZ173" s="346" t="s">
        <v>1011</v>
      </c>
      <c r="CA173" s="346" t="s">
        <v>1011</v>
      </c>
      <c r="CB173" s="346" t="s">
        <v>1011</v>
      </c>
      <c r="CC173" s="346" t="s">
        <v>1011</v>
      </c>
      <c r="CD173" s="346" t="s">
        <v>1011</v>
      </c>
      <c r="CE173" s="346" t="s">
        <v>1011</v>
      </c>
      <c r="CF173" s="346" t="s">
        <v>1011</v>
      </c>
      <c r="CG173" s="346" t="s">
        <v>1011</v>
      </c>
      <c r="CH173" s="346" t="s">
        <v>1011</v>
      </c>
      <c r="CI173" s="346" t="s">
        <v>1011</v>
      </c>
    </row>
    <row r="174" spans="6:87">
      <c r="F174" s="346" t="s">
        <v>1011</v>
      </c>
      <c r="G174" s="346" t="s">
        <v>1011</v>
      </c>
      <c r="H174" s="346" t="s">
        <v>1011</v>
      </c>
      <c r="I174" s="346" t="s">
        <v>1011</v>
      </c>
      <c r="J174" s="346" t="s">
        <v>1011</v>
      </c>
      <c r="K174" s="346" t="s">
        <v>1011</v>
      </c>
      <c r="L174" s="346" t="s">
        <v>1011</v>
      </c>
      <c r="M174" s="346" t="s">
        <v>1011</v>
      </c>
      <c r="N174" s="346" t="s">
        <v>1011</v>
      </c>
      <c r="O174" s="346" t="s">
        <v>1011</v>
      </c>
      <c r="P174" s="346" t="s">
        <v>1011</v>
      </c>
      <c r="Q174" s="346" t="s">
        <v>1011</v>
      </c>
      <c r="R174" s="346" t="s">
        <v>1011</v>
      </c>
      <c r="S174" s="346" t="s">
        <v>1011</v>
      </c>
      <c r="T174" s="346" t="s">
        <v>1011</v>
      </c>
      <c r="U174" s="346" t="s">
        <v>1011</v>
      </c>
      <c r="V174" s="346" t="s">
        <v>1011</v>
      </c>
      <c r="W174" s="346" t="s">
        <v>1011</v>
      </c>
      <c r="X174" s="346" t="s">
        <v>1011</v>
      </c>
      <c r="Y174" s="346" t="s">
        <v>1011</v>
      </c>
      <c r="Z174" s="346" t="s">
        <v>1011</v>
      </c>
      <c r="AA174" s="346" t="s">
        <v>1011</v>
      </c>
      <c r="AB174" s="346" t="s">
        <v>1011</v>
      </c>
      <c r="AC174" s="346" t="s">
        <v>1011</v>
      </c>
      <c r="AD174" s="346" t="s">
        <v>1011</v>
      </c>
      <c r="AE174" s="346" t="s">
        <v>1011</v>
      </c>
      <c r="AF174" s="346" t="s">
        <v>1011</v>
      </c>
      <c r="AG174" s="346" t="s">
        <v>1011</v>
      </c>
      <c r="AH174" s="346" t="s">
        <v>1011</v>
      </c>
      <c r="AI174" s="346" t="s">
        <v>1011</v>
      </c>
      <c r="AJ174" s="346" t="s">
        <v>1011</v>
      </c>
      <c r="AK174" s="346" t="s">
        <v>1011</v>
      </c>
      <c r="AL174" s="346" t="s">
        <v>1011</v>
      </c>
      <c r="AM174" s="346" t="s">
        <v>1011</v>
      </c>
      <c r="AN174" s="346" t="s">
        <v>1011</v>
      </c>
      <c r="AO174" s="346" t="s">
        <v>1011</v>
      </c>
      <c r="AP174" s="346" t="s">
        <v>1011</v>
      </c>
      <c r="AQ174" s="346" t="s">
        <v>1011</v>
      </c>
      <c r="AR174" s="346" t="s">
        <v>1011</v>
      </c>
      <c r="AS174" s="346" t="s">
        <v>1011</v>
      </c>
      <c r="AT174" s="346" t="s">
        <v>1011</v>
      </c>
      <c r="AU174" s="346" t="s">
        <v>1011</v>
      </c>
      <c r="AV174" s="346" t="s">
        <v>1011</v>
      </c>
      <c r="AW174" s="346" t="s">
        <v>1011</v>
      </c>
      <c r="AX174" s="346" t="s">
        <v>1011</v>
      </c>
      <c r="AY174" s="346" t="s">
        <v>1011</v>
      </c>
      <c r="AZ174" s="346" t="s">
        <v>1011</v>
      </c>
      <c r="BA174" s="346" t="s">
        <v>1011</v>
      </c>
      <c r="BB174" s="346" t="s">
        <v>1011</v>
      </c>
      <c r="BC174" s="346" t="s">
        <v>1011</v>
      </c>
      <c r="BD174" s="346" t="s">
        <v>1011</v>
      </c>
      <c r="BE174" s="346" t="s">
        <v>1011</v>
      </c>
      <c r="BF174" s="346" t="s">
        <v>1011</v>
      </c>
      <c r="BG174" s="346" t="s">
        <v>1011</v>
      </c>
      <c r="BH174" s="346" t="s">
        <v>1011</v>
      </c>
      <c r="BI174" s="346" t="s">
        <v>1011</v>
      </c>
      <c r="BJ174" s="346" t="s">
        <v>1011</v>
      </c>
      <c r="BK174" s="346" t="s">
        <v>1011</v>
      </c>
      <c r="BL174" s="346" t="s">
        <v>1011</v>
      </c>
      <c r="BM174" s="346" t="s">
        <v>1011</v>
      </c>
      <c r="BN174" s="346" t="s">
        <v>1011</v>
      </c>
      <c r="BO174" s="346" t="s">
        <v>1011</v>
      </c>
      <c r="BP174" s="346" t="s">
        <v>1011</v>
      </c>
      <c r="BQ174" s="346" t="s">
        <v>1011</v>
      </c>
      <c r="BR174" s="346" t="s">
        <v>1011</v>
      </c>
      <c r="BS174" s="346" t="s">
        <v>1011</v>
      </c>
      <c r="BT174" s="346" t="s">
        <v>1011</v>
      </c>
      <c r="BU174" s="346" t="s">
        <v>1011</v>
      </c>
      <c r="BV174" s="346" t="s">
        <v>1011</v>
      </c>
      <c r="BW174" s="346" t="s">
        <v>1011</v>
      </c>
      <c r="BX174" s="346" t="s">
        <v>1011</v>
      </c>
      <c r="BY174" s="346" t="s">
        <v>1011</v>
      </c>
      <c r="BZ174" s="346" t="s">
        <v>1011</v>
      </c>
      <c r="CA174" s="346" t="s">
        <v>1011</v>
      </c>
      <c r="CB174" s="346" t="s">
        <v>1011</v>
      </c>
      <c r="CC174" s="346" t="s">
        <v>1011</v>
      </c>
      <c r="CD174" s="346" t="s">
        <v>1011</v>
      </c>
      <c r="CE174" s="346" t="s">
        <v>1011</v>
      </c>
      <c r="CF174" s="346" t="s">
        <v>1011</v>
      </c>
      <c r="CG174" s="346" t="s">
        <v>1011</v>
      </c>
      <c r="CH174" s="346" t="s">
        <v>1011</v>
      </c>
      <c r="CI174" s="346" t="s">
        <v>1011</v>
      </c>
    </row>
    <row r="175" spans="6:87">
      <c r="F175" s="346" t="s">
        <v>1011</v>
      </c>
      <c r="G175" s="346" t="s">
        <v>1011</v>
      </c>
      <c r="H175" s="346" t="s">
        <v>1011</v>
      </c>
      <c r="I175" s="346" t="s">
        <v>1011</v>
      </c>
      <c r="J175" s="346" t="s">
        <v>1011</v>
      </c>
      <c r="K175" s="346" t="s">
        <v>1011</v>
      </c>
      <c r="L175" s="346" t="s">
        <v>1011</v>
      </c>
      <c r="M175" s="346" t="s">
        <v>1011</v>
      </c>
      <c r="N175" s="346" t="s">
        <v>1011</v>
      </c>
      <c r="O175" s="346" t="s">
        <v>1011</v>
      </c>
      <c r="P175" s="346" t="s">
        <v>1011</v>
      </c>
      <c r="Q175" s="346" t="s">
        <v>1011</v>
      </c>
      <c r="R175" s="346" t="s">
        <v>1011</v>
      </c>
      <c r="S175" s="346" t="s">
        <v>1011</v>
      </c>
      <c r="T175" s="346" t="s">
        <v>1011</v>
      </c>
      <c r="U175" s="346" t="s">
        <v>1011</v>
      </c>
      <c r="V175" s="346" t="s">
        <v>1011</v>
      </c>
      <c r="W175" s="346" t="s">
        <v>1011</v>
      </c>
      <c r="X175" s="346" t="s">
        <v>1011</v>
      </c>
      <c r="Y175" s="346" t="s">
        <v>1011</v>
      </c>
      <c r="Z175" s="346" t="s">
        <v>1011</v>
      </c>
      <c r="AA175" s="346" t="s">
        <v>1011</v>
      </c>
      <c r="AB175" s="346" t="s">
        <v>1011</v>
      </c>
      <c r="AC175" s="346" t="s">
        <v>1011</v>
      </c>
      <c r="AD175" s="346" t="s">
        <v>1011</v>
      </c>
      <c r="AE175" s="346" t="s">
        <v>1011</v>
      </c>
      <c r="AF175" s="346" t="s">
        <v>1011</v>
      </c>
      <c r="AG175" s="346" t="s">
        <v>1011</v>
      </c>
      <c r="AH175" s="346" t="s">
        <v>1011</v>
      </c>
      <c r="AI175" s="346" t="s">
        <v>1011</v>
      </c>
      <c r="AJ175" s="346" t="s">
        <v>1011</v>
      </c>
      <c r="AK175" s="346" t="s">
        <v>1011</v>
      </c>
      <c r="AL175" s="346" t="s">
        <v>1011</v>
      </c>
      <c r="AM175" s="346" t="s">
        <v>1011</v>
      </c>
      <c r="AN175" s="346" t="s">
        <v>1011</v>
      </c>
      <c r="AO175" s="346" t="s">
        <v>1011</v>
      </c>
      <c r="AP175" s="346" t="s">
        <v>1011</v>
      </c>
      <c r="AQ175" s="346" t="s">
        <v>1011</v>
      </c>
      <c r="AR175" s="346" t="s">
        <v>1011</v>
      </c>
      <c r="AS175" s="346" t="s">
        <v>1011</v>
      </c>
      <c r="AT175" s="346" t="s">
        <v>1011</v>
      </c>
      <c r="AU175" s="346" t="s">
        <v>1011</v>
      </c>
      <c r="AV175" s="346" t="s">
        <v>1011</v>
      </c>
      <c r="AW175" s="346" t="s">
        <v>1011</v>
      </c>
      <c r="AX175" s="346" t="s">
        <v>1011</v>
      </c>
      <c r="AY175" s="346" t="s">
        <v>1011</v>
      </c>
      <c r="AZ175" s="346" t="s">
        <v>1011</v>
      </c>
      <c r="BA175" s="346" t="s">
        <v>1011</v>
      </c>
      <c r="BB175" s="346" t="s">
        <v>1011</v>
      </c>
      <c r="BC175" s="346" t="s">
        <v>1011</v>
      </c>
      <c r="BD175" s="346" t="s">
        <v>1011</v>
      </c>
      <c r="BE175" s="346" t="s">
        <v>1011</v>
      </c>
      <c r="BF175" s="346" t="s">
        <v>1011</v>
      </c>
      <c r="BG175" s="346" t="s">
        <v>1011</v>
      </c>
      <c r="BH175" s="346" t="s">
        <v>1011</v>
      </c>
      <c r="BI175" s="346" t="s">
        <v>1011</v>
      </c>
      <c r="BJ175" s="346" t="s">
        <v>1011</v>
      </c>
      <c r="BK175" s="346" t="s">
        <v>1011</v>
      </c>
      <c r="BL175" s="346" t="s">
        <v>1011</v>
      </c>
      <c r="BM175" s="346" t="s">
        <v>1011</v>
      </c>
      <c r="BN175" s="346" t="s">
        <v>1011</v>
      </c>
      <c r="BO175" s="346" t="s">
        <v>1011</v>
      </c>
      <c r="BP175" s="346" t="s">
        <v>1011</v>
      </c>
      <c r="BQ175" s="346" t="s">
        <v>1011</v>
      </c>
      <c r="BR175" s="346" t="s">
        <v>1011</v>
      </c>
      <c r="BS175" s="346" t="s">
        <v>1011</v>
      </c>
      <c r="BT175" s="346" t="s">
        <v>1011</v>
      </c>
      <c r="BU175" s="346" t="s">
        <v>1011</v>
      </c>
      <c r="BV175" s="346" t="s">
        <v>1011</v>
      </c>
      <c r="BW175" s="346" t="s">
        <v>1011</v>
      </c>
      <c r="BX175" s="346" t="s">
        <v>1011</v>
      </c>
      <c r="BY175" s="346" t="s">
        <v>1011</v>
      </c>
      <c r="BZ175" s="346" t="s">
        <v>1011</v>
      </c>
      <c r="CA175" s="346" t="s">
        <v>1011</v>
      </c>
      <c r="CB175" s="346" t="s">
        <v>1011</v>
      </c>
      <c r="CC175" s="346" t="s">
        <v>1011</v>
      </c>
      <c r="CD175" s="346" t="s">
        <v>1011</v>
      </c>
      <c r="CE175" s="346" t="s">
        <v>1011</v>
      </c>
      <c r="CF175" s="346" t="s">
        <v>1011</v>
      </c>
      <c r="CG175" s="346" t="s">
        <v>1011</v>
      </c>
      <c r="CH175" s="346" t="s">
        <v>1011</v>
      </c>
      <c r="CI175" s="346" t="s">
        <v>1011</v>
      </c>
    </row>
    <row r="176" spans="6:87">
      <c r="F176" s="346" t="s">
        <v>1011</v>
      </c>
      <c r="G176" s="346" t="s">
        <v>1011</v>
      </c>
      <c r="H176" s="346" t="s">
        <v>1011</v>
      </c>
      <c r="I176" s="346" t="s">
        <v>1011</v>
      </c>
      <c r="J176" s="346" t="s">
        <v>1011</v>
      </c>
      <c r="K176" s="346" t="s">
        <v>1011</v>
      </c>
      <c r="L176" s="346" t="s">
        <v>1011</v>
      </c>
      <c r="M176" s="346" t="s">
        <v>1011</v>
      </c>
      <c r="N176" s="346" t="s">
        <v>1011</v>
      </c>
      <c r="O176" s="346" t="s">
        <v>1011</v>
      </c>
      <c r="P176" s="346" t="s">
        <v>1011</v>
      </c>
      <c r="Q176" s="346" t="s">
        <v>1011</v>
      </c>
      <c r="R176" s="346" t="s">
        <v>1011</v>
      </c>
      <c r="S176" s="346" t="s">
        <v>1011</v>
      </c>
      <c r="T176" s="346" t="s">
        <v>1011</v>
      </c>
      <c r="U176" s="346" t="s">
        <v>1011</v>
      </c>
      <c r="V176" s="346" t="s">
        <v>1011</v>
      </c>
      <c r="W176" s="346" t="s">
        <v>1011</v>
      </c>
      <c r="X176" s="346" t="s">
        <v>1011</v>
      </c>
      <c r="Y176" s="346" t="s">
        <v>1011</v>
      </c>
      <c r="Z176" s="346" t="s">
        <v>1011</v>
      </c>
      <c r="AA176" s="346" t="s">
        <v>1011</v>
      </c>
      <c r="AB176" s="346" t="s">
        <v>1011</v>
      </c>
      <c r="AC176" s="346" t="s">
        <v>1011</v>
      </c>
      <c r="AD176" s="346" t="s">
        <v>1011</v>
      </c>
      <c r="AE176" s="346" t="s">
        <v>1011</v>
      </c>
      <c r="AF176" s="346" t="s">
        <v>1011</v>
      </c>
      <c r="AG176" s="346" t="s">
        <v>1011</v>
      </c>
      <c r="AH176" s="346" t="s">
        <v>1011</v>
      </c>
      <c r="AI176" s="346" t="s">
        <v>1011</v>
      </c>
      <c r="AJ176" s="346" t="s">
        <v>1011</v>
      </c>
      <c r="AK176" s="346" t="s">
        <v>1011</v>
      </c>
      <c r="AL176" s="346" t="s">
        <v>1011</v>
      </c>
      <c r="AM176" s="346" t="s">
        <v>1011</v>
      </c>
      <c r="AN176" s="346" t="s">
        <v>1011</v>
      </c>
      <c r="AO176" s="346" t="s">
        <v>1011</v>
      </c>
      <c r="AP176" s="346" t="s">
        <v>1011</v>
      </c>
      <c r="AQ176" s="346" t="s">
        <v>1011</v>
      </c>
      <c r="AR176" s="346" t="s">
        <v>1011</v>
      </c>
      <c r="AS176" s="346" t="s">
        <v>1011</v>
      </c>
      <c r="AT176" s="346" t="s">
        <v>1011</v>
      </c>
      <c r="AU176" s="346" t="s">
        <v>1011</v>
      </c>
      <c r="AV176" s="346" t="s">
        <v>1011</v>
      </c>
      <c r="AW176" s="346" t="s">
        <v>1011</v>
      </c>
      <c r="AX176" s="346" t="s">
        <v>1011</v>
      </c>
      <c r="AY176" s="346" t="s">
        <v>1011</v>
      </c>
      <c r="AZ176" s="346" t="s">
        <v>1011</v>
      </c>
      <c r="BA176" s="346" t="s">
        <v>1011</v>
      </c>
      <c r="BB176" s="346" t="s">
        <v>1011</v>
      </c>
      <c r="BC176" s="346" t="s">
        <v>1011</v>
      </c>
      <c r="BD176" s="346" t="s">
        <v>1011</v>
      </c>
      <c r="BE176" s="346" t="s">
        <v>1011</v>
      </c>
      <c r="BF176" s="346" t="s">
        <v>1011</v>
      </c>
      <c r="BG176" s="346" t="s">
        <v>1011</v>
      </c>
      <c r="BH176" s="346" t="s">
        <v>1011</v>
      </c>
      <c r="BI176" s="346" t="s">
        <v>1011</v>
      </c>
      <c r="BJ176" s="346" t="s">
        <v>1011</v>
      </c>
      <c r="BK176" s="346" t="s">
        <v>1011</v>
      </c>
      <c r="BL176" s="346" t="s">
        <v>1011</v>
      </c>
      <c r="BM176" s="346" t="s">
        <v>1011</v>
      </c>
      <c r="BN176" s="346" t="s">
        <v>1011</v>
      </c>
      <c r="BO176" s="346" t="s">
        <v>1011</v>
      </c>
      <c r="BP176" s="346" t="s">
        <v>1011</v>
      </c>
      <c r="BQ176" s="346" t="s">
        <v>1011</v>
      </c>
      <c r="BR176" s="346" t="s">
        <v>1011</v>
      </c>
      <c r="BS176" s="346" t="s">
        <v>1011</v>
      </c>
      <c r="BT176" s="346" t="s">
        <v>1011</v>
      </c>
      <c r="BU176" s="346" t="s">
        <v>1011</v>
      </c>
      <c r="BV176" s="346" t="s">
        <v>1011</v>
      </c>
      <c r="BW176" s="346" t="s">
        <v>1011</v>
      </c>
      <c r="BX176" s="346" t="s">
        <v>1011</v>
      </c>
      <c r="BY176" s="346" t="s">
        <v>1011</v>
      </c>
      <c r="BZ176" s="346" t="s">
        <v>1011</v>
      </c>
      <c r="CA176" s="346" t="s">
        <v>1011</v>
      </c>
      <c r="CB176" s="346" t="s">
        <v>1011</v>
      </c>
      <c r="CC176" s="346" t="s">
        <v>1011</v>
      </c>
      <c r="CD176" s="346" t="s">
        <v>1011</v>
      </c>
      <c r="CE176" s="346" t="s">
        <v>1011</v>
      </c>
      <c r="CF176" s="346" t="s">
        <v>1011</v>
      </c>
      <c r="CG176" s="346" t="s">
        <v>1011</v>
      </c>
      <c r="CH176" s="346" t="s">
        <v>1011</v>
      </c>
      <c r="CI176" s="346" t="s">
        <v>1011</v>
      </c>
    </row>
    <row r="177" spans="6:87">
      <c r="F177" s="346" t="s">
        <v>1011</v>
      </c>
      <c r="G177" s="346" t="s">
        <v>1011</v>
      </c>
      <c r="H177" s="346" t="s">
        <v>1011</v>
      </c>
      <c r="I177" s="346" t="s">
        <v>1011</v>
      </c>
      <c r="J177" s="346" t="s">
        <v>1011</v>
      </c>
      <c r="K177" s="346" t="s">
        <v>1011</v>
      </c>
      <c r="L177" s="346" t="s">
        <v>1011</v>
      </c>
      <c r="M177" s="346" t="s">
        <v>1011</v>
      </c>
      <c r="N177" s="346" t="s">
        <v>1011</v>
      </c>
      <c r="O177" s="346" t="s">
        <v>1011</v>
      </c>
      <c r="P177" s="346" t="s">
        <v>1011</v>
      </c>
      <c r="Q177" s="346" t="s">
        <v>1011</v>
      </c>
      <c r="R177" s="346" t="s">
        <v>1011</v>
      </c>
      <c r="S177" s="346" t="s">
        <v>1011</v>
      </c>
      <c r="T177" s="346" t="s">
        <v>1011</v>
      </c>
      <c r="U177" s="346" t="s">
        <v>1011</v>
      </c>
      <c r="V177" s="346" t="s">
        <v>1011</v>
      </c>
      <c r="W177" s="346" t="s">
        <v>1011</v>
      </c>
      <c r="X177" s="346" t="s">
        <v>1011</v>
      </c>
      <c r="Y177" s="346" t="s">
        <v>1011</v>
      </c>
      <c r="Z177" s="346" t="s">
        <v>1011</v>
      </c>
      <c r="AA177" s="346" t="s">
        <v>1011</v>
      </c>
      <c r="AB177" s="346" t="s">
        <v>1011</v>
      </c>
      <c r="AC177" s="346" t="s">
        <v>1011</v>
      </c>
      <c r="AD177" s="346" t="s">
        <v>1011</v>
      </c>
      <c r="AE177" s="346" t="s">
        <v>1011</v>
      </c>
      <c r="AF177" s="346" t="s">
        <v>1011</v>
      </c>
      <c r="AG177" s="346" t="s">
        <v>1011</v>
      </c>
      <c r="AH177" s="346" t="s">
        <v>1011</v>
      </c>
      <c r="AI177" s="346" t="s">
        <v>1011</v>
      </c>
      <c r="AJ177" s="346" t="s">
        <v>1011</v>
      </c>
      <c r="AK177" s="346" t="s">
        <v>1011</v>
      </c>
      <c r="AL177" s="346" t="s">
        <v>1011</v>
      </c>
      <c r="AM177" s="346" t="s">
        <v>1011</v>
      </c>
      <c r="AN177" s="346" t="s">
        <v>1011</v>
      </c>
      <c r="AO177" s="346" t="s">
        <v>1011</v>
      </c>
      <c r="AP177" s="346" t="s">
        <v>1011</v>
      </c>
      <c r="AQ177" s="346" t="s">
        <v>1011</v>
      </c>
      <c r="AR177" s="346" t="s">
        <v>1011</v>
      </c>
      <c r="AS177" s="346" t="s">
        <v>1011</v>
      </c>
      <c r="AT177" s="346" t="s">
        <v>1011</v>
      </c>
      <c r="AU177" s="346" t="s">
        <v>1011</v>
      </c>
      <c r="AV177" s="346" t="s">
        <v>1011</v>
      </c>
      <c r="AW177" s="346" t="s">
        <v>1011</v>
      </c>
      <c r="AX177" s="346" t="s">
        <v>1011</v>
      </c>
      <c r="AY177" s="346" t="s">
        <v>1011</v>
      </c>
      <c r="AZ177" s="346" t="s">
        <v>1011</v>
      </c>
      <c r="BA177" s="346" t="s">
        <v>1011</v>
      </c>
      <c r="BB177" s="346" t="s">
        <v>1011</v>
      </c>
      <c r="BC177" s="346" t="s">
        <v>1011</v>
      </c>
      <c r="BD177" s="346" t="s">
        <v>1011</v>
      </c>
      <c r="BE177" s="346" t="s">
        <v>1011</v>
      </c>
      <c r="BF177" s="346" t="s">
        <v>1011</v>
      </c>
      <c r="BG177" s="346" t="s">
        <v>1011</v>
      </c>
      <c r="BH177" s="346" t="s">
        <v>1011</v>
      </c>
      <c r="BI177" s="346" t="s">
        <v>1011</v>
      </c>
      <c r="BJ177" s="346" t="s">
        <v>1011</v>
      </c>
      <c r="BK177" s="346" t="s">
        <v>1011</v>
      </c>
      <c r="BL177" s="346" t="s">
        <v>1011</v>
      </c>
      <c r="BM177" s="346" t="s">
        <v>1011</v>
      </c>
      <c r="BN177" s="346" t="s">
        <v>1011</v>
      </c>
      <c r="BO177" s="346" t="s">
        <v>1011</v>
      </c>
      <c r="BP177" s="346" t="s">
        <v>1011</v>
      </c>
      <c r="BQ177" s="346" t="s">
        <v>1011</v>
      </c>
      <c r="BR177" s="346" t="s">
        <v>1011</v>
      </c>
      <c r="BS177" s="346" t="s">
        <v>1011</v>
      </c>
      <c r="BT177" s="346" t="s">
        <v>1011</v>
      </c>
      <c r="BU177" s="346" t="s">
        <v>1011</v>
      </c>
      <c r="BV177" s="346" t="s">
        <v>1011</v>
      </c>
      <c r="BW177" s="346" t="s">
        <v>1011</v>
      </c>
      <c r="BX177" s="346" t="s">
        <v>1011</v>
      </c>
      <c r="BY177" s="346" t="s">
        <v>1011</v>
      </c>
      <c r="BZ177" s="346" t="s">
        <v>1011</v>
      </c>
      <c r="CA177" s="346" t="s">
        <v>1011</v>
      </c>
      <c r="CB177" s="346" t="s">
        <v>1011</v>
      </c>
      <c r="CC177" s="346" t="s">
        <v>1011</v>
      </c>
      <c r="CD177" s="346" t="s">
        <v>1011</v>
      </c>
      <c r="CE177" s="346" t="s">
        <v>1011</v>
      </c>
      <c r="CF177" s="346" t="s">
        <v>1011</v>
      </c>
      <c r="CG177" s="346" t="s">
        <v>1011</v>
      </c>
      <c r="CH177" s="346" t="s">
        <v>1011</v>
      </c>
      <c r="CI177" s="346" t="s">
        <v>1011</v>
      </c>
    </row>
    <row r="178" spans="6:87">
      <c r="F178" s="346" t="s">
        <v>1011</v>
      </c>
      <c r="G178" s="346" t="s">
        <v>1011</v>
      </c>
      <c r="H178" s="346" t="s">
        <v>1011</v>
      </c>
      <c r="I178" s="346" t="s">
        <v>1011</v>
      </c>
      <c r="J178" s="346" t="s">
        <v>1011</v>
      </c>
      <c r="K178" s="346" t="s">
        <v>1011</v>
      </c>
      <c r="L178" s="346" t="s">
        <v>1011</v>
      </c>
      <c r="M178" s="346" t="s">
        <v>1011</v>
      </c>
      <c r="N178" s="346" t="s">
        <v>1011</v>
      </c>
      <c r="O178" s="346" t="s">
        <v>1011</v>
      </c>
      <c r="P178" s="346" t="s">
        <v>1011</v>
      </c>
      <c r="Q178" s="346" t="s">
        <v>1011</v>
      </c>
      <c r="R178" s="346" t="s">
        <v>1011</v>
      </c>
      <c r="S178" s="346" t="s">
        <v>1011</v>
      </c>
      <c r="T178" s="346" t="s">
        <v>1011</v>
      </c>
      <c r="U178" s="346" t="s">
        <v>1011</v>
      </c>
      <c r="V178" s="346" t="s">
        <v>1011</v>
      </c>
      <c r="W178" s="346" t="s">
        <v>1011</v>
      </c>
      <c r="X178" s="346" t="s">
        <v>1011</v>
      </c>
      <c r="Y178" s="346" t="s">
        <v>1011</v>
      </c>
      <c r="Z178" s="346" t="s">
        <v>1011</v>
      </c>
      <c r="AA178" s="346" t="s">
        <v>1011</v>
      </c>
      <c r="AB178" s="346" t="s">
        <v>1011</v>
      </c>
      <c r="AC178" s="346" t="s">
        <v>1011</v>
      </c>
      <c r="AD178" s="346" t="s">
        <v>1011</v>
      </c>
      <c r="AE178" s="346" t="s">
        <v>1011</v>
      </c>
      <c r="AF178" s="346" t="s">
        <v>1011</v>
      </c>
      <c r="AG178" s="346" t="s">
        <v>1011</v>
      </c>
      <c r="AH178" s="346" t="s">
        <v>1011</v>
      </c>
      <c r="AI178" s="346" t="s">
        <v>1011</v>
      </c>
      <c r="AJ178" s="346" t="s">
        <v>1011</v>
      </c>
      <c r="AK178" s="346" t="s">
        <v>1011</v>
      </c>
      <c r="AL178" s="346" t="s">
        <v>1011</v>
      </c>
      <c r="AM178" s="346" t="s">
        <v>1011</v>
      </c>
      <c r="AN178" s="346" t="s">
        <v>1011</v>
      </c>
      <c r="AO178" s="346" t="s">
        <v>1011</v>
      </c>
      <c r="AP178" s="346" t="s">
        <v>1011</v>
      </c>
      <c r="AQ178" s="346" t="s">
        <v>1011</v>
      </c>
      <c r="AR178" s="346" t="s">
        <v>1011</v>
      </c>
      <c r="AS178" s="346" t="s">
        <v>1011</v>
      </c>
      <c r="AT178" s="346" t="s">
        <v>1011</v>
      </c>
      <c r="AU178" s="346" t="s">
        <v>1011</v>
      </c>
      <c r="AV178" s="346" t="s">
        <v>1011</v>
      </c>
      <c r="AW178" s="346" t="s">
        <v>1011</v>
      </c>
      <c r="AX178" s="346" t="s">
        <v>1011</v>
      </c>
      <c r="AY178" s="346" t="s">
        <v>1011</v>
      </c>
      <c r="AZ178" s="346" t="s">
        <v>1011</v>
      </c>
      <c r="BA178" s="346" t="s">
        <v>1011</v>
      </c>
      <c r="BB178" s="346" t="s">
        <v>1011</v>
      </c>
      <c r="BC178" s="346" t="s">
        <v>1011</v>
      </c>
      <c r="BD178" s="346" t="s">
        <v>1011</v>
      </c>
      <c r="BE178" s="346" t="s">
        <v>1011</v>
      </c>
      <c r="BF178" s="346" t="s">
        <v>1011</v>
      </c>
      <c r="BG178" s="346" t="s">
        <v>1011</v>
      </c>
      <c r="BH178" s="346" t="s">
        <v>1011</v>
      </c>
      <c r="BI178" s="346" t="s">
        <v>1011</v>
      </c>
      <c r="BJ178" s="346" t="s">
        <v>1011</v>
      </c>
      <c r="BK178" s="346" t="s">
        <v>1011</v>
      </c>
      <c r="BL178" s="346" t="s">
        <v>1011</v>
      </c>
      <c r="BM178" s="346" t="s">
        <v>1011</v>
      </c>
      <c r="BN178" s="346" t="s">
        <v>1011</v>
      </c>
      <c r="BO178" s="346" t="s">
        <v>1011</v>
      </c>
      <c r="BP178" s="346" t="s">
        <v>1011</v>
      </c>
      <c r="BQ178" s="346" t="s">
        <v>1011</v>
      </c>
      <c r="BR178" s="346" t="s">
        <v>1011</v>
      </c>
      <c r="BS178" s="346" t="s">
        <v>1011</v>
      </c>
      <c r="BT178" s="346" t="s">
        <v>1011</v>
      </c>
      <c r="BU178" s="346" t="s">
        <v>1011</v>
      </c>
      <c r="BV178" s="346" t="s">
        <v>1011</v>
      </c>
      <c r="BW178" s="346" t="s">
        <v>1011</v>
      </c>
      <c r="BX178" s="346" t="s">
        <v>1011</v>
      </c>
      <c r="BY178" s="346" t="s">
        <v>1011</v>
      </c>
      <c r="BZ178" s="346" t="s">
        <v>1011</v>
      </c>
      <c r="CA178" s="346" t="s">
        <v>1011</v>
      </c>
      <c r="CB178" s="346" t="s">
        <v>1011</v>
      </c>
      <c r="CC178" s="346" t="s">
        <v>1011</v>
      </c>
      <c r="CD178" s="346" t="s">
        <v>1011</v>
      </c>
      <c r="CE178" s="346" t="s">
        <v>1011</v>
      </c>
      <c r="CF178" s="346" t="s">
        <v>1011</v>
      </c>
      <c r="CG178" s="346" t="s">
        <v>1011</v>
      </c>
      <c r="CH178" s="346" t="s">
        <v>1011</v>
      </c>
      <c r="CI178" s="346" t="s">
        <v>1011</v>
      </c>
    </row>
    <row r="179" spans="6:87">
      <c r="F179" s="346" t="s">
        <v>1011</v>
      </c>
      <c r="G179" s="346" t="s">
        <v>1011</v>
      </c>
      <c r="H179" s="346" t="s">
        <v>1011</v>
      </c>
      <c r="I179" s="346" t="s">
        <v>1011</v>
      </c>
      <c r="J179" s="346" t="s">
        <v>1011</v>
      </c>
      <c r="K179" s="346" t="s">
        <v>1011</v>
      </c>
      <c r="L179" s="346" t="s">
        <v>1011</v>
      </c>
      <c r="M179" s="346" t="s">
        <v>1011</v>
      </c>
      <c r="N179" s="346" t="s">
        <v>1011</v>
      </c>
      <c r="O179" s="346" t="s">
        <v>1011</v>
      </c>
      <c r="P179" s="346" t="s">
        <v>1011</v>
      </c>
      <c r="Q179" s="346" t="s">
        <v>1011</v>
      </c>
      <c r="R179" s="346" t="s">
        <v>1011</v>
      </c>
      <c r="S179" s="346" t="s">
        <v>1011</v>
      </c>
      <c r="T179" s="346" t="s">
        <v>1011</v>
      </c>
      <c r="U179" s="346" t="s">
        <v>1011</v>
      </c>
      <c r="V179" s="346" t="s">
        <v>1011</v>
      </c>
      <c r="W179" s="346" t="s">
        <v>1011</v>
      </c>
      <c r="X179" s="346" t="s">
        <v>1011</v>
      </c>
      <c r="Y179" s="346" t="s">
        <v>1011</v>
      </c>
      <c r="Z179" s="346" t="s">
        <v>1011</v>
      </c>
      <c r="AA179" s="346" t="s">
        <v>1011</v>
      </c>
      <c r="AB179" s="346" t="s">
        <v>1011</v>
      </c>
      <c r="AC179" s="346" t="s">
        <v>1011</v>
      </c>
      <c r="AD179" s="346" t="s">
        <v>1011</v>
      </c>
      <c r="AE179" s="346" t="s">
        <v>1011</v>
      </c>
      <c r="AF179" s="346" t="s">
        <v>1011</v>
      </c>
      <c r="AG179" s="346" t="s">
        <v>1011</v>
      </c>
      <c r="AH179" s="346" t="s">
        <v>1011</v>
      </c>
      <c r="AI179" s="346" t="s">
        <v>1011</v>
      </c>
      <c r="AJ179" s="346" t="s">
        <v>1011</v>
      </c>
      <c r="AK179" s="346" t="s">
        <v>1011</v>
      </c>
      <c r="AL179" s="346" t="s">
        <v>1011</v>
      </c>
      <c r="AM179" s="346" t="s">
        <v>1011</v>
      </c>
      <c r="AN179" s="346" t="s">
        <v>1011</v>
      </c>
      <c r="AO179" s="346" t="s">
        <v>1011</v>
      </c>
      <c r="AP179" s="346" t="s">
        <v>1011</v>
      </c>
      <c r="AQ179" s="346" t="s">
        <v>1011</v>
      </c>
      <c r="AR179" s="346" t="s">
        <v>1011</v>
      </c>
      <c r="AS179" s="346" t="s">
        <v>1011</v>
      </c>
      <c r="AT179" s="346" t="s">
        <v>1011</v>
      </c>
      <c r="AU179" s="346" t="s">
        <v>1011</v>
      </c>
      <c r="AV179" s="346" t="s">
        <v>1011</v>
      </c>
      <c r="AW179" s="346" t="s">
        <v>1011</v>
      </c>
      <c r="AX179" s="346" t="s">
        <v>1011</v>
      </c>
      <c r="AY179" s="346" t="s">
        <v>1011</v>
      </c>
      <c r="AZ179" s="346" t="s">
        <v>1011</v>
      </c>
      <c r="BA179" s="346" t="s">
        <v>1011</v>
      </c>
      <c r="BB179" s="346" t="s">
        <v>1011</v>
      </c>
      <c r="BC179" s="346" t="s">
        <v>1011</v>
      </c>
      <c r="BD179" s="346" t="s">
        <v>1011</v>
      </c>
      <c r="BE179" s="346" t="s">
        <v>1011</v>
      </c>
      <c r="BF179" s="346" t="s">
        <v>1011</v>
      </c>
      <c r="BG179" s="346" t="s">
        <v>1011</v>
      </c>
      <c r="BH179" s="346" t="s">
        <v>1011</v>
      </c>
      <c r="BI179" s="346" t="s">
        <v>1011</v>
      </c>
      <c r="BJ179" s="346" t="s">
        <v>1011</v>
      </c>
      <c r="BK179" s="346" t="s">
        <v>1011</v>
      </c>
      <c r="BL179" s="346" t="s">
        <v>1011</v>
      </c>
      <c r="BM179" s="346" t="s">
        <v>1011</v>
      </c>
      <c r="BN179" s="346" t="s">
        <v>1011</v>
      </c>
      <c r="BO179" s="346" t="s">
        <v>1011</v>
      </c>
      <c r="BP179" s="346" t="s">
        <v>1011</v>
      </c>
      <c r="BQ179" s="346" t="s">
        <v>1011</v>
      </c>
      <c r="BR179" s="346" t="s">
        <v>1011</v>
      </c>
      <c r="BS179" s="346" t="s">
        <v>1011</v>
      </c>
      <c r="BT179" s="346" t="s">
        <v>1011</v>
      </c>
      <c r="BU179" s="346" t="s">
        <v>1011</v>
      </c>
      <c r="BV179" s="346" t="s">
        <v>1011</v>
      </c>
      <c r="BW179" s="346" t="s">
        <v>1011</v>
      </c>
      <c r="BX179" s="346" t="s">
        <v>1011</v>
      </c>
      <c r="BY179" s="346" t="s">
        <v>1011</v>
      </c>
      <c r="BZ179" s="346" t="s">
        <v>1011</v>
      </c>
      <c r="CA179" s="346" t="s">
        <v>1011</v>
      </c>
      <c r="CB179" s="346" t="s">
        <v>1011</v>
      </c>
      <c r="CC179" s="346" t="s">
        <v>1011</v>
      </c>
      <c r="CD179" s="346" t="s">
        <v>1011</v>
      </c>
      <c r="CE179" s="346" t="s">
        <v>1011</v>
      </c>
      <c r="CF179" s="346" t="s">
        <v>1011</v>
      </c>
      <c r="CG179" s="346" t="s">
        <v>1011</v>
      </c>
      <c r="CH179" s="346" t="s">
        <v>1011</v>
      </c>
      <c r="CI179" s="346" t="s">
        <v>1011</v>
      </c>
    </row>
    <row r="180" spans="6:87">
      <c r="F180" s="346" t="s">
        <v>1011</v>
      </c>
      <c r="G180" s="346" t="s">
        <v>1011</v>
      </c>
      <c r="H180" s="346" t="s">
        <v>1011</v>
      </c>
      <c r="I180" s="346" t="s">
        <v>1011</v>
      </c>
      <c r="J180" s="346" t="s">
        <v>1011</v>
      </c>
      <c r="K180" s="346" t="s">
        <v>1011</v>
      </c>
      <c r="L180" s="346" t="s">
        <v>1011</v>
      </c>
      <c r="M180" s="346" t="s">
        <v>1011</v>
      </c>
      <c r="N180" s="346" t="s">
        <v>1011</v>
      </c>
      <c r="O180" s="346" t="s">
        <v>1011</v>
      </c>
      <c r="P180" s="346" t="s">
        <v>1011</v>
      </c>
      <c r="Q180" s="346" t="s">
        <v>1011</v>
      </c>
      <c r="R180" s="346" t="s">
        <v>1011</v>
      </c>
      <c r="S180" s="346" t="s">
        <v>1011</v>
      </c>
      <c r="T180" s="346" t="s">
        <v>1011</v>
      </c>
      <c r="U180" s="346" t="s">
        <v>1011</v>
      </c>
      <c r="V180" s="346" t="s">
        <v>1011</v>
      </c>
      <c r="W180" s="346" t="s">
        <v>1011</v>
      </c>
      <c r="X180" s="346" t="s">
        <v>1011</v>
      </c>
      <c r="Y180" s="346" t="s">
        <v>1011</v>
      </c>
      <c r="Z180" s="346" t="s">
        <v>1011</v>
      </c>
      <c r="AA180" s="346" t="s">
        <v>1011</v>
      </c>
      <c r="AB180" s="346" t="s">
        <v>1011</v>
      </c>
      <c r="AC180" s="346" t="s">
        <v>1011</v>
      </c>
      <c r="AD180" s="346" t="s">
        <v>1011</v>
      </c>
      <c r="AE180" s="346" t="s">
        <v>1011</v>
      </c>
      <c r="AF180" s="346" t="s">
        <v>1011</v>
      </c>
      <c r="AG180" s="346" t="s">
        <v>1011</v>
      </c>
      <c r="AH180" s="346" t="s">
        <v>1011</v>
      </c>
      <c r="AI180" s="346" t="s">
        <v>1011</v>
      </c>
      <c r="AJ180" s="346" t="s">
        <v>1011</v>
      </c>
      <c r="AK180" s="346" t="s">
        <v>1011</v>
      </c>
      <c r="AL180" s="346" t="s">
        <v>1011</v>
      </c>
      <c r="AM180" s="346" t="s">
        <v>1011</v>
      </c>
      <c r="AN180" s="346" t="s">
        <v>1011</v>
      </c>
      <c r="AO180" s="346" t="s">
        <v>1011</v>
      </c>
      <c r="AP180" s="346" t="s">
        <v>1011</v>
      </c>
      <c r="AQ180" s="346" t="s">
        <v>1011</v>
      </c>
      <c r="AR180" s="346" t="s">
        <v>1011</v>
      </c>
      <c r="AS180" s="346" t="s">
        <v>1011</v>
      </c>
      <c r="AT180" s="346" t="s">
        <v>1011</v>
      </c>
      <c r="AU180" s="346" t="s">
        <v>1011</v>
      </c>
      <c r="AV180" s="346" t="s">
        <v>1011</v>
      </c>
      <c r="AW180" s="346" t="s">
        <v>1011</v>
      </c>
      <c r="AX180" s="346" t="s">
        <v>1011</v>
      </c>
      <c r="AY180" s="346" t="s">
        <v>1011</v>
      </c>
      <c r="AZ180" s="346" t="s">
        <v>1011</v>
      </c>
      <c r="BA180" s="346" t="s">
        <v>1011</v>
      </c>
      <c r="BB180" s="346" t="s">
        <v>1011</v>
      </c>
      <c r="BC180" s="346" t="s">
        <v>1011</v>
      </c>
      <c r="BD180" s="346" t="s">
        <v>1011</v>
      </c>
      <c r="BE180" s="346" t="s">
        <v>1011</v>
      </c>
      <c r="BF180" s="346" t="s">
        <v>1011</v>
      </c>
      <c r="BG180" s="346" t="s">
        <v>1011</v>
      </c>
      <c r="BH180" s="346" t="s">
        <v>1011</v>
      </c>
      <c r="BI180" s="346" t="s">
        <v>1011</v>
      </c>
      <c r="BJ180" s="346" t="s">
        <v>1011</v>
      </c>
      <c r="BK180" s="346" t="s">
        <v>1011</v>
      </c>
      <c r="BL180" s="346" t="s">
        <v>1011</v>
      </c>
      <c r="BM180" s="346" t="s">
        <v>1011</v>
      </c>
      <c r="BN180" s="346" t="s">
        <v>1011</v>
      </c>
      <c r="BO180" s="346" t="s">
        <v>1011</v>
      </c>
      <c r="BP180" s="346" t="s">
        <v>1011</v>
      </c>
      <c r="BQ180" s="346" t="s">
        <v>1011</v>
      </c>
      <c r="BR180" s="346" t="s">
        <v>1011</v>
      </c>
      <c r="BS180" s="346" t="s">
        <v>1011</v>
      </c>
      <c r="BT180" s="346" t="s">
        <v>1011</v>
      </c>
      <c r="BU180" s="346" t="s">
        <v>1011</v>
      </c>
      <c r="BV180" s="346" t="s">
        <v>1011</v>
      </c>
      <c r="BW180" s="346" t="s">
        <v>1011</v>
      </c>
      <c r="BX180" s="346" t="s">
        <v>1011</v>
      </c>
      <c r="BY180" s="346" t="s">
        <v>1011</v>
      </c>
      <c r="BZ180" s="346" t="s">
        <v>1011</v>
      </c>
      <c r="CA180" s="346" t="s">
        <v>1011</v>
      </c>
      <c r="CB180" s="346" t="s">
        <v>1011</v>
      </c>
      <c r="CC180" s="346" t="s">
        <v>1011</v>
      </c>
      <c r="CD180" s="346" t="s">
        <v>1011</v>
      </c>
      <c r="CE180" s="346" t="s">
        <v>1011</v>
      </c>
      <c r="CF180" s="346" t="s">
        <v>1011</v>
      </c>
      <c r="CG180" s="346" t="s">
        <v>1011</v>
      </c>
      <c r="CH180" s="346" t="s">
        <v>1011</v>
      </c>
      <c r="CI180" s="346" t="s">
        <v>1011</v>
      </c>
    </row>
    <row r="181" spans="6:87">
      <c r="F181" s="346" t="s">
        <v>1011</v>
      </c>
      <c r="G181" s="346" t="s">
        <v>1011</v>
      </c>
      <c r="H181" s="346" t="s">
        <v>1011</v>
      </c>
      <c r="I181" s="346" t="s">
        <v>1011</v>
      </c>
      <c r="J181" s="346" t="s">
        <v>1011</v>
      </c>
      <c r="K181" s="346" t="s">
        <v>1011</v>
      </c>
      <c r="L181" s="346" t="s">
        <v>1011</v>
      </c>
      <c r="M181" s="346" t="s">
        <v>1011</v>
      </c>
      <c r="N181" s="346" t="s">
        <v>1011</v>
      </c>
      <c r="O181" s="346" t="s">
        <v>1011</v>
      </c>
      <c r="P181" s="346" t="s">
        <v>1011</v>
      </c>
      <c r="Q181" s="346" t="s">
        <v>1011</v>
      </c>
      <c r="R181" s="346" t="s">
        <v>1011</v>
      </c>
      <c r="S181" s="346" t="s">
        <v>1011</v>
      </c>
      <c r="T181" s="346" t="s">
        <v>1011</v>
      </c>
      <c r="U181" s="346" t="s">
        <v>1011</v>
      </c>
      <c r="V181" s="346" t="s">
        <v>1011</v>
      </c>
      <c r="W181" s="346" t="s">
        <v>1011</v>
      </c>
      <c r="X181" s="346" t="s">
        <v>1011</v>
      </c>
      <c r="Y181" s="346" t="s">
        <v>1011</v>
      </c>
      <c r="Z181" s="346" t="s">
        <v>1011</v>
      </c>
      <c r="AA181" s="346" t="s">
        <v>1011</v>
      </c>
      <c r="AB181" s="346" t="s">
        <v>1011</v>
      </c>
      <c r="AC181" s="346" t="s">
        <v>1011</v>
      </c>
      <c r="AD181" s="346" t="s">
        <v>1011</v>
      </c>
      <c r="AE181" s="346" t="s">
        <v>1011</v>
      </c>
      <c r="AF181" s="346" t="s">
        <v>1011</v>
      </c>
      <c r="AG181" s="346" t="s">
        <v>1011</v>
      </c>
      <c r="AH181" s="346" t="s">
        <v>1011</v>
      </c>
      <c r="AI181" s="346" t="s">
        <v>1011</v>
      </c>
      <c r="AJ181" s="346" t="s">
        <v>1011</v>
      </c>
      <c r="AK181" s="346" t="s">
        <v>1011</v>
      </c>
      <c r="AL181" s="346" t="s">
        <v>1011</v>
      </c>
      <c r="AM181" s="346" t="s">
        <v>1011</v>
      </c>
      <c r="AN181" s="346" t="s">
        <v>1011</v>
      </c>
      <c r="AO181" s="346" t="s">
        <v>1011</v>
      </c>
      <c r="AP181" s="346" t="s">
        <v>1011</v>
      </c>
      <c r="AQ181" s="346" t="s">
        <v>1011</v>
      </c>
      <c r="AR181" s="346" t="s">
        <v>1011</v>
      </c>
      <c r="AS181" s="346" t="s">
        <v>1011</v>
      </c>
      <c r="AT181" s="346" t="s">
        <v>1011</v>
      </c>
      <c r="AU181" s="346" t="s">
        <v>1011</v>
      </c>
      <c r="AV181" s="346" t="s">
        <v>1011</v>
      </c>
      <c r="AW181" s="346" t="s">
        <v>1011</v>
      </c>
      <c r="AX181" s="346" t="s">
        <v>1011</v>
      </c>
      <c r="AY181" s="346" t="s">
        <v>1011</v>
      </c>
      <c r="AZ181" s="346" t="s">
        <v>1011</v>
      </c>
      <c r="BA181" s="346" t="s">
        <v>1011</v>
      </c>
      <c r="BB181" s="346" t="s">
        <v>1011</v>
      </c>
      <c r="BC181" s="346" t="s">
        <v>1011</v>
      </c>
      <c r="BD181" s="346" t="s">
        <v>1011</v>
      </c>
      <c r="BE181" s="346" t="s">
        <v>1011</v>
      </c>
      <c r="BF181" s="346" t="s">
        <v>1011</v>
      </c>
      <c r="BG181" s="346" t="s">
        <v>1011</v>
      </c>
      <c r="BH181" s="346" t="s">
        <v>1011</v>
      </c>
      <c r="BI181" s="346" t="s">
        <v>1011</v>
      </c>
      <c r="BJ181" s="346" t="s">
        <v>1011</v>
      </c>
      <c r="BK181" s="346" t="s">
        <v>1011</v>
      </c>
      <c r="BL181" s="346" t="s">
        <v>1011</v>
      </c>
      <c r="BM181" s="346" t="s">
        <v>1011</v>
      </c>
      <c r="BN181" s="346" t="s">
        <v>1011</v>
      </c>
      <c r="BO181" s="346" t="s">
        <v>1011</v>
      </c>
      <c r="BP181" s="346" t="s">
        <v>1011</v>
      </c>
      <c r="BQ181" s="346" t="s">
        <v>1011</v>
      </c>
      <c r="BR181" s="346" t="s">
        <v>1011</v>
      </c>
      <c r="BS181" s="346" t="s">
        <v>1011</v>
      </c>
      <c r="BT181" s="346" t="s">
        <v>1011</v>
      </c>
      <c r="BU181" s="346" t="s">
        <v>1011</v>
      </c>
      <c r="BV181" s="346" t="s">
        <v>1011</v>
      </c>
      <c r="BW181" s="346" t="s">
        <v>1011</v>
      </c>
      <c r="BX181" s="346" t="s">
        <v>1011</v>
      </c>
      <c r="BY181" s="346" t="s">
        <v>1011</v>
      </c>
      <c r="BZ181" s="346" t="s">
        <v>1011</v>
      </c>
      <c r="CA181" s="346" t="s">
        <v>1011</v>
      </c>
      <c r="CB181" s="346" t="s">
        <v>1011</v>
      </c>
      <c r="CC181" s="346" t="s">
        <v>1011</v>
      </c>
      <c r="CD181" s="346" t="s">
        <v>1011</v>
      </c>
      <c r="CE181" s="346" t="s">
        <v>1011</v>
      </c>
      <c r="CF181" s="346" t="s">
        <v>1011</v>
      </c>
      <c r="CG181" s="346" t="s">
        <v>1011</v>
      </c>
      <c r="CH181" s="346" t="s">
        <v>1011</v>
      </c>
      <c r="CI181" s="346" t="s">
        <v>1011</v>
      </c>
    </row>
    <row r="182" spans="6:87">
      <c r="F182" s="346" t="s">
        <v>1011</v>
      </c>
      <c r="G182" s="346" t="s">
        <v>1011</v>
      </c>
      <c r="H182" s="346" t="s">
        <v>1011</v>
      </c>
      <c r="I182" s="346" t="s">
        <v>1011</v>
      </c>
      <c r="J182" s="346" t="s">
        <v>1011</v>
      </c>
      <c r="K182" s="346" t="s">
        <v>1011</v>
      </c>
      <c r="L182" s="346" t="s">
        <v>1011</v>
      </c>
      <c r="M182" s="346" t="s">
        <v>1011</v>
      </c>
      <c r="N182" s="346" t="s">
        <v>1011</v>
      </c>
      <c r="O182" s="346" t="s">
        <v>1011</v>
      </c>
      <c r="P182" s="346" t="s">
        <v>1011</v>
      </c>
      <c r="Q182" s="346" t="s">
        <v>1011</v>
      </c>
      <c r="R182" s="346" t="s">
        <v>1011</v>
      </c>
      <c r="S182" s="346" t="s">
        <v>1011</v>
      </c>
      <c r="T182" s="346" t="s">
        <v>1011</v>
      </c>
      <c r="U182" s="346" t="s">
        <v>1011</v>
      </c>
      <c r="V182" s="346" t="s">
        <v>1011</v>
      </c>
      <c r="W182" s="346" t="s">
        <v>1011</v>
      </c>
      <c r="X182" s="346" t="s">
        <v>1011</v>
      </c>
      <c r="Y182" s="346" t="s">
        <v>1011</v>
      </c>
      <c r="Z182" s="346" t="s">
        <v>1011</v>
      </c>
      <c r="AA182" s="346" t="s">
        <v>1011</v>
      </c>
      <c r="AB182" s="346" t="s">
        <v>1011</v>
      </c>
      <c r="AC182" s="346" t="s">
        <v>1011</v>
      </c>
      <c r="AD182" s="346" t="s">
        <v>1011</v>
      </c>
      <c r="AE182" s="346" t="s">
        <v>1011</v>
      </c>
      <c r="AF182" s="346" t="s">
        <v>1011</v>
      </c>
      <c r="AG182" s="346" t="s">
        <v>1011</v>
      </c>
      <c r="AH182" s="346" t="s">
        <v>1011</v>
      </c>
      <c r="AI182" s="346" t="s">
        <v>1011</v>
      </c>
      <c r="AJ182" s="346" t="s">
        <v>1011</v>
      </c>
      <c r="AK182" s="346" t="s">
        <v>1011</v>
      </c>
      <c r="AL182" s="346" t="s">
        <v>1011</v>
      </c>
      <c r="AM182" s="346" t="s">
        <v>1011</v>
      </c>
      <c r="AN182" s="346" t="s">
        <v>1011</v>
      </c>
      <c r="AO182" s="346" t="s">
        <v>1011</v>
      </c>
      <c r="AP182" s="346" t="s">
        <v>1011</v>
      </c>
      <c r="AQ182" s="346" t="s">
        <v>1011</v>
      </c>
      <c r="AR182" s="346" t="s">
        <v>1011</v>
      </c>
      <c r="AS182" s="346" t="s">
        <v>1011</v>
      </c>
      <c r="AT182" s="346" t="s">
        <v>1011</v>
      </c>
      <c r="AU182" s="346" t="s">
        <v>1011</v>
      </c>
      <c r="AV182" s="346" t="s">
        <v>1011</v>
      </c>
      <c r="AW182" s="346" t="s">
        <v>1011</v>
      </c>
      <c r="AX182" s="346" t="s">
        <v>1011</v>
      </c>
      <c r="AY182" s="346" t="s">
        <v>1011</v>
      </c>
      <c r="AZ182" s="346" t="s">
        <v>1011</v>
      </c>
      <c r="BA182" s="346" t="s">
        <v>1011</v>
      </c>
      <c r="BB182" s="346" t="s">
        <v>1011</v>
      </c>
      <c r="BC182" s="346" t="s">
        <v>1011</v>
      </c>
      <c r="BD182" s="346" t="s">
        <v>1011</v>
      </c>
      <c r="BE182" s="346" t="s">
        <v>1011</v>
      </c>
      <c r="BF182" s="346" t="s">
        <v>1011</v>
      </c>
      <c r="BG182" s="346" t="s">
        <v>1011</v>
      </c>
      <c r="BH182" s="346" t="s">
        <v>1011</v>
      </c>
      <c r="BI182" s="346" t="s">
        <v>1011</v>
      </c>
      <c r="BJ182" s="346" t="s">
        <v>1011</v>
      </c>
      <c r="BK182" s="346" t="s">
        <v>1011</v>
      </c>
      <c r="BL182" s="346" t="s">
        <v>1011</v>
      </c>
      <c r="BM182" s="346" t="s">
        <v>1011</v>
      </c>
      <c r="BN182" s="346" t="s">
        <v>1011</v>
      </c>
      <c r="BO182" s="346" t="s">
        <v>1011</v>
      </c>
      <c r="BP182" s="346" t="s">
        <v>1011</v>
      </c>
      <c r="BQ182" s="346" t="s">
        <v>1011</v>
      </c>
      <c r="BR182" s="346" t="s">
        <v>1011</v>
      </c>
      <c r="BS182" s="346" t="s">
        <v>1011</v>
      </c>
      <c r="BT182" s="346" t="s">
        <v>1011</v>
      </c>
      <c r="BU182" s="346" t="s">
        <v>1011</v>
      </c>
      <c r="BV182" s="346" t="s">
        <v>1011</v>
      </c>
      <c r="BW182" s="346" t="s">
        <v>1011</v>
      </c>
      <c r="BX182" s="346" t="s">
        <v>1011</v>
      </c>
      <c r="BY182" s="346" t="s">
        <v>1011</v>
      </c>
      <c r="BZ182" s="346" t="s">
        <v>1011</v>
      </c>
      <c r="CA182" s="346" t="s">
        <v>1011</v>
      </c>
      <c r="CB182" s="346" t="s">
        <v>1011</v>
      </c>
      <c r="CC182" s="346" t="s">
        <v>1011</v>
      </c>
      <c r="CD182" s="346" t="s">
        <v>1011</v>
      </c>
      <c r="CE182" s="346" t="s">
        <v>1011</v>
      </c>
      <c r="CF182" s="346" t="s">
        <v>1011</v>
      </c>
      <c r="CG182" s="346" t="s">
        <v>1011</v>
      </c>
      <c r="CH182" s="346" t="s">
        <v>1011</v>
      </c>
      <c r="CI182" s="346" t="s">
        <v>1011</v>
      </c>
    </row>
    <row r="183" spans="6:87">
      <c r="F183" s="346" t="s">
        <v>1011</v>
      </c>
      <c r="G183" s="346" t="s">
        <v>1011</v>
      </c>
      <c r="H183" s="346" t="s">
        <v>1011</v>
      </c>
      <c r="I183" s="346" t="s">
        <v>1011</v>
      </c>
      <c r="J183" s="346" t="s">
        <v>1011</v>
      </c>
      <c r="K183" s="346" t="s">
        <v>1011</v>
      </c>
      <c r="L183" s="346" t="s">
        <v>1011</v>
      </c>
      <c r="M183" s="346" t="s">
        <v>1011</v>
      </c>
      <c r="N183" s="346" t="s">
        <v>1011</v>
      </c>
      <c r="O183" s="346" t="s">
        <v>1011</v>
      </c>
      <c r="P183" s="346" t="s">
        <v>1011</v>
      </c>
      <c r="Q183" s="346" t="s">
        <v>1011</v>
      </c>
      <c r="R183" s="346" t="s">
        <v>1011</v>
      </c>
      <c r="S183" s="346" t="s">
        <v>1011</v>
      </c>
      <c r="T183" s="346" t="s">
        <v>1011</v>
      </c>
      <c r="U183" s="346" t="s">
        <v>1011</v>
      </c>
      <c r="V183" s="346" t="s">
        <v>1011</v>
      </c>
      <c r="W183" s="346" t="s">
        <v>1011</v>
      </c>
      <c r="X183" s="346" t="s">
        <v>1011</v>
      </c>
      <c r="Y183" s="346" t="s">
        <v>1011</v>
      </c>
      <c r="Z183" s="346" t="s">
        <v>1011</v>
      </c>
      <c r="AA183" s="346" t="s">
        <v>1011</v>
      </c>
      <c r="AB183" s="346" t="s">
        <v>1011</v>
      </c>
      <c r="AC183" s="346" t="s">
        <v>1011</v>
      </c>
      <c r="AD183" s="346" t="s">
        <v>1011</v>
      </c>
      <c r="AE183" s="346" t="s">
        <v>1011</v>
      </c>
      <c r="AF183" s="346" t="s">
        <v>1011</v>
      </c>
      <c r="AG183" s="346" t="s">
        <v>1011</v>
      </c>
      <c r="AH183" s="346" t="s">
        <v>1011</v>
      </c>
      <c r="AI183" s="346" t="s">
        <v>1011</v>
      </c>
      <c r="AJ183" s="346" t="s">
        <v>1011</v>
      </c>
      <c r="AK183" s="346" t="s">
        <v>1011</v>
      </c>
      <c r="AL183" s="346" t="s">
        <v>1011</v>
      </c>
      <c r="AM183" s="346" t="s">
        <v>1011</v>
      </c>
      <c r="AN183" s="346" t="s">
        <v>1011</v>
      </c>
      <c r="AO183" s="346" t="s">
        <v>1011</v>
      </c>
      <c r="AP183" s="346" t="s">
        <v>1011</v>
      </c>
      <c r="AQ183" s="346" t="s">
        <v>1011</v>
      </c>
      <c r="AR183" s="346" t="s">
        <v>1011</v>
      </c>
      <c r="AS183" s="346" t="s">
        <v>1011</v>
      </c>
      <c r="AT183" s="346" t="s">
        <v>1011</v>
      </c>
      <c r="AU183" s="346" t="s">
        <v>1011</v>
      </c>
      <c r="AV183" s="346" t="s">
        <v>1011</v>
      </c>
      <c r="AW183" s="346" t="s">
        <v>1011</v>
      </c>
      <c r="AX183" s="346" t="s">
        <v>1011</v>
      </c>
      <c r="AY183" s="346" t="s">
        <v>1011</v>
      </c>
      <c r="AZ183" s="346" t="s">
        <v>1011</v>
      </c>
      <c r="BA183" s="346" t="s">
        <v>1011</v>
      </c>
      <c r="BB183" s="346" t="s">
        <v>1011</v>
      </c>
      <c r="BC183" s="346" t="s">
        <v>1011</v>
      </c>
      <c r="BD183" s="346" t="s">
        <v>1011</v>
      </c>
      <c r="BE183" s="346" t="s">
        <v>1011</v>
      </c>
      <c r="BF183" s="346" t="s">
        <v>1011</v>
      </c>
      <c r="BG183" s="346" t="s">
        <v>1011</v>
      </c>
      <c r="BH183" s="346" t="s">
        <v>1011</v>
      </c>
      <c r="BI183" s="346" t="s">
        <v>1011</v>
      </c>
      <c r="BJ183" s="346" t="s">
        <v>1011</v>
      </c>
      <c r="BK183" s="346" t="s">
        <v>1011</v>
      </c>
      <c r="BL183" s="346" t="s">
        <v>1011</v>
      </c>
      <c r="BM183" s="346" t="s">
        <v>1011</v>
      </c>
      <c r="BN183" s="346" t="s">
        <v>1011</v>
      </c>
      <c r="BO183" s="346" t="s">
        <v>1011</v>
      </c>
      <c r="BP183" s="346" t="s">
        <v>1011</v>
      </c>
      <c r="BQ183" s="346" t="s">
        <v>1011</v>
      </c>
      <c r="BR183" s="346" t="s">
        <v>1011</v>
      </c>
      <c r="BS183" s="346" t="s">
        <v>1011</v>
      </c>
      <c r="BT183" s="346" t="s">
        <v>1011</v>
      </c>
      <c r="BU183" s="346" t="s">
        <v>1011</v>
      </c>
      <c r="BV183" s="346" t="s">
        <v>1011</v>
      </c>
      <c r="BW183" s="346" t="s">
        <v>1011</v>
      </c>
      <c r="BX183" s="346" t="s">
        <v>1011</v>
      </c>
      <c r="BY183" s="346" t="s">
        <v>1011</v>
      </c>
      <c r="BZ183" s="346" t="s">
        <v>1011</v>
      </c>
      <c r="CA183" s="346" t="s">
        <v>1011</v>
      </c>
      <c r="CB183" s="346" t="s">
        <v>1011</v>
      </c>
      <c r="CC183" s="346" t="s">
        <v>1011</v>
      </c>
      <c r="CD183" s="346" t="s">
        <v>1011</v>
      </c>
      <c r="CE183" s="346" t="s">
        <v>1011</v>
      </c>
      <c r="CF183" s="346" t="s">
        <v>1011</v>
      </c>
      <c r="CG183" s="346" t="s">
        <v>1011</v>
      </c>
      <c r="CH183" s="346" t="s">
        <v>1011</v>
      </c>
      <c r="CI183" s="346" t="s">
        <v>1011</v>
      </c>
    </row>
    <row r="184" spans="6:87">
      <c r="F184" s="346" t="s">
        <v>1011</v>
      </c>
      <c r="G184" s="346" t="s">
        <v>1011</v>
      </c>
      <c r="H184" s="346" t="s">
        <v>1011</v>
      </c>
      <c r="I184" s="346" t="s">
        <v>1011</v>
      </c>
      <c r="J184" s="346" t="s">
        <v>1011</v>
      </c>
      <c r="K184" s="346" t="s">
        <v>1011</v>
      </c>
      <c r="L184" s="346" t="s">
        <v>1011</v>
      </c>
      <c r="M184" s="346" t="s">
        <v>1011</v>
      </c>
      <c r="N184" s="346" t="s">
        <v>1011</v>
      </c>
      <c r="O184" s="346" t="s">
        <v>1011</v>
      </c>
      <c r="P184" s="346" t="s">
        <v>1011</v>
      </c>
      <c r="Q184" s="346" t="s">
        <v>1011</v>
      </c>
      <c r="R184" s="346" t="s">
        <v>1011</v>
      </c>
      <c r="S184" s="346" t="s">
        <v>1011</v>
      </c>
      <c r="T184" s="346" t="s">
        <v>1011</v>
      </c>
      <c r="U184" s="346" t="s">
        <v>1011</v>
      </c>
      <c r="V184" s="346" t="s">
        <v>1011</v>
      </c>
      <c r="W184" s="346" t="s">
        <v>1011</v>
      </c>
      <c r="X184" s="346" t="s">
        <v>1011</v>
      </c>
      <c r="Y184" s="346" t="s">
        <v>1011</v>
      </c>
      <c r="Z184" s="346" t="s">
        <v>1011</v>
      </c>
      <c r="AA184" s="346" t="s">
        <v>1011</v>
      </c>
      <c r="AB184" s="346" t="s">
        <v>1011</v>
      </c>
      <c r="AC184" s="346" t="s">
        <v>1011</v>
      </c>
      <c r="AD184" s="346" t="s">
        <v>1011</v>
      </c>
      <c r="AE184" s="346" t="s">
        <v>1011</v>
      </c>
      <c r="AF184" s="346" t="s">
        <v>1011</v>
      </c>
      <c r="AG184" s="346" t="s">
        <v>1011</v>
      </c>
      <c r="AH184" s="346" t="s">
        <v>1011</v>
      </c>
      <c r="AI184" s="346" t="s">
        <v>1011</v>
      </c>
      <c r="AJ184" s="346" t="s">
        <v>1011</v>
      </c>
      <c r="AK184" s="346" t="s">
        <v>1011</v>
      </c>
      <c r="AL184" s="346" t="s">
        <v>1011</v>
      </c>
      <c r="AM184" s="346" t="s">
        <v>1011</v>
      </c>
      <c r="AN184" s="346" t="s">
        <v>1011</v>
      </c>
      <c r="AO184" s="346" t="s">
        <v>1011</v>
      </c>
      <c r="AP184" s="346" t="s">
        <v>1011</v>
      </c>
      <c r="AQ184" s="346" t="s">
        <v>1011</v>
      </c>
      <c r="AR184" s="346" t="s">
        <v>1011</v>
      </c>
      <c r="AS184" s="346" t="s">
        <v>1011</v>
      </c>
      <c r="AT184" s="346" t="s">
        <v>1011</v>
      </c>
      <c r="AU184" s="346" t="s">
        <v>1011</v>
      </c>
      <c r="AV184" s="346" t="s">
        <v>1011</v>
      </c>
      <c r="AW184" s="346" t="s">
        <v>1011</v>
      </c>
      <c r="AX184" s="346" t="s">
        <v>1011</v>
      </c>
      <c r="AY184" s="346" t="s">
        <v>1011</v>
      </c>
      <c r="AZ184" s="346" t="s">
        <v>1011</v>
      </c>
      <c r="BA184" s="346" t="s">
        <v>1011</v>
      </c>
      <c r="BB184" s="346" t="s">
        <v>1011</v>
      </c>
      <c r="BC184" s="346" t="s">
        <v>1011</v>
      </c>
      <c r="BD184" s="346" t="s">
        <v>1011</v>
      </c>
      <c r="BE184" s="346" t="s">
        <v>1011</v>
      </c>
      <c r="BF184" s="346" t="s">
        <v>1011</v>
      </c>
      <c r="BG184" s="346" t="s">
        <v>1011</v>
      </c>
      <c r="BH184" s="346" t="s">
        <v>1011</v>
      </c>
      <c r="BI184" s="346" t="s">
        <v>1011</v>
      </c>
      <c r="BJ184" s="346" t="s">
        <v>1011</v>
      </c>
      <c r="BK184" s="346" t="s">
        <v>1011</v>
      </c>
      <c r="BL184" s="346" t="s">
        <v>1011</v>
      </c>
      <c r="BM184" s="346" t="s">
        <v>1011</v>
      </c>
      <c r="BN184" s="346" t="s">
        <v>1011</v>
      </c>
      <c r="BO184" s="346" t="s">
        <v>1011</v>
      </c>
      <c r="BP184" s="346" t="s">
        <v>1011</v>
      </c>
      <c r="BQ184" s="346" t="s">
        <v>1011</v>
      </c>
      <c r="BR184" s="346" t="s">
        <v>1011</v>
      </c>
      <c r="BS184" s="346" t="s">
        <v>1011</v>
      </c>
      <c r="BT184" s="346" t="s">
        <v>1011</v>
      </c>
      <c r="BU184" s="346" t="s">
        <v>1011</v>
      </c>
      <c r="BV184" s="346" t="s">
        <v>1011</v>
      </c>
      <c r="BW184" s="346" t="s">
        <v>1011</v>
      </c>
      <c r="BX184" s="346" t="s">
        <v>1011</v>
      </c>
      <c r="BY184" s="346" t="s">
        <v>1011</v>
      </c>
      <c r="BZ184" s="346" t="s">
        <v>1011</v>
      </c>
      <c r="CA184" s="346" t="s">
        <v>1011</v>
      </c>
      <c r="CB184" s="346" t="s">
        <v>1011</v>
      </c>
      <c r="CC184" s="346" t="s">
        <v>1011</v>
      </c>
      <c r="CD184" s="346" t="s">
        <v>1011</v>
      </c>
      <c r="CE184" s="346" t="s">
        <v>1011</v>
      </c>
      <c r="CF184" s="346" t="s">
        <v>1011</v>
      </c>
      <c r="CG184" s="346" t="s">
        <v>1011</v>
      </c>
      <c r="CH184" s="346" t="s">
        <v>1011</v>
      </c>
      <c r="CI184" s="346" t="s">
        <v>1011</v>
      </c>
    </row>
    <row r="185" spans="6:87">
      <c r="F185" s="346" t="s">
        <v>1011</v>
      </c>
      <c r="G185" s="346" t="s">
        <v>1011</v>
      </c>
      <c r="H185" s="346" t="s">
        <v>1011</v>
      </c>
      <c r="I185" s="346" t="s">
        <v>1011</v>
      </c>
      <c r="J185" s="346" t="s">
        <v>1011</v>
      </c>
      <c r="K185" s="346" t="s">
        <v>1011</v>
      </c>
      <c r="L185" s="346" t="s">
        <v>1011</v>
      </c>
      <c r="M185" s="346" t="s">
        <v>1011</v>
      </c>
      <c r="N185" s="346" t="s">
        <v>1011</v>
      </c>
      <c r="O185" s="346" t="s">
        <v>1011</v>
      </c>
      <c r="P185" s="346" t="s">
        <v>1011</v>
      </c>
      <c r="Q185" s="346" t="s">
        <v>1011</v>
      </c>
      <c r="R185" s="346" t="s">
        <v>1011</v>
      </c>
      <c r="S185" s="346" t="s">
        <v>1011</v>
      </c>
      <c r="T185" s="346" t="s">
        <v>1011</v>
      </c>
      <c r="U185" s="346" t="s">
        <v>1011</v>
      </c>
      <c r="V185" s="346" t="s">
        <v>1011</v>
      </c>
      <c r="W185" s="346" t="s">
        <v>1011</v>
      </c>
      <c r="X185" s="346" t="s">
        <v>1011</v>
      </c>
      <c r="Y185" s="346" t="s">
        <v>1011</v>
      </c>
      <c r="Z185" s="346" t="s">
        <v>1011</v>
      </c>
      <c r="AA185" s="346" t="s">
        <v>1011</v>
      </c>
      <c r="AB185" s="346" t="s">
        <v>1011</v>
      </c>
      <c r="AC185" s="346" t="s">
        <v>1011</v>
      </c>
      <c r="AD185" s="346" t="s">
        <v>1011</v>
      </c>
      <c r="AE185" s="346" t="s">
        <v>1011</v>
      </c>
      <c r="AF185" s="346" t="s">
        <v>1011</v>
      </c>
      <c r="AG185" s="346" t="s">
        <v>1011</v>
      </c>
      <c r="AH185" s="346" t="s">
        <v>1011</v>
      </c>
      <c r="AI185" s="346" t="s">
        <v>1011</v>
      </c>
      <c r="AJ185" s="346" t="s">
        <v>1011</v>
      </c>
      <c r="AK185" s="346" t="s">
        <v>1011</v>
      </c>
      <c r="AL185" s="346" t="s">
        <v>1011</v>
      </c>
      <c r="AM185" s="346" t="s">
        <v>1011</v>
      </c>
      <c r="AN185" s="346" t="s">
        <v>1011</v>
      </c>
      <c r="AO185" s="346" t="s">
        <v>1011</v>
      </c>
      <c r="AP185" s="346" t="s">
        <v>1011</v>
      </c>
      <c r="AQ185" s="346" t="s">
        <v>1011</v>
      </c>
      <c r="AR185" s="346" t="s">
        <v>1011</v>
      </c>
      <c r="AS185" s="346" t="s">
        <v>1011</v>
      </c>
      <c r="AT185" s="346" t="s">
        <v>1011</v>
      </c>
      <c r="AU185" s="346" t="s">
        <v>1011</v>
      </c>
      <c r="AV185" s="346" t="s">
        <v>1011</v>
      </c>
      <c r="AW185" s="346" t="s">
        <v>1011</v>
      </c>
      <c r="AX185" s="346" t="s">
        <v>1011</v>
      </c>
      <c r="AY185" s="346" t="s">
        <v>1011</v>
      </c>
      <c r="AZ185" s="346" t="s">
        <v>1011</v>
      </c>
      <c r="BA185" s="346" t="s">
        <v>1011</v>
      </c>
      <c r="BB185" s="346" t="s">
        <v>1011</v>
      </c>
      <c r="BC185" s="346" t="s">
        <v>1011</v>
      </c>
      <c r="BD185" s="346" t="s">
        <v>1011</v>
      </c>
      <c r="BE185" s="346" t="s">
        <v>1011</v>
      </c>
      <c r="BF185" s="346" t="s">
        <v>1011</v>
      </c>
      <c r="BG185" s="346" t="s">
        <v>1011</v>
      </c>
      <c r="BH185" s="346" t="s">
        <v>1011</v>
      </c>
      <c r="BI185" s="346" t="s">
        <v>1011</v>
      </c>
      <c r="BJ185" s="346" t="s">
        <v>1011</v>
      </c>
      <c r="BK185" s="346" t="s">
        <v>1011</v>
      </c>
      <c r="BL185" s="346" t="s">
        <v>1011</v>
      </c>
      <c r="BM185" s="346" t="s">
        <v>1011</v>
      </c>
      <c r="BN185" s="346" t="s">
        <v>1011</v>
      </c>
      <c r="BO185" s="346" t="s">
        <v>1011</v>
      </c>
      <c r="BP185" s="346" t="s">
        <v>1011</v>
      </c>
      <c r="BQ185" s="346" t="s">
        <v>1011</v>
      </c>
      <c r="BR185" s="346" t="s">
        <v>1011</v>
      </c>
      <c r="BS185" s="346" t="s">
        <v>1011</v>
      </c>
      <c r="BT185" s="346" t="s">
        <v>1011</v>
      </c>
      <c r="BU185" s="346" t="s">
        <v>1011</v>
      </c>
      <c r="BV185" s="346" t="s">
        <v>1011</v>
      </c>
      <c r="BW185" s="346" t="s">
        <v>1011</v>
      </c>
      <c r="BX185" s="346" t="s">
        <v>1011</v>
      </c>
      <c r="BY185" s="346" t="s">
        <v>1011</v>
      </c>
      <c r="BZ185" s="346" t="s">
        <v>1011</v>
      </c>
      <c r="CA185" s="346" t="s">
        <v>1011</v>
      </c>
      <c r="CB185" s="346" t="s">
        <v>1011</v>
      </c>
      <c r="CC185" s="346" t="s">
        <v>1011</v>
      </c>
      <c r="CD185" s="346" t="s">
        <v>1011</v>
      </c>
      <c r="CE185" s="346" t="s">
        <v>1011</v>
      </c>
      <c r="CF185" s="346" t="s">
        <v>1011</v>
      </c>
      <c r="CG185" s="346" t="s">
        <v>1011</v>
      </c>
      <c r="CH185" s="346" t="s">
        <v>1011</v>
      </c>
      <c r="CI185" s="346" t="s">
        <v>1011</v>
      </c>
    </row>
    <row r="186" spans="6:87">
      <c r="F186" s="346" t="s">
        <v>1011</v>
      </c>
      <c r="G186" s="346" t="s">
        <v>1011</v>
      </c>
      <c r="H186" s="346" t="s">
        <v>1011</v>
      </c>
      <c r="I186" s="346" t="s">
        <v>1011</v>
      </c>
      <c r="J186" s="346" t="s">
        <v>1011</v>
      </c>
      <c r="K186" s="346" t="s">
        <v>1011</v>
      </c>
      <c r="L186" s="346" t="s">
        <v>1011</v>
      </c>
      <c r="M186" s="346" t="s">
        <v>1011</v>
      </c>
      <c r="N186" s="346" t="s">
        <v>1011</v>
      </c>
      <c r="O186" s="346" t="s">
        <v>1011</v>
      </c>
      <c r="P186" s="346" t="s">
        <v>1011</v>
      </c>
      <c r="Q186" s="346" t="s">
        <v>1011</v>
      </c>
      <c r="R186" s="346" t="s">
        <v>1011</v>
      </c>
      <c r="S186" s="346" t="s">
        <v>1011</v>
      </c>
      <c r="T186" s="346" t="s">
        <v>1011</v>
      </c>
      <c r="U186" s="346" t="s">
        <v>1011</v>
      </c>
      <c r="V186" s="346" t="s">
        <v>1011</v>
      </c>
      <c r="W186" s="346" t="s">
        <v>1011</v>
      </c>
      <c r="X186" s="346" t="s">
        <v>1011</v>
      </c>
      <c r="Y186" s="346" t="s">
        <v>1011</v>
      </c>
      <c r="Z186" s="346" t="s">
        <v>1011</v>
      </c>
      <c r="AA186" s="346" t="s">
        <v>1011</v>
      </c>
      <c r="AB186" s="346" t="s">
        <v>1011</v>
      </c>
      <c r="AC186" s="346" t="s">
        <v>1011</v>
      </c>
      <c r="AD186" s="346" t="s">
        <v>1011</v>
      </c>
      <c r="AE186" s="346" t="s">
        <v>1011</v>
      </c>
      <c r="AF186" s="346" t="s">
        <v>1011</v>
      </c>
      <c r="AG186" s="346" t="s">
        <v>1011</v>
      </c>
      <c r="AH186" s="346" t="s">
        <v>1011</v>
      </c>
      <c r="AI186" s="346" t="s">
        <v>1011</v>
      </c>
      <c r="AJ186" s="346" t="s">
        <v>1011</v>
      </c>
      <c r="AK186" s="346" t="s">
        <v>1011</v>
      </c>
      <c r="AL186" s="346" t="s">
        <v>1011</v>
      </c>
      <c r="AM186" s="346" t="s">
        <v>1011</v>
      </c>
      <c r="AN186" s="346" t="s">
        <v>1011</v>
      </c>
      <c r="AO186" s="346" t="s">
        <v>1011</v>
      </c>
      <c r="AP186" s="346" t="s">
        <v>1011</v>
      </c>
      <c r="AQ186" s="346" t="s">
        <v>1011</v>
      </c>
      <c r="AR186" s="346" t="s">
        <v>1011</v>
      </c>
      <c r="AS186" s="346" t="s">
        <v>1011</v>
      </c>
      <c r="AT186" s="346" t="s">
        <v>1011</v>
      </c>
      <c r="AU186" s="346" t="s">
        <v>1011</v>
      </c>
      <c r="AV186" s="346" t="s">
        <v>1011</v>
      </c>
      <c r="AW186" s="346" t="s">
        <v>1011</v>
      </c>
      <c r="AX186" s="346" t="s">
        <v>1011</v>
      </c>
      <c r="AY186" s="346" t="s">
        <v>1011</v>
      </c>
      <c r="AZ186" s="346" t="s">
        <v>1011</v>
      </c>
      <c r="BA186" s="346" t="s">
        <v>1011</v>
      </c>
      <c r="BB186" s="346" t="s">
        <v>1011</v>
      </c>
      <c r="BC186" s="346" t="s">
        <v>1011</v>
      </c>
      <c r="BD186" s="346" t="s">
        <v>1011</v>
      </c>
      <c r="BE186" s="346" t="s">
        <v>1011</v>
      </c>
      <c r="BF186" s="346" t="s">
        <v>1011</v>
      </c>
      <c r="BG186" s="346" t="s">
        <v>1011</v>
      </c>
      <c r="BH186" s="346" t="s">
        <v>1011</v>
      </c>
      <c r="BI186" s="346" t="s">
        <v>1011</v>
      </c>
      <c r="BJ186" s="346" t="s">
        <v>1011</v>
      </c>
      <c r="BK186" s="346" t="s">
        <v>1011</v>
      </c>
      <c r="BL186" s="346" t="s">
        <v>1011</v>
      </c>
      <c r="BM186" s="346" t="s">
        <v>1011</v>
      </c>
      <c r="BN186" s="346" t="s">
        <v>1011</v>
      </c>
      <c r="BO186" s="346" t="s">
        <v>1011</v>
      </c>
      <c r="BP186" s="346" t="s">
        <v>1011</v>
      </c>
      <c r="BQ186" s="346" t="s">
        <v>1011</v>
      </c>
      <c r="BR186" s="346" t="s">
        <v>1011</v>
      </c>
      <c r="BS186" s="346" t="s">
        <v>1011</v>
      </c>
      <c r="BT186" s="346" t="s">
        <v>1011</v>
      </c>
      <c r="BU186" s="346" t="s">
        <v>1011</v>
      </c>
      <c r="BV186" s="346" t="s">
        <v>1011</v>
      </c>
      <c r="BW186" s="346" t="s">
        <v>1011</v>
      </c>
      <c r="BX186" s="346" t="s">
        <v>1011</v>
      </c>
      <c r="BY186" s="346" t="s">
        <v>1011</v>
      </c>
      <c r="BZ186" s="346" t="s">
        <v>1011</v>
      </c>
      <c r="CA186" s="346" t="s">
        <v>1011</v>
      </c>
      <c r="CB186" s="346" t="s">
        <v>1011</v>
      </c>
      <c r="CC186" s="346" t="s">
        <v>1011</v>
      </c>
      <c r="CD186" s="346" t="s">
        <v>1011</v>
      </c>
      <c r="CE186" s="346" t="s">
        <v>1011</v>
      </c>
      <c r="CF186" s="346" t="s">
        <v>1011</v>
      </c>
      <c r="CG186" s="346" t="s">
        <v>1011</v>
      </c>
      <c r="CH186" s="346" t="s">
        <v>1011</v>
      </c>
      <c r="CI186" s="346" t="s">
        <v>1011</v>
      </c>
    </row>
    <row r="187" spans="6:87">
      <c r="F187" s="346" t="s">
        <v>1011</v>
      </c>
      <c r="G187" s="346" t="s">
        <v>1011</v>
      </c>
      <c r="H187" s="346" t="s">
        <v>1011</v>
      </c>
      <c r="I187" s="346" t="s">
        <v>1011</v>
      </c>
      <c r="J187" s="346" t="s">
        <v>1011</v>
      </c>
      <c r="K187" s="346" t="s">
        <v>1011</v>
      </c>
      <c r="L187" s="346" t="s">
        <v>1011</v>
      </c>
      <c r="M187" s="346" t="s">
        <v>1011</v>
      </c>
      <c r="N187" s="346" t="s">
        <v>1011</v>
      </c>
      <c r="O187" s="346" t="s">
        <v>1011</v>
      </c>
      <c r="P187" s="346" t="s">
        <v>1011</v>
      </c>
      <c r="Q187" s="346" t="s">
        <v>1011</v>
      </c>
      <c r="R187" s="346" t="s">
        <v>1011</v>
      </c>
      <c r="S187" s="346" t="s">
        <v>1011</v>
      </c>
      <c r="T187" s="346" t="s">
        <v>1011</v>
      </c>
      <c r="U187" s="346" t="s">
        <v>1011</v>
      </c>
      <c r="V187" s="346" t="s">
        <v>1011</v>
      </c>
      <c r="W187" s="346" t="s">
        <v>1011</v>
      </c>
      <c r="X187" s="346" t="s">
        <v>1011</v>
      </c>
      <c r="Y187" s="346" t="s">
        <v>1011</v>
      </c>
      <c r="Z187" s="346" t="s">
        <v>1011</v>
      </c>
      <c r="AA187" s="346" t="s">
        <v>1011</v>
      </c>
      <c r="AB187" s="346" t="s">
        <v>1011</v>
      </c>
      <c r="AC187" s="346" t="s">
        <v>1011</v>
      </c>
      <c r="AD187" s="346" t="s">
        <v>1011</v>
      </c>
      <c r="AE187" s="346" t="s">
        <v>1011</v>
      </c>
      <c r="AF187" s="346" t="s">
        <v>1011</v>
      </c>
      <c r="AG187" s="346" t="s">
        <v>1011</v>
      </c>
      <c r="AH187" s="346" t="s">
        <v>1011</v>
      </c>
      <c r="AI187" s="346" t="s">
        <v>1011</v>
      </c>
      <c r="AJ187" s="346" t="s">
        <v>1011</v>
      </c>
      <c r="AK187" s="346" t="s">
        <v>1011</v>
      </c>
      <c r="AL187" s="346" t="s">
        <v>1011</v>
      </c>
      <c r="AM187" s="346" t="s">
        <v>1011</v>
      </c>
      <c r="AN187" s="346" t="s">
        <v>1011</v>
      </c>
      <c r="AO187" s="346" t="s">
        <v>1011</v>
      </c>
      <c r="AP187" s="346" t="s">
        <v>1011</v>
      </c>
      <c r="AQ187" s="346" t="s">
        <v>1011</v>
      </c>
      <c r="AR187" s="346" t="s">
        <v>1011</v>
      </c>
      <c r="AS187" s="346" t="s">
        <v>1011</v>
      </c>
      <c r="AT187" s="346" t="s">
        <v>1011</v>
      </c>
      <c r="AU187" s="346" t="s">
        <v>1011</v>
      </c>
      <c r="AV187" s="346" t="s">
        <v>1011</v>
      </c>
      <c r="AW187" s="346" t="s">
        <v>1011</v>
      </c>
      <c r="AX187" s="346" t="s">
        <v>1011</v>
      </c>
      <c r="AY187" s="346" t="s">
        <v>1011</v>
      </c>
      <c r="AZ187" s="346" t="s">
        <v>1011</v>
      </c>
      <c r="BA187" s="346" t="s">
        <v>1011</v>
      </c>
      <c r="BB187" s="346" t="s">
        <v>1011</v>
      </c>
      <c r="BC187" s="346" t="s">
        <v>1011</v>
      </c>
      <c r="BD187" s="346" t="s">
        <v>1011</v>
      </c>
      <c r="BE187" s="346" t="s">
        <v>1011</v>
      </c>
      <c r="BF187" s="346" t="s">
        <v>1011</v>
      </c>
      <c r="BG187" s="346" t="s">
        <v>1011</v>
      </c>
      <c r="BH187" s="346" t="s">
        <v>1011</v>
      </c>
      <c r="BI187" s="346" t="s">
        <v>1011</v>
      </c>
      <c r="BJ187" s="346" t="s">
        <v>1011</v>
      </c>
      <c r="BK187" s="346" t="s">
        <v>1011</v>
      </c>
      <c r="BL187" s="346" t="s">
        <v>1011</v>
      </c>
      <c r="BM187" s="346" t="s">
        <v>1011</v>
      </c>
      <c r="BN187" s="346" t="s">
        <v>1011</v>
      </c>
      <c r="BO187" s="346" t="s">
        <v>1011</v>
      </c>
      <c r="BP187" s="346" t="s">
        <v>1011</v>
      </c>
      <c r="BQ187" s="346" t="s">
        <v>1011</v>
      </c>
      <c r="BR187" s="346" t="s">
        <v>1011</v>
      </c>
      <c r="BS187" s="346" t="s">
        <v>1011</v>
      </c>
      <c r="BT187" s="346" t="s">
        <v>1011</v>
      </c>
      <c r="BU187" s="346" t="s">
        <v>1011</v>
      </c>
      <c r="BV187" s="346" t="s">
        <v>1011</v>
      </c>
      <c r="BW187" s="346" t="s">
        <v>1011</v>
      </c>
      <c r="BX187" s="346" t="s">
        <v>1011</v>
      </c>
      <c r="BY187" s="346" t="s">
        <v>1011</v>
      </c>
      <c r="BZ187" s="346" t="s">
        <v>1011</v>
      </c>
      <c r="CA187" s="346" t="s">
        <v>1011</v>
      </c>
      <c r="CB187" s="346" t="s">
        <v>1011</v>
      </c>
      <c r="CC187" s="346" t="s">
        <v>1011</v>
      </c>
      <c r="CD187" s="346" t="s">
        <v>1011</v>
      </c>
      <c r="CE187" s="346" t="s">
        <v>1011</v>
      </c>
      <c r="CF187" s="346" t="s">
        <v>1011</v>
      </c>
      <c r="CG187" s="346" t="s">
        <v>1011</v>
      </c>
      <c r="CH187" s="346" t="s">
        <v>1011</v>
      </c>
      <c r="CI187" s="346" t="s">
        <v>1011</v>
      </c>
    </row>
    <row r="188" spans="6:87">
      <c r="F188" s="346" t="s">
        <v>1011</v>
      </c>
      <c r="G188" s="346" t="s">
        <v>1011</v>
      </c>
      <c r="H188" s="346" t="s">
        <v>1011</v>
      </c>
      <c r="I188" s="346" t="s">
        <v>1011</v>
      </c>
      <c r="J188" s="346" t="s">
        <v>1011</v>
      </c>
      <c r="K188" s="346" t="s">
        <v>1011</v>
      </c>
      <c r="L188" s="346" t="s">
        <v>1011</v>
      </c>
      <c r="M188" s="346" t="s">
        <v>1011</v>
      </c>
      <c r="N188" s="346" t="s">
        <v>1011</v>
      </c>
      <c r="O188" s="346" t="s">
        <v>1011</v>
      </c>
      <c r="P188" s="346" t="s">
        <v>1011</v>
      </c>
      <c r="Q188" s="346" t="s">
        <v>1011</v>
      </c>
      <c r="R188" s="346" t="s">
        <v>1011</v>
      </c>
      <c r="S188" s="346" t="s">
        <v>1011</v>
      </c>
      <c r="T188" s="346" t="s">
        <v>1011</v>
      </c>
      <c r="U188" s="346" t="s">
        <v>1011</v>
      </c>
      <c r="V188" s="346" t="s">
        <v>1011</v>
      </c>
      <c r="W188" s="346" t="s">
        <v>1011</v>
      </c>
      <c r="X188" s="346" t="s">
        <v>1011</v>
      </c>
      <c r="Y188" s="346" t="s">
        <v>1011</v>
      </c>
      <c r="Z188" s="346" t="s">
        <v>1011</v>
      </c>
      <c r="AA188" s="346" t="s">
        <v>1011</v>
      </c>
      <c r="AB188" s="346" t="s">
        <v>1011</v>
      </c>
      <c r="AC188" s="346" t="s">
        <v>1011</v>
      </c>
      <c r="AD188" s="346" t="s">
        <v>1011</v>
      </c>
      <c r="AE188" s="346" t="s">
        <v>1011</v>
      </c>
      <c r="AF188" s="346" t="s">
        <v>1011</v>
      </c>
      <c r="AG188" s="346" t="s">
        <v>1011</v>
      </c>
      <c r="AH188" s="346" t="s">
        <v>1011</v>
      </c>
      <c r="AI188" s="346" t="s">
        <v>1011</v>
      </c>
      <c r="AJ188" s="346" t="s">
        <v>1011</v>
      </c>
      <c r="AK188" s="346" t="s">
        <v>1011</v>
      </c>
      <c r="AL188" s="346" t="s">
        <v>1011</v>
      </c>
      <c r="AM188" s="346" t="s">
        <v>1011</v>
      </c>
      <c r="AN188" s="346" t="s">
        <v>1011</v>
      </c>
      <c r="AO188" s="346" t="s">
        <v>1011</v>
      </c>
      <c r="AP188" s="346" t="s">
        <v>1011</v>
      </c>
      <c r="AQ188" s="346" t="s">
        <v>1011</v>
      </c>
      <c r="AR188" s="346" t="s">
        <v>1011</v>
      </c>
      <c r="AS188" s="346" t="s">
        <v>1011</v>
      </c>
      <c r="AT188" s="346" t="s">
        <v>1011</v>
      </c>
      <c r="AU188" s="346" t="s">
        <v>1011</v>
      </c>
      <c r="AV188" s="346" t="s">
        <v>1011</v>
      </c>
      <c r="AW188" s="346" t="s">
        <v>1011</v>
      </c>
      <c r="AX188" s="346" t="s">
        <v>1011</v>
      </c>
      <c r="AY188" s="346" t="s">
        <v>1011</v>
      </c>
      <c r="AZ188" s="346" t="s">
        <v>1011</v>
      </c>
      <c r="BA188" s="346" t="s">
        <v>1011</v>
      </c>
      <c r="BB188" s="346" t="s">
        <v>1011</v>
      </c>
      <c r="BC188" s="346" t="s">
        <v>1011</v>
      </c>
      <c r="BD188" s="346" t="s">
        <v>1011</v>
      </c>
      <c r="BE188" s="346" t="s">
        <v>1011</v>
      </c>
      <c r="BF188" s="346" t="s">
        <v>1011</v>
      </c>
      <c r="BG188" s="346" t="s">
        <v>1011</v>
      </c>
      <c r="BH188" s="346" t="s">
        <v>1011</v>
      </c>
      <c r="BI188" s="346" t="s">
        <v>1011</v>
      </c>
      <c r="BJ188" s="346" t="s">
        <v>1011</v>
      </c>
      <c r="BK188" s="346" t="s">
        <v>1011</v>
      </c>
      <c r="BL188" s="346" t="s">
        <v>1011</v>
      </c>
      <c r="BM188" s="346" t="s">
        <v>1011</v>
      </c>
      <c r="BN188" s="346" t="s">
        <v>1011</v>
      </c>
      <c r="BO188" s="346" t="s">
        <v>1011</v>
      </c>
      <c r="BP188" s="346" t="s">
        <v>1011</v>
      </c>
      <c r="BQ188" s="346" t="s">
        <v>1011</v>
      </c>
      <c r="BR188" s="346" t="s">
        <v>1011</v>
      </c>
      <c r="BS188" s="346" t="s">
        <v>1011</v>
      </c>
      <c r="BT188" s="346" t="s">
        <v>1011</v>
      </c>
      <c r="BU188" s="346" t="s">
        <v>1011</v>
      </c>
      <c r="BV188" s="346" t="s">
        <v>1011</v>
      </c>
      <c r="BW188" s="346" t="s">
        <v>1011</v>
      </c>
      <c r="BX188" s="346" t="s">
        <v>1011</v>
      </c>
      <c r="BY188" s="346" t="s">
        <v>1011</v>
      </c>
      <c r="BZ188" s="346" t="s">
        <v>1011</v>
      </c>
      <c r="CA188" s="346" t="s">
        <v>1011</v>
      </c>
      <c r="CB188" s="346" t="s">
        <v>1011</v>
      </c>
      <c r="CC188" s="346" t="s">
        <v>1011</v>
      </c>
      <c r="CD188" s="346" t="s">
        <v>1011</v>
      </c>
      <c r="CE188" s="346" t="s">
        <v>1011</v>
      </c>
      <c r="CF188" s="346" t="s">
        <v>1011</v>
      </c>
      <c r="CG188" s="346" t="s">
        <v>1011</v>
      </c>
      <c r="CH188" s="346" t="s">
        <v>1011</v>
      </c>
      <c r="CI188" s="346" t="s">
        <v>1011</v>
      </c>
    </row>
    <row r="189" spans="6:87">
      <c r="F189" s="346" t="s">
        <v>1011</v>
      </c>
      <c r="G189" s="346" t="s">
        <v>1011</v>
      </c>
      <c r="H189" s="346" t="s">
        <v>1011</v>
      </c>
      <c r="I189" s="346" t="s">
        <v>1011</v>
      </c>
      <c r="J189" s="346" t="s">
        <v>1011</v>
      </c>
      <c r="K189" s="346" t="s">
        <v>1011</v>
      </c>
      <c r="L189" s="346" t="s">
        <v>1011</v>
      </c>
      <c r="M189" s="346" t="s">
        <v>1011</v>
      </c>
      <c r="N189" s="346" t="s">
        <v>1011</v>
      </c>
      <c r="O189" s="346" t="s">
        <v>1011</v>
      </c>
      <c r="P189" s="346" t="s">
        <v>1011</v>
      </c>
      <c r="Q189" s="346" t="s">
        <v>1011</v>
      </c>
      <c r="R189" s="346" t="s">
        <v>1011</v>
      </c>
      <c r="S189" s="346" t="s">
        <v>1011</v>
      </c>
      <c r="T189" s="346" t="s">
        <v>1011</v>
      </c>
      <c r="U189" s="346" t="s">
        <v>1011</v>
      </c>
      <c r="V189" s="346" t="s">
        <v>1011</v>
      </c>
      <c r="W189" s="346" t="s">
        <v>1011</v>
      </c>
      <c r="X189" s="346" t="s">
        <v>1011</v>
      </c>
      <c r="Y189" s="346" t="s">
        <v>1011</v>
      </c>
      <c r="Z189" s="346" t="s">
        <v>1011</v>
      </c>
      <c r="AA189" s="346" t="s">
        <v>1011</v>
      </c>
      <c r="AB189" s="346" t="s">
        <v>1011</v>
      </c>
      <c r="AC189" s="346" t="s">
        <v>1011</v>
      </c>
      <c r="AD189" s="346" t="s">
        <v>1011</v>
      </c>
      <c r="AE189" s="346" t="s">
        <v>1011</v>
      </c>
      <c r="AF189" s="346" t="s">
        <v>1011</v>
      </c>
      <c r="AG189" s="346" t="s">
        <v>1011</v>
      </c>
      <c r="AH189" s="346" t="s">
        <v>1011</v>
      </c>
      <c r="AI189" s="346" t="s">
        <v>1011</v>
      </c>
      <c r="AJ189" s="346" t="s">
        <v>1011</v>
      </c>
      <c r="AK189" s="346" t="s">
        <v>1011</v>
      </c>
      <c r="AL189" s="346" t="s">
        <v>1011</v>
      </c>
      <c r="AM189" s="346" t="s">
        <v>1011</v>
      </c>
      <c r="AN189" s="346" t="s">
        <v>1011</v>
      </c>
      <c r="AO189" s="346" t="s">
        <v>1011</v>
      </c>
      <c r="AP189" s="346" t="s">
        <v>1011</v>
      </c>
      <c r="AQ189" s="346" t="s">
        <v>1011</v>
      </c>
      <c r="AR189" s="346" t="s">
        <v>1011</v>
      </c>
      <c r="AS189" s="346" t="s">
        <v>1011</v>
      </c>
      <c r="AT189" s="346" t="s">
        <v>1011</v>
      </c>
      <c r="AU189" s="346" t="s">
        <v>1011</v>
      </c>
      <c r="AV189" s="346" t="s">
        <v>1011</v>
      </c>
      <c r="AW189" s="346" t="s">
        <v>1011</v>
      </c>
      <c r="AX189" s="346" t="s">
        <v>1011</v>
      </c>
      <c r="AY189" s="346" t="s">
        <v>1011</v>
      </c>
      <c r="AZ189" s="346" t="s">
        <v>1011</v>
      </c>
      <c r="BA189" s="346" t="s">
        <v>1011</v>
      </c>
      <c r="BB189" s="346" t="s">
        <v>1011</v>
      </c>
      <c r="BC189" s="346" t="s">
        <v>1011</v>
      </c>
      <c r="BD189" s="346" t="s">
        <v>1011</v>
      </c>
      <c r="BE189" s="346" t="s">
        <v>1011</v>
      </c>
      <c r="BF189" s="346" t="s">
        <v>1011</v>
      </c>
      <c r="BG189" s="346" t="s">
        <v>1011</v>
      </c>
      <c r="BH189" s="346" t="s">
        <v>1011</v>
      </c>
      <c r="BI189" s="346" t="s">
        <v>1011</v>
      </c>
      <c r="BJ189" s="346" t="s">
        <v>1011</v>
      </c>
      <c r="BK189" s="346" t="s">
        <v>1011</v>
      </c>
      <c r="BL189" s="346" t="s">
        <v>1011</v>
      </c>
      <c r="BM189" s="346" t="s">
        <v>1011</v>
      </c>
      <c r="BN189" s="346" t="s">
        <v>1011</v>
      </c>
      <c r="BO189" s="346" t="s">
        <v>1011</v>
      </c>
      <c r="BP189" s="346" t="s">
        <v>1011</v>
      </c>
      <c r="BQ189" s="346" t="s">
        <v>1011</v>
      </c>
      <c r="BR189" s="346" t="s">
        <v>1011</v>
      </c>
      <c r="BS189" s="346" t="s">
        <v>1011</v>
      </c>
      <c r="BT189" s="346" t="s">
        <v>1011</v>
      </c>
      <c r="BU189" s="346" t="s">
        <v>1011</v>
      </c>
      <c r="BV189" s="346" t="s">
        <v>1011</v>
      </c>
      <c r="BW189" s="346" t="s">
        <v>1011</v>
      </c>
      <c r="BX189" s="346" t="s">
        <v>1011</v>
      </c>
      <c r="BY189" s="346" t="s">
        <v>1011</v>
      </c>
      <c r="BZ189" s="346" t="s">
        <v>1011</v>
      </c>
      <c r="CA189" s="346" t="s">
        <v>1011</v>
      </c>
      <c r="CB189" s="346" t="s">
        <v>1011</v>
      </c>
      <c r="CC189" s="346" t="s">
        <v>1011</v>
      </c>
      <c r="CD189" s="346" t="s">
        <v>1011</v>
      </c>
      <c r="CE189" s="346" t="s">
        <v>1011</v>
      </c>
      <c r="CF189" s="346" t="s">
        <v>1011</v>
      </c>
      <c r="CG189" s="346" t="s">
        <v>1011</v>
      </c>
      <c r="CH189" s="346" t="s">
        <v>1011</v>
      </c>
      <c r="CI189" s="346" t="s">
        <v>1011</v>
      </c>
    </row>
    <row r="190" spans="6:87">
      <c r="F190" s="346" t="s">
        <v>1011</v>
      </c>
      <c r="G190" s="346" t="s">
        <v>1011</v>
      </c>
      <c r="H190" s="346" t="s">
        <v>1011</v>
      </c>
      <c r="I190" s="346" t="s">
        <v>1011</v>
      </c>
      <c r="J190" s="346" t="s">
        <v>1011</v>
      </c>
      <c r="K190" s="346" t="s">
        <v>1011</v>
      </c>
      <c r="L190" s="346" t="s">
        <v>1011</v>
      </c>
      <c r="M190" s="346" t="s">
        <v>1011</v>
      </c>
      <c r="N190" s="346" t="s">
        <v>1011</v>
      </c>
      <c r="O190" s="346" t="s">
        <v>1011</v>
      </c>
      <c r="P190" s="346" t="s">
        <v>1011</v>
      </c>
      <c r="Q190" s="346" t="s">
        <v>1011</v>
      </c>
      <c r="R190" s="346" t="s">
        <v>1011</v>
      </c>
      <c r="S190" s="346" t="s">
        <v>1011</v>
      </c>
      <c r="T190" s="346" t="s">
        <v>1011</v>
      </c>
      <c r="U190" s="346" t="s">
        <v>1011</v>
      </c>
      <c r="V190" s="346" t="s">
        <v>1011</v>
      </c>
      <c r="W190" s="346" t="s">
        <v>1011</v>
      </c>
      <c r="X190" s="346" t="s">
        <v>1011</v>
      </c>
      <c r="Y190" s="346" t="s">
        <v>1011</v>
      </c>
      <c r="Z190" s="346" t="s">
        <v>1011</v>
      </c>
      <c r="AA190" s="346" t="s">
        <v>1011</v>
      </c>
      <c r="AB190" s="346" t="s">
        <v>1011</v>
      </c>
      <c r="AC190" s="346" t="s">
        <v>1011</v>
      </c>
      <c r="AD190" s="346" t="s">
        <v>1011</v>
      </c>
      <c r="AE190" s="346" t="s">
        <v>1011</v>
      </c>
      <c r="AF190" s="346" t="s">
        <v>1011</v>
      </c>
      <c r="AG190" s="346" t="s">
        <v>1011</v>
      </c>
      <c r="AH190" s="346" t="s">
        <v>1011</v>
      </c>
      <c r="AI190" s="346" t="s">
        <v>1011</v>
      </c>
      <c r="AJ190" s="346" t="s">
        <v>1011</v>
      </c>
      <c r="AK190" s="346" t="s">
        <v>1011</v>
      </c>
      <c r="AL190" s="346" t="s">
        <v>1011</v>
      </c>
      <c r="AM190" s="346" t="s">
        <v>1011</v>
      </c>
      <c r="AN190" s="346" t="s">
        <v>1011</v>
      </c>
      <c r="AO190" s="346" t="s">
        <v>1011</v>
      </c>
      <c r="AP190" s="346" t="s">
        <v>1011</v>
      </c>
      <c r="AQ190" s="346" t="s">
        <v>1011</v>
      </c>
      <c r="AR190" s="346" t="s">
        <v>1011</v>
      </c>
      <c r="AS190" s="346" t="s">
        <v>1011</v>
      </c>
      <c r="AT190" s="346" t="s">
        <v>1011</v>
      </c>
      <c r="AU190" s="346" t="s">
        <v>1011</v>
      </c>
      <c r="AV190" s="346" t="s">
        <v>1011</v>
      </c>
      <c r="AW190" s="346" t="s">
        <v>1011</v>
      </c>
      <c r="AX190" s="346" t="s">
        <v>1011</v>
      </c>
      <c r="AY190" s="346" t="s">
        <v>1011</v>
      </c>
      <c r="AZ190" s="346" t="s">
        <v>1011</v>
      </c>
      <c r="BA190" s="346" t="s">
        <v>1011</v>
      </c>
      <c r="BB190" s="346" t="s">
        <v>1011</v>
      </c>
      <c r="BC190" s="346" t="s">
        <v>1011</v>
      </c>
      <c r="BD190" s="346" t="s">
        <v>1011</v>
      </c>
      <c r="BE190" s="346" t="s">
        <v>1011</v>
      </c>
      <c r="BF190" s="346" t="s">
        <v>1011</v>
      </c>
      <c r="BG190" s="346" t="s">
        <v>1011</v>
      </c>
      <c r="BH190" s="346" t="s">
        <v>1011</v>
      </c>
      <c r="BI190" s="346" t="s">
        <v>1011</v>
      </c>
      <c r="BJ190" s="346" t="s">
        <v>1011</v>
      </c>
      <c r="BK190" s="346" t="s">
        <v>1011</v>
      </c>
      <c r="BL190" s="346" t="s">
        <v>1011</v>
      </c>
      <c r="BM190" s="346" t="s">
        <v>1011</v>
      </c>
      <c r="BN190" s="346" t="s">
        <v>1011</v>
      </c>
      <c r="BO190" s="346" t="s">
        <v>1011</v>
      </c>
      <c r="BP190" s="346" t="s">
        <v>1011</v>
      </c>
      <c r="BQ190" s="346" t="s">
        <v>1011</v>
      </c>
      <c r="BR190" s="346" t="s">
        <v>1011</v>
      </c>
      <c r="BS190" s="346" t="s">
        <v>1011</v>
      </c>
      <c r="BT190" s="346" t="s">
        <v>1011</v>
      </c>
      <c r="BU190" s="346" t="s">
        <v>1011</v>
      </c>
      <c r="BV190" s="346" t="s">
        <v>1011</v>
      </c>
      <c r="BW190" s="346" t="s">
        <v>1011</v>
      </c>
      <c r="BX190" s="346" t="s">
        <v>1011</v>
      </c>
      <c r="BY190" s="346" t="s">
        <v>1011</v>
      </c>
      <c r="BZ190" s="346" t="s">
        <v>1011</v>
      </c>
      <c r="CA190" s="346" t="s">
        <v>1011</v>
      </c>
      <c r="CB190" s="346" t="s">
        <v>1011</v>
      </c>
      <c r="CC190" s="346" t="s">
        <v>1011</v>
      </c>
      <c r="CD190" s="346" t="s">
        <v>1011</v>
      </c>
      <c r="CE190" s="346" t="s">
        <v>1011</v>
      </c>
      <c r="CF190" s="346" t="s">
        <v>1011</v>
      </c>
      <c r="CG190" s="346" t="s">
        <v>1011</v>
      </c>
      <c r="CH190" s="346" t="s">
        <v>1011</v>
      </c>
      <c r="CI190" s="346" t="s">
        <v>1011</v>
      </c>
    </row>
  </sheetData>
  <phoneticPr fontId="12" type="noConversion"/>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5507E-18EE-4CE0-9C1F-44A197A3E447}">
  <sheetPr codeName="Sheet18"/>
  <dimension ref="B4:B13"/>
  <sheetViews>
    <sheetView workbookViewId="0">
      <selection activeCell="B3" sqref="B3:B15"/>
    </sheetView>
  </sheetViews>
  <sheetFormatPr defaultRowHeight="13.2"/>
  <sheetData>
    <row r="4" spans="2:2">
      <c r="B4" s="255" t="s">
        <v>1000</v>
      </c>
    </row>
    <row r="5" spans="2:2">
      <c r="B5" s="255" t="s">
        <v>1001</v>
      </c>
    </row>
    <row r="6" spans="2:2">
      <c r="B6" s="255" t="s">
        <v>1002</v>
      </c>
    </row>
    <row r="8" spans="2:2">
      <c r="B8" s="255" t="s">
        <v>1003</v>
      </c>
    </row>
    <row r="11" spans="2:2">
      <c r="B11" s="255" t="s">
        <v>1004</v>
      </c>
    </row>
    <row r="12" spans="2:2">
      <c r="B12" s="255" t="s">
        <v>1005</v>
      </c>
    </row>
    <row r="13" spans="2:2">
      <c r="B13" s="255" t="s">
        <v>1006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6"/>
    <pageSetUpPr fitToPage="1"/>
  </sheetPr>
  <dimension ref="B1:N51"/>
  <sheetViews>
    <sheetView tabSelected="1" workbookViewId="0">
      <selection activeCell="U18" sqref="U18"/>
    </sheetView>
  </sheetViews>
  <sheetFormatPr defaultRowHeight="13.2"/>
  <sheetData>
    <row r="1" spans="2:14">
      <c r="B1" s="14"/>
      <c r="C1" s="14"/>
      <c r="D1" s="14"/>
      <c r="E1" s="14"/>
      <c r="F1" s="14"/>
      <c r="G1" s="14"/>
      <c r="H1" s="14"/>
      <c r="I1" s="14"/>
      <c r="J1" s="14"/>
      <c r="K1" s="14"/>
      <c r="L1" s="14"/>
      <c r="M1" s="14"/>
      <c r="N1" s="14"/>
    </row>
    <row r="2" spans="2:14">
      <c r="B2" s="14"/>
      <c r="C2" s="14"/>
      <c r="D2" s="14"/>
      <c r="E2" s="14"/>
      <c r="F2" s="14"/>
      <c r="G2" s="14"/>
      <c r="H2" s="14"/>
      <c r="I2" s="14"/>
      <c r="J2" s="14"/>
      <c r="K2" s="14"/>
      <c r="L2" s="14"/>
      <c r="M2" s="14"/>
      <c r="N2" s="14"/>
    </row>
    <row r="3" spans="2:14">
      <c r="B3" s="14"/>
      <c r="C3" s="14"/>
      <c r="D3" s="14"/>
      <c r="E3" s="14"/>
      <c r="F3" s="14"/>
      <c r="G3" s="14"/>
      <c r="H3" s="14"/>
      <c r="I3" s="14"/>
      <c r="J3" s="14"/>
      <c r="K3" s="14"/>
      <c r="L3" s="14"/>
      <c r="M3" s="14"/>
      <c r="N3" s="14"/>
    </row>
    <row r="4" spans="2:14">
      <c r="B4" s="14"/>
      <c r="C4" s="14"/>
      <c r="D4" s="14"/>
      <c r="E4" s="14"/>
      <c r="F4" s="14"/>
      <c r="G4" s="14"/>
      <c r="H4" s="14"/>
      <c r="I4" s="14"/>
      <c r="J4" s="14"/>
      <c r="K4" s="14"/>
      <c r="L4" s="14"/>
      <c r="M4" s="14"/>
      <c r="N4" s="14"/>
    </row>
    <row r="5" spans="2:14">
      <c r="B5" s="14"/>
      <c r="C5" s="14"/>
      <c r="D5" s="14"/>
      <c r="E5" s="14"/>
      <c r="F5" s="14"/>
      <c r="G5" s="14"/>
      <c r="H5" s="14"/>
      <c r="I5" s="14"/>
      <c r="J5" s="14"/>
      <c r="K5" s="14"/>
      <c r="L5" s="14"/>
      <c r="M5" s="14"/>
      <c r="N5" s="14"/>
    </row>
    <row r="6" spans="2:14">
      <c r="B6" s="14"/>
      <c r="C6" s="14"/>
      <c r="D6" s="14"/>
      <c r="E6" s="14"/>
      <c r="F6" s="14"/>
      <c r="G6" s="14"/>
      <c r="H6" s="14"/>
      <c r="I6" s="14"/>
      <c r="J6" s="14"/>
      <c r="K6" s="14"/>
      <c r="L6" s="14"/>
      <c r="M6" s="14"/>
      <c r="N6" s="14"/>
    </row>
    <row r="7" spans="2:14">
      <c r="B7" s="14"/>
      <c r="C7" s="14"/>
      <c r="D7" s="14"/>
      <c r="E7" s="14"/>
      <c r="F7" s="14"/>
      <c r="G7" s="14"/>
      <c r="H7" s="14"/>
      <c r="I7" s="14"/>
      <c r="J7" s="14"/>
      <c r="K7" s="14"/>
      <c r="L7" s="14"/>
      <c r="M7" s="14"/>
      <c r="N7" s="14"/>
    </row>
    <row r="8" spans="2:14">
      <c r="B8" s="14"/>
      <c r="C8" s="14"/>
      <c r="D8" s="14"/>
      <c r="E8" s="14"/>
      <c r="F8" s="14"/>
      <c r="G8" s="14"/>
      <c r="H8" s="14"/>
      <c r="I8" s="14"/>
      <c r="J8" s="14"/>
      <c r="K8" s="14"/>
      <c r="L8" s="14"/>
      <c r="M8" s="14"/>
      <c r="N8" s="14"/>
    </row>
    <row r="9" spans="2:14">
      <c r="B9" s="14"/>
      <c r="C9" s="14"/>
      <c r="D9" s="14"/>
      <c r="E9" s="14"/>
      <c r="F9" s="14"/>
      <c r="G9" s="14"/>
      <c r="H9" s="14"/>
      <c r="I9" s="14"/>
      <c r="J9" s="14"/>
      <c r="K9" s="14"/>
      <c r="L9" s="14"/>
      <c r="M9" s="14"/>
      <c r="N9" s="14"/>
    </row>
    <row r="10" spans="2:14">
      <c r="B10" s="14"/>
      <c r="C10" s="14"/>
      <c r="D10" s="14"/>
      <c r="E10" s="14"/>
      <c r="F10" s="14"/>
      <c r="G10" s="14"/>
      <c r="H10" s="14"/>
      <c r="I10" s="14"/>
      <c r="J10" s="14"/>
      <c r="K10" s="14"/>
      <c r="L10" s="14"/>
      <c r="M10" s="14"/>
      <c r="N10" s="14"/>
    </row>
    <row r="11" spans="2:14">
      <c r="B11" s="14"/>
      <c r="C11" s="14"/>
      <c r="D11" s="14"/>
      <c r="E11" s="14"/>
      <c r="F11" s="14"/>
      <c r="G11" s="14"/>
      <c r="H11" s="14"/>
      <c r="I11" s="14"/>
      <c r="J11" s="14"/>
      <c r="K11" s="14"/>
      <c r="L11" s="14"/>
      <c r="M11" s="14"/>
      <c r="N11" s="14"/>
    </row>
    <row r="12" spans="2:14">
      <c r="B12" s="14"/>
      <c r="C12" s="14"/>
      <c r="D12" s="14"/>
      <c r="E12" s="14"/>
      <c r="F12" s="14"/>
      <c r="G12" s="14"/>
      <c r="H12" s="14"/>
      <c r="I12" s="14"/>
      <c r="J12" s="14"/>
      <c r="K12" s="14"/>
      <c r="L12" s="14"/>
      <c r="M12" s="14"/>
      <c r="N12" s="14"/>
    </row>
    <row r="13" spans="2:14">
      <c r="B13" s="14"/>
      <c r="C13" s="14"/>
      <c r="D13" s="14"/>
      <c r="E13" s="14"/>
      <c r="F13" s="14"/>
      <c r="G13" s="14"/>
      <c r="H13" s="14"/>
      <c r="I13" s="14"/>
      <c r="J13" s="14"/>
      <c r="K13" s="14"/>
      <c r="L13" s="14"/>
      <c r="M13" s="14"/>
      <c r="N13" s="14"/>
    </row>
    <row r="14" spans="2:14">
      <c r="B14" s="14"/>
      <c r="C14" s="14"/>
      <c r="D14" s="14"/>
      <c r="E14" s="14"/>
      <c r="F14" s="14"/>
      <c r="G14" s="14"/>
      <c r="H14" s="14"/>
      <c r="I14" s="14"/>
      <c r="J14" s="14"/>
      <c r="K14" s="14"/>
      <c r="L14" s="14"/>
      <c r="M14" s="14"/>
      <c r="N14" s="14"/>
    </row>
    <row r="15" spans="2:14">
      <c r="B15" s="14"/>
      <c r="C15" s="14"/>
      <c r="D15" s="14"/>
      <c r="E15" s="14"/>
      <c r="F15" s="14"/>
      <c r="G15" s="14"/>
      <c r="H15" s="14"/>
      <c r="I15" s="14"/>
      <c r="J15" s="14"/>
      <c r="K15" s="14"/>
      <c r="L15" s="14"/>
      <c r="M15" s="14"/>
      <c r="N15" s="14"/>
    </row>
    <row r="16" spans="2:14">
      <c r="B16" s="14"/>
      <c r="C16" s="14"/>
      <c r="D16" s="14"/>
      <c r="E16" s="14"/>
      <c r="F16" s="14"/>
      <c r="G16" s="14"/>
      <c r="H16" s="14"/>
      <c r="I16" s="14"/>
      <c r="J16" s="14"/>
      <c r="K16" s="14"/>
      <c r="L16" s="14"/>
      <c r="M16" s="14"/>
      <c r="N16" s="14"/>
    </row>
    <row r="17" spans="2:14">
      <c r="B17" s="14"/>
      <c r="C17" s="14"/>
      <c r="D17" s="14"/>
      <c r="E17" s="14"/>
      <c r="F17" s="14"/>
      <c r="G17" s="14"/>
      <c r="H17" s="14"/>
      <c r="I17" s="14"/>
      <c r="J17" s="14"/>
      <c r="K17" s="14"/>
      <c r="L17" s="14"/>
      <c r="M17" s="14"/>
      <c r="N17" s="14"/>
    </row>
    <row r="18" spans="2:14">
      <c r="B18" s="14"/>
      <c r="C18" s="14"/>
      <c r="D18" s="14"/>
      <c r="E18" s="14"/>
      <c r="F18" s="14"/>
      <c r="G18" s="14"/>
      <c r="H18" s="14"/>
      <c r="I18" s="14"/>
      <c r="J18" s="14"/>
      <c r="K18" s="14"/>
      <c r="L18" s="14"/>
      <c r="M18" s="14"/>
      <c r="N18" s="14"/>
    </row>
    <row r="19" spans="2:14">
      <c r="B19" s="14"/>
      <c r="C19" s="14"/>
      <c r="D19" s="14"/>
      <c r="E19" s="14"/>
      <c r="F19" s="14"/>
      <c r="G19" s="14"/>
      <c r="H19" s="14"/>
      <c r="I19" s="14"/>
      <c r="J19" s="14"/>
      <c r="K19" s="14"/>
      <c r="L19" s="14"/>
      <c r="M19" s="14"/>
      <c r="N19" s="14"/>
    </row>
    <row r="20" spans="2:14">
      <c r="B20" s="14"/>
      <c r="C20" s="14"/>
      <c r="D20" s="14"/>
      <c r="E20" s="14"/>
      <c r="F20" s="14"/>
      <c r="G20" s="14"/>
      <c r="H20" s="14"/>
      <c r="I20" s="14"/>
      <c r="J20" s="14"/>
      <c r="K20" s="14"/>
      <c r="L20" s="14"/>
      <c r="M20" s="14"/>
      <c r="N20" s="14"/>
    </row>
    <row r="21" spans="2:14">
      <c r="B21" s="14"/>
      <c r="C21" s="14"/>
      <c r="D21" s="14"/>
      <c r="E21" s="14"/>
      <c r="F21" s="14"/>
      <c r="G21" s="14"/>
      <c r="H21" s="14"/>
      <c r="I21" s="14"/>
      <c r="J21" s="14"/>
      <c r="K21" s="14"/>
      <c r="L21" s="14"/>
      <c r="M21" s="14"/>
      <c r="N21" s="14"/>
    </row>
    <row r="22" spans="2:14">
      <c r="B22" s="14"/>
      <c r="C22" s="14"/>
      <c r="D22" s="14"/>
      <c r="E22" s="14"/>
      <c r="F22" s="14"/>
      <c r="G22" s="14"/>
      <c r="H22" s="14"/>
      <c r="I22" s="14"/>
      <c r="J22" s="14"/>
      <c r="K22" s="14"/>
      <c r="L22" s="14"/>
      <c r="M22" s="14"/>
      <c r="N22" s="14"/>
    </row>
    <row r="23" spans="2:14">
      <c r="B23" s="14"/>
      <c r="C23" s="14"/>
      <c r="D23" s="14"/>
      <c r="E23" s="14"/>
      <c r="F23" s="14"/>
      <c r="G23" s="14"/>
      <c r="H23" s="14"/>
      <c r="I23" s="14"/>
      <c r="J23" s="14"/>
      <c r="K23" s="14"/>
      <c r="L23" s="14"/>
      <c r="M23" s="14"/>
      <c r="N23" s="14"/>
    </row>
    <row r="24" spans="2:14">
      <c r="B24" s="14"/>
      <c r="C24" s="14"/>
      <c r="D24" s="14"/>
      <c r="E24" s="14"/>
      <c r="F24" s="14"/>
      <c r="G24" s="14"/>
      <c r="H24" s="14"/>
      <c r="I24" s="14"/>
      <c r="J24" s="14"/>
      <c r="K24" s="14"/>
      <c r="L24" s="14"/>
      <c r="M24" s="14"/>
      <c r="N24" s="14"/>
    </row>
    <row r="25" spans="2:14">
      <c r="B25" s="14"/>
      <c r="C25" s="14"/>
      <c r="D25" s="14"/>
      <c r="E25" s="14"/>
      <c r="F25" s="14"/>
      <c r="G25" s="14"/>
      <c r="H25" s="14"/>
      <c r="I25" s="14"/>
      <c r="J25" s="14"/>
      <c r="K25" s="14"/>
      <c r="L25" s="14"/>
      <c r="M25" s="14"/>
      <c r="N25" s="14"/>
    </row>
    <row r="26" spans="2:14">
      <c r="B26" s="14"/>
      <c r="C26" s="14"/>
      <c r="D26" s="14"/>
      <c r="E26" s="14"/>
      <c r="F26" s="14"/>
      <c r="G26" s="14"/>
      <c r="H26" s="14"/>
      <c r="I26" s="14"/>
      <c r="J26" s="14"/>
      <c r="K26" s="14"/>
      <c r="L26" s="14"/>
      <c r="M26" s="14"/>
      <c r="N26" s="14"/>
    </row>
    <row r="27" spans="2:14">
      <c r="B27" s="14"/>
      <c r="C27" s="14"/>
      <c r="D27" s="14"/>
      <c r="E27" s="14"/>
      <c r="F27" s="14"/>
      <c r="G27" s="14"/>
      <c r="H27" s="14"/>
      <c r="I27" s="14"/>
      <c r="J27" s="14"/>
      <c r="K27" s="14"/>
      <c r="L27" s="14"/>
      <c r="M27" s="14"/>
      <c r="N27" s="14"/>
    </row>
    <row r="28" spans="2:14">
      <c r="B28" s="14"/>
      <c r="C28" s="14"/>
      <c r="D28" s="14"/>
      <c r="E28" s="14"/>
      <c r="F28" s="14"/>
      <c r="G28" s="14"/>
      <c r="H28" s="14"/>
      <c r="I28" s="14"/>
      <c r="J28" s="14"/>
      <c r="K28" s="14"/>
      <c r="L28" s="14"/>
      <c r="M28" s="14"/>
      <c r="N28" s="14"/>
    </row>
    <row r="29" spans="2:14">
      <c r="B29" s="14"/>
      <c r="C29" s="14"/>
      <c r="D29" s="14"/>
      <c r="E29" s="14"/>
      <c r="F29" s="14"/>
      <c r="G29" s="14"/>
      <c r="H29" s="14"/>
      <c r="I29" s="14"/>
      <c r="J29" s="14"/>
      <c r="K29" s="14"/>
      <c r="L29" s="14"/>
      <c r="M29" s="14"/>
      <c r="N29" s="14"/>
    </row>
    <row r="30" spans="2:14">
      <c r="B30" s="14"/>
      <c r="C30" s="14"/>
      <c r="D30" s="14"/>
      <c r="E30" s="14"/>
      <c r="F30" s="14"/>
      <c r="G30" s="14"/>
      <c r="H30" s="14"/>
      <c r="I30" s="14"/>
      <c r="J30" s="14"/>
      <c r="K30" s="14"/>
      <c r="L30" s="14"/>
      <c r="M30" s="14"/>
      <c r="N30" s="14"/>
    </row>
    <row r="31" spans="2:14">
      <c r="B31" s="14"/>
      <c r="C31" s="14"/>
      <c r="D31" s="14"/>
      <c r="E31" s="14"/>
      <c r="F31" s="14"/>
      <c r="G31" s="14"/>
      <c r="H31" s="14"/>
      <c r="I31" s="14"/>
      <c r="J31" s="14"/>
      <c r="K31" s="14"/>
      <c r="L31" s="14"/>
      <c r="M31" s="14"/>
      <c r="N31" s="14"/>
    </row>
    <row r="32" spans="2:14">
      <c r="B32" s="14"/>
      <c r="C32" s="14"/>
      <c r="D32" s="14"/>
      <c r="E32" s="14"/>
      <c r="F32" s="14"/>
      <c r="G32" s="14"/>
      <c r="H32" s="14"/>
      <c r="I32" s="14"/>
      <c r="J32" s="14"/>
      <c r="K32" s="14"/>
      <c r="L32" s="14"/>
      <c r="M32" s="14"/>
      <c r="N32" s="14"/>
    </row>
    <row r="33" spans="2:14">
      <c r="B33" s="14"/>
      <c r="C33" s="14"/>
      <c r="D33" s="14"/>
      <c r="E33" s="14"/>
      <c r="F33" s="14"/>
      <c r="G33" s="14"/>
      <c r="H33" s="14"/>
      <c r="I33" s="14"/>
      <c r="J33" s="14"/>
      <c r="K33" s="14"/>
      <c r="L33" s="14"/>
      <c r="M33" s="14"/>
      <c r="N33" s="14"/>
    </row>
    <row r="34" spans="2:14">
      <c r="B34" s="14"/>
      <c r="C34" s="14"/>
      <c r="D34" s="14"/>
      <c r="E34" s="14"/>
      <c r="F34" s="14"/>
      <c r="G34" s="14"/>
      <c r="H34" s="14"/>
      <c r="I34" s="14"/>
      <c r="J34" s="14"/>
      <c r="K34" s="14"/>
      <c r="L34" s="14"/>
      <c r="M34" s="14"/>
      <c r="N34" s="14"/>
    </row>
    <row r="35" spans="2:14">
      <c r="B35" s="14"/>
      <c r="C35" s="14"/>
      <c r="D35" s="14"/>
      <c r="E35" s="14"/>
      <c r="F35" s="14"/>
      <c r="G35" s="14"/>
      <c r="H35" s="14"/>
      <c r="I35" s="14"/>
      <c r="J35" s="14"/>
      <c r="K35" s="14"/>
      <c r="L35" s="14"/>
      <c r="M35" s="14"/>
      <c r="N35" s="14"/>
    </row>
    <row r="36" spans="2:14">
      <c r="B36" s="14"/>
      <c r="C36" s="14"/>
      <c r="D36" s="14"/>
      <c r="E36" s="14"/>
      <c r="F36" s="14"/>
      <c r="G36" s="14"/>
      <c r="H36" s="14"/>
      <c r="I36" s="14"/>
      <c r="J36" s="14"/>
      <c r="K36" s="14"/>
      <c r="L36" s="14"/>
      <c r="M36" s="14"/>
      <c r="N36" s="14"/>
    </row>
    <row r="37" spans="2:14">
      <c r="B37" s="14"/>
      <c r="C37" s="14"/>
      <c r="D37" s="14"/>
      <c r="E37" s="14"/>
      <c r="F37" s="14"/>
      <c r="G37" s="14"/>
      <c r="H37" s="14"/>
      <c r="I37" s="14"/>
      <c r="J37" s="14"/>
      <c r="K37" s="14"/>
      <c r="L37" s="14"/>
      <c r="M37" s="14"/>
      <c r="N37" s="14"/>
    </row>
    <row r="38" spans="2:14">
      <c r="B38" s="14"/>
      <c r="C38" s="14"/>
      <c r="D38" s="14"/>
      <c r="E38" s="14"/>
      <c r="F38" s="14"/>
      <c r="G38" s="14"/>
      <c r="H38" s="14"/>
      <c r="I38" s="14"/>
      <c r="J38" s="14"/>
      <c r="K38" s="14"/>
      <c r="L38" s="14"/>
      <c r="M38" s="14"/>
      <c r="N38" s="14"/>
    </row>
    <row r="39" spans="2:14">
      <c r="B39" s="14"/>
      <c r="C39" s="14"/>
      <c r="D39" s="14"/>
      <c r="E39" s="14"/>
      <c r="F39" s="14"/>
      <c r="G39" s="14"/>
      <c r="H39" s="14"/>
      <c r="I39" s="14"/>
      <c r="J39" s="14"/>
      <c r="K39" s="14"/>
      <c r="L39" s="14"/>
      <c r="M39" s="14"/>
      <c r="N39" s="14"/>
    </row>
    <row r="40" spans="2:14">
      <c r="B40" s="14"/>
      <c r="C40" s="14"/>
      <c r="D40" s="14"/>
      <c r="E40" s="14"/>
      <c r="F40" s="14"/>
      <c r="G40" s="14"/>
      <c r="H40" s="14"/>
      <c r="I40" s="14"/>
      <c r="J40" s="14"/>
      <c r="K40" s="14"/>
      <c r="L40" s="14"/>
      <c r="M40" s="14"/>
      <c r="N40" s="14"/>
    </row>
    <row r="41" spans="2:14">
      <c r="B41" s="14"/>
      <c r="C41" s="14"/>
      <c r="D41" s="14"/>
      <c r="E41" s="14"/>
      <c r="F41" s="14"/>
      <c r="G41" s="14"/>
      <c r="H41" s="14"/>
      <c r="I41" s="14"/>
      <c r="J41" s="14"/>
      <c r="K41" s="14"/>
      <c r="L41" s="14"/>
      <c r="M41" s="14"/>
      <c r="N41" s="14"/>
    </row>
    <row r="42" spans="2:14">
      <c r="B42" s="14"/>
      <c r="C42" s="14"/>
      <c r="D42" s="14"/>
      <c r="E42" s="14"/>
      <c r="F42" s="14"/>
      <c r="G42" s="14"/>
      <c r="H42" s="14"/>
      <c r="I42" s="14"/>
      <c r="J42" s="14"/>
      <c r="K42" s="14"/>
      <c r="L42" s="14"/>
      <c r="M42" s="14"/>
      <c r="N42" s="14"/>
    </row>
    <row r="43" spans="2:14">
      <c r="B43" s="14"/>
      <c r="C43" s="14"/>
      <c r="D43" s="14"/>
      <c r="E43" s="14"/>
      <c r="F43" s="14"/>
      <c r="G43" s="14"/>
      <c r="H43" s="14"/>
      <c r="I43" s="14"/>
      <c r="J43" s="14"/>
      <c r="K43" s="14"/>
      <c r="L43" s="14"/>
      <c r="M43" s="14"/>
      <c r="N43" s="14"/>
    </row>
    <row r="44" spans="2:14">
      <c r="B44" s="14"/>
      <c r="C44" s="14"/>
      <c r="D44" s="14"/>
      <c r="E44" s="14"/>
      <c r="F44" s="14"/>
      <c r="G44" s="14"/>
      <c r="H44" s="14"/>
      <c r="I44" s="14"/>
      <c r="J44" s="14"/>
      <c r="K44" s="14"/>
      <c r="L44" s="14"/>
      <c r="M44" s="14"/>
      <c r="N44" s="14"/>
    </row>
    <row r="45" spans="2:14">
      <c r="B45" s="14"/>
      <c r="C45" s="14"/>
      <c r="D45" s="14"/>
      <c r="E45" s="14"/>
      <c r="F45" s="14"/>
      <c r="G45" s="14"/>
      <c r="H45" s="14"/>
      <c r="I45" s="14"/>
      <c r="J45" s="14"/>
      <c r="K45" s="14"/>
      <c r="L45" s="14"/>
      <c r="M45" s="14"/>
      <c r="N45" s="14"/>
    </row>
    <row r="46" spans="2:14">
      <c r="B46" s="14"/>
      <c r="C46" s="14"/>
      <c r="D46" s="14"/>
      <c r="E46" s="14"/>
      <c r="F46" s="14"/>
      <c r="G46" s="14"/>
      <c r="H46" s="14"/>
      <c r="I46" s="14"/>
      <c r="J46" s="14"/>
      <c r="K46" s="14"/>
      <c r="L46" s="14"/>
      <c r="M46" s="14"/>
      <c r="N46" s="14"/>
    </row>
    <row r="47" spans="2:14">
      <c r="B47" s="14"/>
      <c r="C47" s="14"/>
      <c r="D47" s="14"/>
      <c r="E47" s="14"/>
      <c r="F47" s="14"/>
      <c r="G47" s="14"/>
      <c r="H47" s="14"/>
      <c r="I47" s="14"/>
      <c r="J47" s="14"/>
      <c r="K47" s="14"/>
      <c r="L47" s="14"/>
      <c r="M47" s="14"/>
      <c r="N47" s="14"/>
    </row>
    <row r="48" spans="2:14">
      <c r="B48" s="14"/>
      <c r="C48" s="14"/>
      <c r="D48" s="14"/>
      <c r="E48" s="14"/>
      <c r="F48" s="14"/>
      <c r="G48" s="14"/>
      <c r="H48" s="14"/>
      <c r="I48" s="14"/>
      <c r="J48" s="14"/>
      <c r="K48" s="14"/>
      <c r="L48" s="14"/>
      <c r="M48" s="14"/>
      <c r="N48" s="14"/>
    </row>
    <row r="49" spans="2:14">
      <c r="B49" s="14"/>
      <c r="C49" s="14"/>
      <c r="D49" s="14"/>
      <c r="E49" s="14"/>
      <c r="F49" s="14"/>
      <c r="G49" s="14"/>
      <c r="H49" s="14"/>
      <c r="I49" s="14"/>
      <c r="J49" s="14"/>
      <c r="K49" s="14"/>
      <c r="L49" s="14"/>
      <c r="M49" s="14"/>
      <c r="N49" s="14"/>
    </row>
    <row r="50" spans="2:14">
      <c r="B50" s="14"/>
      <c r="C50" s="14"/>
      <c r="D50" s="14"/>
      <c r="E50" s="14"/>
      <c r="F50" s="14"/>
      <c r="G50" s="14"/>
      <c r="H50" s="14"/>
      <c r="I50" s="14"/>
      <c r="J50" s="14"/>
      <c r="K50" s="14"/>
      <c r="L50" s="14"/>
      <c r="M50" s="14"/>
      <c r="N50" s="14"/>
    </row>
    <row r="51" spans="2:14">
      <c r="B51" s="14"/>
      <c r="C51" s="14"/>
      <c r="D51" s="14"/>
      <c r="E51" s="14"/>
      <c r="F51" s="14"/>
      <c r="G51" s="14"/>
      <c r="H51" s="14"/>
      <c r="I51" s="14"/>
      <c r="J51" s="14"/>
      <c r="K51" s="14"/>
      <c r="L51" s="14"/>
      <c r="M51" s="14"/>
      <c r="N51" s="14"/>
    </row>
  </sheetData>
  <sheetProtection sheet="1" objects="1" scenarios="1"/>
  <phoneticPr fontId="12" type="noConversion"/>
  <pageMargins left="0.75" right="0.75" top="1" bottom="1" header="0.5" footer="0.5"/>
  <pageSetup paperSize="9" scale="68" orientation="portrait" r:id="rId1"/>
  <headerFooter alignWithMargins="0"/>
  <drawing r:id="rId2"/>
  <legacyDrawing r:id="rId3"/>
  <oleObjects>
    <mc:AlternateContent xmlns:mc="http://schemas.openxmlformats.org/markup-compatibility/2006">
      <mc:Choice Requires="x14">
        <oleObject progId="Word.Document.8" shapeId="2053" r:id="rId4">
          <objectPr defaultSize="0" r:id="rId5">
            <anchor moveWithCells="1">
              <from>
                <xdr:col>1</xdr:col>
                <xdr:colOff>0</xdr:colOff>
                <xdr:row>0</xdr:row>
                <xdr:rowOff>0</xdr:rowOff>
              </from>
              <to>
                <xdr:col>14</xdr:col>
                <xdr:colOff>327660</xdr:colOff>
                <xdr:row>54</xdr:row>
                <xdr:rowOff>114300</xdr:rowOff>
              </to>
            </anchor>
          </objectPr>
        </oleObject>
      </mc:Choice>
      <mc:Fallback>
        <oleObject progId="Word.Document.8" shapeId="205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39"/>
    <pageSetUpPr fitToPage="1"/>
  </sheetPr>
  <dimension ref="A1:I115"/>
  <sheetViews>
    <sheetView workbookViewId="0">
      <selection activeCell="A19" sqref="A19"/>
    </sheetView>
  </sheetViews>
  <sheetFormatPr defaultColWidth="9.109375" defaultRowHeight="13.2"/>
  <cols>
    <col min="1" max="1" width="13.6640625" style="18" customWidth="1"/>
    <col min="2" max="2" width="24.6640625" style="18" customWidth="1"/>
    <col min="3" max="3" width="13.6640625" style="18" customWidth="1"/>
    <col min="4" max="4" width="14.6640625" style="18" customWidth="1"/>
    <col min="5" max="5" width="25.6640625" style="18" customWidth="1"/>
    <col min="6" max="8" width="12.6640625" style="18" customWidth="1"/>
    <col min="9" max="16384" width="9.109375" style="18"/>
  </cols>
  <sheetData>
    <row r="1" spans="1:9" ht="15.75" customHeight="1">
      <c r="A1" s="413" t="s">
        <v>8</v>
      </c>
      <c r="B1" s="413"/>
      <c r="C1" s="413"/>
      <c r="D1" s="413"/>
      <c r="E1" s="413"/>
      <c r="F1" s="413"/>
      <c r="G1" s="413"/>
      <c r="H1" s="413"/>
    </row>
    <row r="2" spans="1:9" ht="20.25" customHeight="1">
      <c r="A2" s="414" t="s">
        <v>9</v>
      </c>
      <c r="B2" s="414"/>
      <c r="C2" s="414"/>
      <c r="D2" s="414"/>
      <c r="E2" s="414"/>
      <c r="F2" s="414"/>
      <c r="G2" s="414"/>
      <c r="H2" s="414"/>
    </row>
    <row r="3" spans="1:9">
      <c r="A3" s="195"/>
      <c r="B3" s="195"/>
      <c r="C3" s="195"/>
      <c r="D3" s="195"/>
      <c r="E3" s="195"/>
      <c r="F3" s="195"/>
      <c r="G3" s="195"/>
      <c r="H3" s="195"/>
    </row>
    <row r="4" spans="1:9" ht="21">
      <c r="A4" s="415" t="str">
        <f>'b) Budget Template'!A1</f>
        <v>Approved Budget 2026/27 and Predicted Budgets 2027/28 &amp; 2028/29</v>
      </c>
      <c r="B4" s="415"/>
      <c r="C4" s="415"/>
      <c r="D4" s="415"/>
      <c r="E4" s="415"/>
      <c r="F4" s="415"/>
      <c r="G4" s="415"/>
      <c r="H4" s="415"/>
      <c r="I4" s="19"/>
    </row>
    <row r="5" spans="1:9" ht="15.6">
      <c r="A5" s="20"/>
      <c r="B5" s="20"/>
      <c r="C5" s="20"/>
      <c r="D5" s="20"/>
      <c r="E5" s="20"/>
      <c r="F5" s="20"/>
      <c r="G5" s="20"/>
      <c r="H5" s="20"/>
      <c r="I5" s="20"/>
    </row>
    <row r="7" spans="1:9">
      <c r="A7" s="21" t="s">
        <v>10</v>
      </c>
      <c r="B7" s="22" t="str">
        <f>IF(H7=0,"please choose your school in the Budget Template sheet",'b) Budget Template'!B3)</f>
        <v>please choose your school in the Budget Template sheet</v>
      </c>
      <c r="G7" s="23" t="s">
        <v>11</v>
      </c>
      <c r="H7" s="24">
        <f>'b) Budget Template'!I3</f>
        <v>0</v>
      </c>
    </row>
    <row r="9" spans="1:9" s="25" customFormat="1" ht="13.8" thickBot="1">
      <c r="A9" s="10"/>
      <c r="B9" s="10"/>
      <c r="C9" s="10"/>
      <c r="D9" s="10"/>
    </row>
    <row r="10" spans="1:9" s="25" customFormat="1" ht="26.25" customHeight="1" thickBot="1">
      <c r="A10" s="13" t="s">
        <v>12</v>
      </c>
      <c r="B10" s="10"/>
      <c r="C10" s="10"/>
      <c r="D10" s="10"/>
      <c r="E10" s="12" t="s">
        <v>13</v>
      </c>
      <c r="F10" s="418"/>
      <c r="G10" s="419"/>
      <c r="H10" s="419"/>
    </row>
    <row r="11" spans="1:9" s="25" customFormat="1">
      <c r="A11" s="10"/>
      <c r="B11" s="10"/>
      <c r="C11" s="10"/>
      <c r="D11" s="10"/>
    </row>
    <row r="12" spans="1:9" s="25" customFormat="1" ht="13.8" hidden="1" thickBot="1">
      <c r="A12" s="10"/>
      <c r="B12" s="10"/>
      <c r="C12" s="10"/>
      <c r="D12" s="10"/>
    </row>
    <row r="13" spans="1:9" s="25" customFormat="1" ht="21.6" hidden="1" thickBot="1">
      <c r="A13" s="13" t="s">
        <v>14</v>
      </c>
      <c r="B13" s="10"/>
      <c r="C13" s="10"/>
      <c r="D13" s="10"/>
      <c r="E13" s="12" t="s">
        <v>15</v>
      </c>
    </row>
    <row r="14" spans="1:9" s="25" customFormat="1" ht="12.75" hidden="1" customHeight="1">
      <c r="A14" s="10" t="s">
        <v>16</v>
      </c>
      <c r="B14" s="10"/>
      <c r="C14" s="10"/>
      <c r="D14" s="10"/>
      <c r="E14" s="124"/>
    </row>
    <row r="15" spans="1:9" s="25" customFormat="1" ht="13.8" thickBot="1">
      <c r="A15" s="10"/>
      <c r="B15" s="10"/>
      <c r="C15" s="10"/>
      <c r="D15" s="10"/>
    </row>
    <row r="16" spans="1:9" s="25" customFormat="1" ht="21.6" thickBot="1">
      <c r="A16" s="13" t="s">
        <v>17</v>
      </c>
      <c r="B16" s="10"/>
      <c r="D16" s="10"/>
      <c r="E16" s="12" t="s">
        <v>15</v>
      </c>
    </row>
    <row r="17" spans="1:8" s="25" customFormat="1">
      <c r="A17" s="11" t="s">
        <v>18</v>
      </c>
      <c r="B17" s="10"/>
      <c r="C17" s="10"/>
      <c r="D17" s="10"/>
    </row>
    <row r="18" spans="1:8" s="25" customFormat="1">
      <c r="A18" s="11" t="s">
        <v>19</v>
      </c>
      <c r="B18" s="10"/>
      <c r="C18" s="10"/>
      <c r="D18" s="10"/>
      <c r="E18" s="26"/>
      <c r="F18" s="26"/>
      <c r="G18" s="26"/>
      <c r="H18" s="26"/>
    </row>
    <row r="19" spans="1:8" s="25" customFormat="1">
      <c r="A19" s="37" t="s">
        <v>20</v>
      </c>
      <c r="B19" s="10"/>
      <c r="C19" s="10"/>
      <c r="D19" s="10"/>
      <c r="E19" s="26"/>
      <c r="F19" s="26"/>
      <c r="G19" s="26"/>
      <c r="H19" s="26"/>
    </row>
    <row r="20" spans="1:8" s="25" customFormat="1">
      <c r="A20" s="11"/>
      <c r="B20" s="10"/>
      <c r="C20" s="10"/>
      <c r="D20" s="10"/>
      <c r="E20" s="26"/>
      <c r="F20" s="26"/>
      <c r="G20" s="26"/>
      <c r="H20" s="26"/>
    </row>
    <row r="21" spans="1:8" s="25" customFormat="1">
      <c r="A21" s="11" t="s">
        <v>21</v>
      </c>
      <c r="B21" s="10"/>
      <c r="C21" s="420"/>
      <c r="D21" s="420"/>
      <c r="E21" s="26"/>
      <c r="F21" s="26"/>
      <c r="G21" s="26"/>
      <c r="H21" s="26"/>
    </row>
    <row r="22" spans="1:8" s="25" customFormat="1">
      <c r="A22" s="11"/>
      <c r="B22" s="10"/>
      <c r="C22" s="10"/>
      <c r="D22" s="10"/>
      <c r="E22" s="26"/>
      <c r="F22" s="26"/>
      <c r="G22" s="26"/>
      <c r="H22" s="26"/>
    </row>
    <row r="23" spans="1:8">
      <c r="A23" s="11" t="s">
        <v>22</v>
      </c>
      <c r="B23" s="10"/>
      <c r="C23" s="420"/>
      <c r="D23" s="420"/>
      <c r="E23" s="27"/>
      <c r="F23" s="21"/>
      <c r="G23" s="21"/>
      <c r="H23" s="21"/>
    </row>
    <row r="24" spans="1:8">
      <c r="A24" s="11"/>
      <c r="B24" s="10"/>
      <c r="C24" s="10"/>
      <c r="D24" s="10"/>
    </row>
    <row r="25" spans="1:8">
      <c r="A25" s="11" t="s">
        <v>23</v>
      </c>
      <c r="B25" s="10"/>
      <c r="C25" s="421"/>
      <c r="D25" s="420"/>
    </row>
    <row r="28" spans="1:8">
      <c r="A28" s="28" t="s">
        <v>24</v>
      </c>
    </row>
    <row r="30" spans="1:8">
      <c r="A30" s="38" t="s">
        <v>25</v>
      </c>
      <c r="B30" s="39"/>
      <c r="C30" s="39"/>
      <c r="D30" s="39"/>
      <c r="E30" s="40"/>
      <c r="F30" s="9" t="s">
        <v>27</v>
      </c>
      <c r="G30" s="9" t="s">
        <v>28</v>
      </c>
      <c r="H30" s="9" t="s">
        <v>803</v>
      </c>
    </row>
    <row r="31" spans="1:8">
      <c r="A31" s="29" t="s">
        <v>29</v>
      </c>
      <c r="B31" s="30"/>
      <c r="C31" s="30"/>
      <c r="D31" s="30"/>
      <c r="E31" s="31"/>
      <c r="F31" s="323">
        <f>'b) Budget Template'!E31</f>
        <v>0</v>
      </c>
      <c r="G31" s="323">
        <f>'b) Budget Template'!G31</f>
        <v>0</v>
      </c>
      <c r="H31" s="323">
        <f>'b) Budget Template'!I31</f>
        <v>0</v>
      </c>
    </row>
    <row r="32" spans="1:8">
      <c r="A32" s="29" t="s">
        <v>30</v>
      </c>
      <c r="B32" s="30"/>
      <c r="C32" s="30"/>
      <c r="D32" s="30"/>
      <c r="E32" s="31"/>
      <c r="F32" s="324">
        <f>'b) Budget Template'!E66</f>
        <v>0</v>
      </c>
      <c r="G32" s="324">
        <f>'b) Budget Template'!G66</f>
        <v>0</v>
      </c>
      <c r="H32" s="324">
        <f>'b) Budget Template'!I66</f>
        <v>0</v>
      </c>
    </row>
    <row r="33" spans="1:8">
      <c r="A33" s="29" t="s">
        <v>31</v>
      </c>
      <c r="B33" s="30"/>
      <c r="C33" s="30"/>
      <c r="D33" s="30"/>
      <c r="E33" s="31"/>
      <c r="F33" s="324">
        <f>'b) Budget Template'!E70</f>
        <v>0</v>
      </c>
      <c r="G33" s="324">
        <f>'b) Budget Template'!G70</f>
        <v>0</v>
      </c>
      <c r="H33" s="324">
        <f>'b) Budget Template'!I70</f>
        <v>0</v>
      </c>
    </row>
    <row r="34" spans="1:8">
      <c r="A34" s="29" t="s">
        <v>32</v>
      </c>
      <c r="B34" s="30"/>
      <c r="C34" s="30"/>
      <c r="D34" s="30"/>
      <c r="E34" s="31"/>
      <c r="F34" s="324">
        <f>_xlfn.IFNA('b) Budget Template'!E71,)</f>
        <v>0</v>
      </c>
      <c r="G34" s="324">
        <f>_xlfn.IFNA('b) Budget Template'!G71,)</f>
        <v>0</v>
      </c>
      <c r="H34" s="324">
        <f>_xlfn.IFNA('b) Budget Template'!I71,)</f>
        <v>0</v>
      </c>
    </row>
    <row r="35" spans="1:8">
      <c r="A35" s="32" t="s">
        <v>33</v>
      </c>
      <c r="B35" s="30"/>
      <c r="C35" s="30"/>
      <c r="D35" s="30"/>
      <c r="E35" s="31"/>
      <c r="F35" s="41">
        <f>_xlfn.IFNA('b) Budget Template'!E72,)</f>
        <v>0</v>
      </c>
      <c r="G35" s="41">
        <f>_xlfn.IFNA('b) Budget Template'!G72,)</f>
        <v>0</v>
      </c>
      <c r="H35" s="41">
        <f>_xlfn.IFNA('b) Budget Template'!I72,)</f>
        <v>0</v>
      </c>
    </row>
    <row r="36" spans="1:8">
      <c r="A36" s="21"/>
      <c r="F36" s="325"/>
      <c r="G36" s="33"/>
      <c r="H36" s="33"/>
    </row>
    <row r="37" spans="1:8">
      <c r="A37" s="38" t="s">
        <v>34</v>
      </c>
      <c r="B37" s="39"/>
      <c r="C37" s="39"/>
      <c r="D37" s="39"/>
      <c r="E37" s="40"/>
      <c r="F37" s="9" t="str">
        <f>F30</f>
        <v>2026/27</v>
      </c>
      <c r="G37" s="9" t="str">
        <f t="shared" ref="G37:H37" si="0">G30</f>
        <v>2027/28</v>
      </c>
      <c r="H37" s="9" t="str">
        <f t="shared" si="0"/>
        <v>2028/29</v>
      </c>
    </row>
    <row r="38" spans="1:8">
      <c r="A38" s="35" t="s">
        <v>29</v>
      </c>
      <c r="B38" s="34"/>
      <c r="C38" s="34"/>
      <c r="D38" s="34"/>
      <c r="E38" s="36"/>
      <c r="F38" s="323">
        <f>'b) Budget Template'!E79</f>
        <v>0</v>
      </c>
      <c r="G38" s="323">
        <f>'b) Budget Template'!G79</f>
        <v>0</v>
      </c>
      <c r="H38" s="323">
        <f>'b) Budget Template'!I79</f>
        <v>0</v>
      </c>
    </row>
    <row r="39" spans="1:8">
      <c r="A39" s="29" t="s">
        <v>30</v>
      </c>
      <c r="B39" s="30"/>
      <c r="C39" s="30"/>
      <c r="D39" s="30"/>
      <c r="E39" s="31"/>
      <c r="F39" s="324">
        <f>'b) Budget Template'!E85</f>
        <v>0</v>
      </c>
      <c r="G39" s="324">
        <f>'b) Budget Template'!G85</f>
        <v>0</v>
      </c>
      <c r="H39" s="324">
        <f>'b) Budget Template'!I85</f>
        <v>0</v>
      </c>
    </row>
    <row r="40" spans="1:8">
      <c r="A40" s="29" t="s">
        <v>35</v>
      </c>
      <c r="B40" s="30"/>
      <c r="C40" s="30"/>
      <c r="D40" s="30"/>
      <c r="E40" s="31"/>
      <c r="F40" s="324">
        <f>'b) Budget Template'!E89</f>
        <v>0</v>
      </c>
      <c r="G40" s="324">
        <f>'b) Budget Template'!G89</f>
        <v>0</v>
      </c>
      <c r="H40" s="324">
        <f>'b) Budget Template'!I89</f>
        <v>0</v>
      </c>
    </row>
    <row r="41" spans="1:8">
      <c r="A41" s="29" t="s">
        <v>32</v>
      </c>
      <c r="B41" s="30"/>
      <c r="C41" s="30"/>
      <c r="D41" s="30"/>
      <c r="E41" s="31"/>
      <c r="F41" s="324">
        <f>_xlfn.IFNA('b) Budget Template'!E90,)</f>
        <v>0</v>
      </c>
      <c r="G41" s="324">
        <f>_xlfn.IFNA('b) Budget Template'!G90,)</f>
        <v>0</v>
      </c>
      <c r="H41" s="324">
        <f>_xlfn.IFNA('b) Budget Template'!I90,)</f>
        <v>0</v>
      </c>
    </row>
    <row r="42" spans="1:8">
      <c r="A42" s="32" t="s">
        <v>36</v>
      </c>
      <c r="B42" s="30"/>
      <c r="C42" s="30"/>
      <c r="D42" s="30"/>
      <c r="E42" s="31"/>
      <c r="F42" s="41">
        <f>_xlfn.IFNA('b) Budget Template'!E91,)</f>
        <v>0</v>
      </c>
      <c r="G42" s="41">
        <f>_xlfn.IFNA('b) Budget Template'!G91,)</f>
        <v>0</v>
      </c>
      <c r="H42" s="41">
        <f>_xlfn.IFNA('b) Budget Template'!I91,)</f>
        <v>0</v>
      </c>
    </row>
    <row r="43" spans="1:8">
      <c r="A43" s="21"/>
      <c r="F43" s="326"/>
      <c r="G43" s="326"/>
      <c r="H43" s="326"/>
    </row>
    <row r="44" spans="1:8">
      <c r="A44" s="422" t="s">
        <v>37</v>
      </c>
      <c r="B44" s="423"/>
      <c r="C44" s="423"/>
      <c r="D44" s="423"/>
      <c r="E44" s="424"/>
      <c r="F44" s="416">
        <f>F35+F42</f>
        <v>0</v>
      </c>
      <c r="G44" s="416">
        <f>G35+G42</f>
        <v>0</v>
      </c>
      <c r="H44" s="416">
        <f>H35+H42</f>
        <v>0</v>
      </c>
    </row>
    <row r="45" spans="1:8">
      <c r="A45" s="425"/>
      <c r="B45" s="426"/>
      <c r="C45" s="426"/>
      <c r="D45" s="426"/>
      <c r="E45" s="427"/>
      <c r="F45" s="417"/>
      <c r="G45" s="417"/>
      <c r="H45" s="417"/>
    </row>
    <row r="48" spans="1:8">
      <c r="A48" s="38" t="s">
        <v>38</v>
      </c>
      <c r="B48" s="39"/>
      <c r="C48" s="39"/>
      <c r="D48" s="39"/>
      <c r="E48" s="40"/>
      <c r="F48" s="9" t="str">
        <f>F30</f>
        <v>2026/27</v>
      </c>
      <c r="G48" s="9" t="str">
        <f>G30</f>
        <v>2027/28</v>
      </c>
      <c r="H48" s="9" t="str">
        <f>H30</f>
        <v>2028/29</v>
      </c>
    </row>
    <row r="49" spans="1:8">
      <c r="A49" s="35" t="s">
        <v>39</v>
      </c>
      <c r="B49" s="34"/>
      <c r="C49" s="34"/>
      <c r="D49" s="34"/>
      <c r="E49" s="36"/>
      <c r="F49" s="323">
        <f>'b) Budget Template'!E117</f>
        <v>0</v>
      </c>
      <c r="G49" s="323">
        <f>'b) Budget Template'!G117</f>
        <v>0</v>
      </c>
      <c r="H49" s="323">
        <f>'b) Budget Template'!I117</f>
        <v>0</v>
      </c>
    </row>
    <row r="50" spans="1:8">
      <c r="A50" s="29" t="s">
        <v>40</v>
      </c>
      <c r="B50" s="30"/>
      <c r="C50" s="30"/>
      <c r="D50" s="30"/>
      <c r="E50" s="31"/>
      <c r="F50" s="324">
        <f>'b) Budget Template'!E125</f>
        <v>0</v>
      </c>
      <c r="G50" s="324">
        <f>'b) Budget Template'!G125</f>
        <v>0</v>
      </c>
      <c r="H50" s="324">
        <f>'b) Budget Template'!I125</f>
        <v>0</v>
      </c>
    </row>
    <row r="51" spans="1:8">
      <c r="A51" s="29" t="s">
        <v>41</v>
      </c>
      <c r="B51" s="30"/>
      <c r="C51" s="30"/>
      <c r="D51" s="30"/>
      <c r="E51" s="31"/>
      <c r="F51" s="324">
        <f>'b) Budget Template'!E127</f>
        <v>0</v>
      </c>
      <c r="G51" s="324">
        <f>'b) Budget Template'!G127</f>
        <v>0</v>
      </c>
      <c r="H51" s="324">
        <f>'b) Budget Template'!I127</f>
        <v>0</v>
      </c>
    </row>
    <row r="52" spans="1:8">
      <c r="A52" s="29" t="s">
        <v>42</v>
      </c>
      <c r="B52" s="30"/>
      <c r="C52" s="30"/>
      <c r="D52" s="30"/>
      <c r="E52" s="31"/>
      <c r="F52" s="324">
        <f>_xlfn.IFNA('b) Budget Template'!E128,)</f>
        <v>0</v>
      </c>
      <c r="G52" s="324">
        <f>_xlfn.IFNA('b) Budget Template'!G128,)</f>
        <v>0</v>
      </c>
      <c r="H52" s="324">
        <f>_xlfn.IFNA('b) Budget Template'!I128,)</f>
        <v>0</v>
      </c>
    </row>
    <row r="53" spans="1:8">
      <c r="A53" s="32" t="s">
        <v>43</v>
      </c>
      <c r="B53" s="30"/>
      <c r="C53" s="30"/>
      <c r="D53" s="30"/>
      <c r="E53" s="31"/>
      <c r="F53" s="41">
        <f>_xlfn.IFNA('b) Budget Template'!E130,)</f>
        <v>0</v>
      </c>
      <c r="G53" s="41">
        <f>_xlfn.IFNA('b) Budget Template'!G130,)</f>
        <v>0</v>
      </c>
      <c r="H53" s="41">
        <f>_xlfn.IFNA('b) Budget Template'!I130,)</f>
        <v>0</v>
      </c>
    </row>
    <row r="97" spans="1:1" hidden="1">
      <c r="A97" s="18" t="s">
        <v>44</v>
      </c>
    </row>
    <row r="98" spans="1:1" hidden="1">
      <c r="A98" s="18" t="s">
        <v>13</v>
      </c>
    </row>
    <row r="99" spans="1:1" hidden="1"/>
    <row r="100" spans="1:1" hidden="1"/>
    <row r="101" spans="1:1" hidden="1"/>
    <row r="102" spans="1:1" hidden="1"/>
    <row r="103" spans="1:1" hidden="1"/>
    <row r="104" spans="1:1" hidden="1"/>
    <row r="105" spans="1:1" hidden="1"/>
    <row r="106" spans="1:1" hidden="1">
      <c r="A106" s="18" t="s">
        <v>15</v>
      </c>
    </row>
    <row r="107" spans="1:1" hidden="1">
      <c r="A107" s="18" t="s">
        <v>45</v>
      </c>
    </row>
    <row r="108" spans="1:1" hidden="1">
      <c r="A108" s="18" t="s">
        <v>46</v>
      </c>
    </row>
    <row r="109" spans="1:1" hidden="1"/>
    <row r="110" spans="1:1" hidden="1"/>
    <row r="111" spans="1:1" hidden="1"/>
    <row r="112" spans="1:1" hidden="1">
      <c r="A112" s="18" t="s">
        <v>15</v>
      </c>
    </row>
    <row r="113" spans="1:1" hidden="1">
      <c r="A113" s="18" t="s">
        <v>47</v>
      </c>
    </row>
    <row r="114" spans="1:1" hidden="1">
      <c r="A114" s="18" t="s">
        <v>48</v>
      </c>
    </row>
    <row r="115" spans="1:1" hidden="1"/>
  </sheetData>
  <sheetProtection algorithmName="SHA-512" hashValue="34T3MAB1EfIpEK/9x/d+k4bQ+38x0hGwLl4AbWF67yEiUPmIa3iRKQoDYfdJz+xEP+VsJ3mA+fh0so2GNcByqg==" saltValue="Ypc+BmN73OTXZkFcfa9DCQ==" spinCount="100000" sheet="1" objects="1" scenarios="1"/>
  <mergeCells count="11">
    <mergeCell ref="A1:H1"/>
    <mergeCell ref="A2:H2"/>
    <mergeCell ref="A4:H4"/>
    <mergeCell ref="F44:F45"/>
    <mergeCell ref="G44:G45"/>
    <mergeCell ref="H44:H45"/>
    <mergeCell ref="F10:H10"/>
    <mergeCell ref="C21:D21"/>
    <mergeCell ref="C23:D23"/>
    <mergeCell ref="C25:D25"/>
    <mergeCell ref="A44:E45"/>
  </mergeCells>
  <phoneticPr fontId="12" type="noConversion"/>
  <conditionalFormatting sqref="C21:D21 C23:D23 C25:D25">
    <cfRule type="cellIs" dxfId="42" priority="1" stopIfTrue="1" operator="equal">
      <formula>"please fill in before submitting"</formula>
    </cfRule>
  </conditionalFormatting>
  <conditionalFormatting sqref="E13:E14 E16">
    <cfRule type="cellIs" dxfId="41" priority="2" stopIfTrue="1" operator="equal">
      <formula>"CHOOSE"</formula>
    </cfRule>
  </conditionalFormatting>
  <conditionalFormatting sqref="F10:H10">
    <cfRule type="cellIs" dxfId="40" priority="3" stopIfTrue="1" operator="equal">
      <formula>"3 year return required by 30th June 2014"</formula>
    </cfRule>
  </conditionalFormatting>
  <dataValidations count="2">
    <dataValidation type="list" allowBlank="1" showInputMessage="1" showErrorMessage="1" sqref="E16 E13" xr:uid="{00000000-0002-0000-0100-000000000000}">
      <formula1>$A$106:$A$108</formula1>
    </dataValidation>
    <dataValidation type="list" allowBlank="1" showInputMessage="1" showErrorMessage="1" sqref="E10" xr:uid="{00000000-0002-0000-0100-000001000000}">
      <formula1>A$98</formula1>
    </dataValidation>
  </dataValidations>
  <pageMargins left="0.15748031496062992" right="0.15748031496062992" top="0.39370078740157483" bottom="0.39370078740157483" header="0.51181102362204722" footer="0.51181102362204722"/>
  <pageSetup paperSize="9" scale="7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57"/>
    <pageSetUpPr fitToPage="1"/>
  </sheetPr>
  <dimension ref="A1:IV795"/>
  <sheetViews>
    <sheetView workbookViewId="0">
      <selection activeCell="B3" sqref="B3"/>
    </sheetView>
  </sheetViews>
  <sheetFormatPr defaultColWidth="9.109375" defaultRowHeight="15"/>
  <cols>
    <col min="1" max="1" width="8.33203125" style="107" customWidth="1"/>
    <col min="2" max="2" width="67.33203125" style="106" customWidth="1"/>
    <col min="3" max="3" width="16.33203125" style="105" customWidth="1"/>
    <col min="4" max="4" width="6.6640625" style="106" customWidth="1"/>
    <col min="5" max="5" width="16.33203125" style="105" customWidth="1"/>
    <col min="6" max="6" width="1.5546875" style="25" customWidth="1"/>
    <col min="7" max="7" width="16.33203125" style="105" customWidth="1"/>
    <col min="8" max="8" width="1.5546875" style="25" customWidth="1"/>
    <col min="9" max="9" width="16.33203125" style="105" customWidth="1"/>
    <col min="10" max="10" width="1.6640625" style="25" customWidth="1"/>
    <col min="11" max="11" width="38" style="387" customWidth="1"/>
    <col min="12" max="16384" width="9.109375" style="25"/>
  </cols>
  <sheetData>
    <row r="1" spans="1:12" s="26" customFormat="1" ht="25.5" customHeight="1">
      <c r="A1" s="436" t="s">
        <v>801</v>
      </c>
      <c r="B1" s="436"/>
      <c r="C1" s="436"/>
      <c r="D1" s="436"/>
      <c r="E1" s="436"/>
      <c r="F1" s="436"/>
      <c r="G1" s="436"/>
      <c r="H1" s="436"/>
      <c r="I1" s="436"/>
      <c r="J1" s="436"/>
      <c r="K1" s="383"/>
    </row>
    <row r="2" spans="1:12" s="26" customFormat="1" ht="9" customHeight="1" thickBot="1">
      <c r="A2" s="43"/>
      <c r="B2" s="42"/>
      <c r="C2" s="42"/>
      <c r="D2" s="42"/>
      <c r="E2" s="42"/>
      <c r="F2" s="42"/>
      <c r="G2" s="42"/>
      <c r="H2" s="42"/>
      <c r="I2" s="42"/>
      <c r="J2" s="42"/>
      <c r="K2" s="383"/>
    </row>
    <row r="3" spans="1:12" s="247" customFormat="1" ht="41.25" customHeight="1" thickBot="1">
      <c r="A3" s="244" t="s">
        <v>10</v>
      </c>
      <c r="B3" s="298" t="s">
        <v>49</v>
      </c>
      <c r="C3" s="245">
        <f>VLOOKUP($B$3,$A$191:$D$2570,2,FALSE)</f>
        <v>0</v>
      </c>
      <c r="D3" s="431" t="s">
        <v>11</v>
      </c>
      <c r="E3" s="434"/>
      <c r="F3" s="434"/>
      <c r="G3" s="434"/>
      <c r="H3" s="435"/>
      <c r="I3" s="246">
        <f>VLOOKUP($B$3,$A$191:$D$2570,4,FALSE)</f>
        <v>0</v>
      </c>
      <c r="J3" s="327"/>
      <c r="K3" s="384"/>
      <c r="L3" s="248"/>
    </row>
    <row r="4" spans="1:12" s="247" customFormat="1" ht="26.25" customHeight="1" thickBot="1">
      <c r="A4" s="249"/>
      <c r="B4" s="46"/>
      <c r="C4" s="250"/>
      <c r="D4" s="431" t="s">
        <v>50</v>
      </c>
      <c r="E4" s="432"/>
      <c r="F4" s="432"/>
      <c r="G4" s="432"/>
      <c r="H4" s="433"/>
      <c r="I4" s="251">
        <f>VLOOKUP($B$3,$A$191:$F$2571,5,FALSE)</f>
        <v>0</v>
      </c>
      <c r="J4" s="327"/>
      <c r="K4" s="384"/>
      <c r="L4" s="248"/>
    </row>
    <row r="5" spans="1:12" s="49" customFormat="1" ht="14.25" customHeight="1">
      <c r="A5" s="45"/>
      <c r="B5" s="46"/>
      <c r="C5" s="47" t="s">
        <v>51</v>
      </c>
      <c r="D5" s="46"/>
      <c r="E5" s="47" t="s">
        <v>27</v>
      </c>
      <c r="F5" s="48"/>
      <c r="G5" s="47" t="s">
        <v>28</v>
      </c>
      <c r="H5" s="48"/>
      <c r="I5" s="47" t="s">
        <v>803</v>
      </c>
      <c r="J5" s="328"/>
      <c r="K5" s="385"/>
      <c r="L5" s="106"/>
    </row>
    <row r="6" spans="1:12" s="49" customFormat="1" ht="23.25" customHeight="1">
      <c r="A6" s="440" t="s">
        <v>25</v>
      </c>
      <c r="B6" s="441"/>
      <c r="C6" s="441"/>
      <c r="D6" s="441"/>
      <c r="E6" s="442"/>
      <c r="F6" s="442"/>
      <c r="G6" s="442"/>
      <c r="H6" s="442"/>
      <c r="I6" s="442"/>
      <c r="J6" s="443"/>
      <c r="K6" s="385"/>
      <c r="L6" s="106"/>
    </row>
    <row r="7" spans="1:12" s="49" customFormat="1" ht="33" customHeight="1">
      <c r="A7" s="50"/>
      <c r="B7" s="51"/>
      <c r="C7" s="52" t="s">
        <v>802</v>
      </c>
      <c r="D7" s="51"/>
      <c r="E7" s="53" t="str">
        <f>E5</f>
        <v>2026/27</v>
      </c>
      <c r="F7" s="54"/>
      <c r="G7" s="53" t="str">
        <f>G5</f>
        <v>2027/28</v>
      </c>
      <c r="H7" s="54"/>
      <c r="I7" s="53" t="str">
        <f>I5</f>
        <v>2028/29</v>
      </c>
      <c r="J7" s="55"/>
      <c r="K7" s="385"/>
      <c r="L7" s="106"/>
    </row>
    <row r="8" spans="1:12" s="49" customFormat="1" ht="18.75" customHeight="1" thickBot="1">
      <c r="A8" s="50"/>
      <c r="B8" s="51"/>
      <c r="C8" s="52"/>
      <c r="D8" s="51"/>
      <c r="E8" s="53"/>
      <c r="F8" s="54"/>
      <c r="G8" s="53"/>
      <c r="H8" s="54"/>
      <c r="I8" s="53"/>
      <c r="J8" s="55"/>
      <c r="K8" s="385"/>
      <c r="L8" s="106"/>
    </row>
    <row r="9" spans="1:12" s="49" customFormat="1" ht="33" customHeight="1" thickBot="1">
      <c r="A9" s="50"/>
      <c r="B9" s="312" t="s">
        <v>52</v>
      </c>
      <c r="C9" s="321" t="e">
        <f>VLOOKUP(I3,'Pupil Nos'!B:D,3,0)</f>
        <v>#N/A</v>
      </c>
      <c r="D9" s="51"/>
      <c r="E9" s="321">
        <f>_xlfn.IFNA(VLOOKUP($I$3,'Pupil Nos'!$B$4:$R$125,4,0),)</f>
        <v>0</v>
      </c>
      <c r="F9" s="54"/>
      <c r="G9" s="318"/>
      <c r="H9" s="54"/>
      <c r="I9" s="318"/>
      <c r="J9" s="55"/>
      <c r="K9" s="385"/>
      <c r="L9" s="106"/>
    </row>
    <row r="10" spans="1:12" s="49" customFormat="1" ht="23.25" customHeight="1">
      <c r="A10" s="50"/>
      <c r="B10" s="51"/>
      <c r="C10" s="52"/>
      <c r="D10" s="51"/>
      <c r="E10" s="53"/>
      <c r="F10" s="54"/>
      <c r="G10" s="53"/>
      <c r="H10" s="54"/>
      <c r="I10" s="53"/>
      <c r="J10" s="55"/>
      <c r="K10" s="385"/>
      <c r="L10" s="106"/>
    </row>
    <row r="11" spans="1:12" s="26" customFormat="1" ht="19.5" customHeight="1">
      <c r="A11" s="56" t="s">
        <v>53</v>
      </c>
      <c r="B11" s="57" t="s">
        <v>54</v>
      </c>
      <c r="C11" s="58" t="s">
        <v>55</v>
      </c>
      <c r="D11" s="59"/>
      <c r="E11" s="58" t="s">
        <v>55</v>
      </c>
      <c r="G11" s="58" t="s">
        <v>55</v>
      </c>
      <c r="I11" s="58" t="s">
        <v>55</v>
      </c>
      <c r="J11" s="60"/>
      <c r="K11" s="383"/>
      <c r="L11" s="44"/>
    </row>
    <row r="12" spans="1:12" s="26" customFormat="1" ht="19.5" customHeight="1">
      <c r="A12" s="61" t="s">
        <v>56</v>
      </c>
      <c r="B12" s="62" t="s">
        <v>57</v>
      </c>
      <c r="C12" s="329" t="e">
        <f>VLOOKUP($I$3,'Data - CFR2526'!$C$4:$CJ$124,K12,FALSE)</f>
        <v>#N/A</v>
      </c>
      <c r="D12" s="322" t="s">
        <v>58</v>
      </c>
      <c r="E12" s="319">
        <f>_xlfn.IFNA(VLOOKUP(CONCATENATE($A12,$D12),'Budget Analysis Report (Table)'!$A:$F,4,0),0)</f>
        <v>0</v>
      </c>
      <c r="F12" s="63"/>
      <c r="G12" s="319">
        <f>_xlfn.IFNA(VLOOKUP(CONCATENATE($A12,$D12),'Budget Analysis Report (Table)'!$A:$F,5,0),0)</f>
        <v>0</v>
      </c>
      <c r="H12" s="63"/>
      <c r="I12" s="319">
        <f>_xlfn.IFNA(VLOOKUP(CONCATENATE($A12,$D12),'Budget Analysis Report (Table)'!$A:$F,6,0),0)</f>
        <v>0</v>
      </c>
      <c r="J12" s="63"/>
      <c r="K12" s="386">
        <v>7</v>
      </c>
    </row>
    <row r="13" spans="1:12" s="26" customFormat="1" ht="19.5" customHeight="1">
      <c r="A13" s="61" t="s">
        <v>59</v>
      </c>
      <c r="B13" s="62" t="s">
        <v>60</v>
      </c>
      <c r="C13" s="329" t="e">
        <f>VLOOKUP($I$3,'Data - CFR2526'!$C$4:$CJ$124,K13,FALSE)</f>
        <v>#N/A</v>
      </c>
      <c r="D13" s="322" t="s">
        <v>61</v>
      </c>
      <c r="E13" s="319">
        <f>_xlfn.IFNA(VLOOKUP(CONCATENATE($A13,$D13),'Budget Analysis Report (Table)'!$A:$F,4,0),0)</f>
        <v>0</v>
      </c>
      <c r="F13" s="63"/>
      <c r="G13" s="319">
        <f>_xlfn.IFNA(VLOOKUP(CONCATENATE($A13,$D13),'Budget Analysis Report (Table)'!$A:$F,5,0),0)</f>
        <v>0</v>
      </c>
      <c r="H13" s="63"/>
      <c r="I13" s="319">
        <f>_xlfn.IFNA(VLOOKUP(CONCATENATE($A13,$D13),'Budget Analysis Report (Table)'!$A:$F,6,0),0)</f>
        <v>0</v>
      </c>
      <c r="J13" s="63"/>
      <c r="K13" s="386">
        <v>8</v>
      </c>
    </row>
    <row r="14" spans="1:12" s="26" customFormat="1" ht="19.5" customHeight="1">
      <c r="A14" s="61" t="s">
        <v>62</v>
      </c>
      <c r="B14" s="62" t="s">
        <v>63</v>
      </c>
      <c r="C14" s="329" t="e">
        <f>VLOOKUP($I$3,'Data - CFR2526'!$C$4:$CJ$124,K14,FALSE)</f>
        <v>#N/A</v>
      </c>
      <c r="D14" s="322" t="s">
        <v>64</v>
      </c>
      <c r="E14" s="319">
        <f>_xlfn.IFNA(VLOOKUP(CONCATENATE($A14,$D14),'Budget Analysis Report (Table)'!$A:$F,4,0),0)</f>
        <v>0</v>
      </c>
      <c r="F14" s="63"/>
      <c r="G14" s="319">
        <f>_xlfn.IFNA(VLOOKUP(CONCATENATE($A14,$D14),'Budget Analysis Report (Table)'!$A:$F,5,0),0)</f>
        <v>0</v>
      </c>
      <c r="H14" s="63"/>
      <c r="I14" s="319">
        <f>_xlfn.IFNA(VLOOKUP(CONCATENATE($A14,$D14),'Budget Analysis Report (Table)'!$A:$F,6,0),0)</f>
        <v>0</v>
      </c>
      <c r="J14" s="63"/>
      <c r="K14" s="386">
        <v>9</v>
      </c>
    </row>
    <row r="15" spans="1:12" s="26" customFormat="1" ht="19.5" customHeight="1">
      <c r="A15" s="61" t="s">
        <v>65</v>
      </c>
      <c r="B15" s="62" t="s">
        <v>66</v>
      </c>
      <c r="C15" s="329" t="e">
        <f>VLOOKUP($I$3,'Data - CFR2526'!$C$4:$CJ$124,K15,FALSE)</f>
        <v>#N/A</v>
      </c>
      <c r="D15" s="322" t="s">
        <v>67</v>
      </c>
      <c r="E15" s="319">
        <f>_xlfn.IFNA(VLOOKUP(CONCATENATE($A15,$D15),'Budget Analysis Report (Table)'!$A:$F,4,0),0)</f>
        <v>0</v>
      </c>
      <c r="F15" s="63"/>
      <c r="G15" s="319">
        <f>_xlfn.IFNA(VLOOKUP(CONCATENATE($A15,$D15),'Budget Analysis Report (Table)'!$A:$F,5,0),0)</f>
        <v>0</v>
      </c>
      <c r="H15" s="63"/>
      <c r="I15" s="319">
        <f>_xlfn.IFNA(VLOOKUP(CONCATENATE($A15,$D15),'Budget Analysis Report (Table)'!$A:$F,6,0),0)</f>
        <v>0</v>
      </c>
      <c r="J15" s="63"/>
      <c r="K15" s="386">
        <v>10</v>
      </c>
    </row>
    <row r="16" spans="1:12" s="26" customFormat="1" ht="19.5" customHeight="1">
      <c r="A16" s="61" t="s">
        <v>68</v>
      </c>
      <c r="B16" s="62" t="s">
        <v>69</v>
      </c>
      <c r="C16" s="329" t="e">
        <f>VLOOKUP($I$3,'Data - CFR2526'!$C$4:$CJ$124,K16,FALSE)</f>
        <v>#N/A</v>
      </c>
      <c r="D16" s="322" t="s">
        <v>70</v>
      </c>
      <c r="E16" s="319">
        <f>_xlfn.IFNA(VLOOKUP(CONCATENATE($A16,$D16),'Budget Analysis Report (Table)'!$A:$F,4,0),0)</f>
        <v>0</v>
      </c>
      <c r="F16" s="63"/>
      <c r="G16" s="319">
        <f>_xlfn.IFNA(VLOOKUP(CONCATENATE($A16,$D16),'Budget Analysis Report (Table)'!$A:$F,5,0),0)</f>
        <v>0</v>
      </c>
      <c r="H16" s="63"/>
      <c r="I16" s="319">
        <f>_xlfn.IFNA(VLOOKUP(CONCATENATE($A16,$D16),'Budget Analysis Report (Table)'!$A:$F,6,0),0)</f>
        <v>0</v>
      </c>
      <c r="J16" s="63"/>
      <c r="K16" s="386">
        <v>11</v>
      </c>
    </row>
    <row r="17" spans="1:11" s="26" customFormat="1" ht="19.5" customHeight="1">
      <c r="A17" s="61" t="s">
        <v>71</v>
      </c>
      <c r="B17" s="62" t="s">
        <v>72</v>
      </c>
      <c r="C17" s="329" t="e">
        <f>VLOOKUP($I$3,'Data - CFR2526'!$C$4:$CJ$124,K17,FALSE)</f>
        <v>#N/A</v>
      </c>
      <c r="D17" s="322" t="s">
        <v>73</v>
      </c>
      <c r="E17" s="319">
        <f>_xlfn.IFNA(VLOOKUP(CONCATENATE($A17,$D17),'Budget Analysis Report (Table)'!$A:$F,4,0),0)</f>
        <v>0</v>
      </c>
      <c r="F17" s="63"/>
      <c r="G17" s="319">
        <f>_xlfn.IFNA(VLOOKUP(CONCATENATE($A17,$D17),'Budget Analysis Report (Table)'!$A:$F,5,0),0)</f>
        <v>0</v>
      </c>
      <c r="H17" s="63"/>
      <c r="I17" s="319">
        <f>_xlfn.IFNA(VLOOKUP(CONCATENATE($A17,$D17),'Budget Analysis Report (Table)'!$A:$F,6,0),0)</f>
        <v>0</v>
      </c>
      <c r="J17" s="63"/>
      <c r="K17" s="386">
        <v>12</v>
      </c>
    </row>
    <row r="18" spans="1:11" s="26" customFormat="1" ht="19.5" customHeight="1">
      <c r="A18" s="61" t="s">
        <v>74</v>
      </c>
      <c r="B18" s="62" t="s">
        <v>75</v>
      </c>
      <c r="C18" s="329" t="e">
        <f>VLOOKUP($I$3,'Data - CFR2526'!$C$4:$CJ$124,K18,FALSE)</f>
        <v>#N/A</v>
      </c>
      <c r="D18" s="322" t="s">
        <v>76</v>
      </c>
      <c r="E18" s="319">
        <f>_xlfn.IFNA(VLOOKUP(CONCATENATE($A18,$D18),'Budget Analysis Report (Table)'!$A:$F,4,0),0)</f>
        <v>0</v>
      </c>
      <c r="F18" s="63"/>
      <c r="G18" s="319">
        <f>_xlfn.IFNA(VLOOKUP(CONCATENATE($A18,$D18),'Budget Analysis Report (Table)'!$A:$F,5,0),0)</f>
        <v>0</v>
      </c>
      <c r="H18" s="63"/>
      <c r="I18" s="319">
        <f>_xlfn.IFNA(VLOOKUP(CONCATENATE($A18,$D18),'Budget Analysis Report (Table)'!$A:$F,6,0),0)</f>
        <v>0</v>
      </c>
      <c r="J18" s="63"/>
      <c r="K18" s="386">
        <v>13</v>
      </c>
    </row>
    <row r="19" spans="1:11" s="26" customFormat="1" ht="19.5" customHeight="1">
      <c r="A19" s="61" t="s">
        <v>77</v>
      </c>
      <c r="B19" s="62" t="s">
        <v>78</v>
      </c>
      <c r="C19" s="329" t="e">
        <f>VLOOKUP($I$3,'Data - CFR2526'!$C$4:$CJ$124,K19,FALSE)</f>
        <v>#N/A</v>
      </c>
      <c r="D19" s="322" t="s">
        <v>79</v>
      </c>
      <c r="E19" s="319">
        <f>_xlfn.IFNA(VLOOKUP(CONCATENATE($A19,$D19),'Budget Analysis Report (Table)'!$A:$F,4,0),0)</f>
        <v>0</v>
      </c>
      <c r="F19" s="63"/>
      <c r="G19" s="319">
        <f>_xlfn.IFNA(VLOOKUP(CONCATENATE($A19,$D19),'Budget Analysis Report (Table)'!$A:$F,5,0),0)</f>
        <v>0</v>
      </c>
      <c r="H19" s="63"/>
      <c r="I19" s="319">
        <f>_xlfn.IFNA(VLOOKUP(CONCATENATE($A19,$D19),'Budget Analysis Report (Table)'!$A:$F,6,0),0)</f>
        <v>0</v>
      </c>
      <c r="J19" s="63"/>
      <c r="K19" s="386">
        <v>14</v>
      </c>
    </row>
    <row r="20" spans="1:11" s="26" customFormat="1" ht="19.5" customHeight="1">
      <c r="A20" s="61" t="s">
        <v>80</v>
      </c>
      <c r="B20" s="62" t="s">
        <v>81</v>
      </c>
      <c r="C20" s="329" t="e">
        <f>VLOOKUP($I$3,'Data - CFR2526'!$C$4:$CJ$124,K20,FALSE)</f>
        <v>#N/A</v>
      </c>
      <c r="D20" s="322" t="s">
        <v>82</v>
      </c>
      <c r="E20" s="319">
        <f>_xlfn.IFNA(VLOOKUP(CONCATENATE($A20,$D20),'Budget Analysis Report (Table)'!$A:$F,4,0),0)</f>
        <v>0</v>
      </c>
      <c r="F20" s="63"/>
      <c r="G20" s="319">
        <f>_xlfn.IFNA(VLOOKUP(CONCATENATE($A20,$D20),'Budget Analysis Report (Table)'!$A:$F,5,0),0)</f>
        <v>0</v>
      </c>
      <c r="H20" s="63"/>
      <c r="I20" s="319">
        <f>_xlfn.IFNA(VLOOKUP(CONCATENATE($A20,$D20),'Budget Analysis Report (Table)'!$A:$F,6,0),0)</f>
        <v>0</v>
      </c>
      <c r="J20" s="63"/>
      <c r="K20" s="386">
        <v>15</v>
      </c>
    </row>
    <row r="21" spans="1:11" s="26" customFormat="1" ht="19.5" customHeight="1">
      <c r="A21" s="61" t="s">
        <v>83</v>
      </c>
      <c r="B21" s="62" t="s">
        <v>84</v>
      </c>
      <c r="C21" s="329" t="e">
        <f>VLOOKUP($I$3,'Data - CFR2526'!$C$4:$CJ$124,K21,FALSE)</f>
        <v>#N/A</v>
      </c>
      <c r="D21" s="322" t="s">
        <v>85</v>
      </c>
      <c r="E21" s="319">
        <f>_xlfn.IFNA(VLOOKUP(CONCATENATE($A21,$D21),'Budget Analysis Report (Table)'!$A:$F,4,0),0)</f>
        <v>0</v>
      </c>
      <c r="F21" s="63"/>
      <c r="G21" s="319">
        <f>_xlfn.IFNA(VLOOKUP(CONCATENATE($A21,$D21),'Budget Analysis Report (Table)'!$A:$F,5,0),0)</f>
        <v>0</v>
      </c>
      <c r="H21" s="63"/>
      <c r="I21" s="319">
        <f>_xlfn.IFNA(VLOOKUP(CONCATENATE($A21,$D21),'Budget Analysis Report (Table)'!$A:$F,6,0),0)</f>
        <v>0</v>
      </c>
      <c r="J21" s="63"/>
      <c r="K21" s="386">
        <v>16</v>
      </c>
    </row>
    <row r="22" spans="1:11" s="26" customFormat="1" ht="19.5" customHeight="1">
      <c r="A22" s="61" t="s">
        <v>86</v>
      </c>
      <c r="B22" s="62" t="s">
        <v>87</v>
      </c>
      <c r="C22" s="329" t="e">
        <f>VLOOKUP($I$3,'Data - CFR2526'!$C$4:$CJ$124,K22,FALSE)</f>
        <v>#N/A</v>
      </c>
      <c r="D22" s="322" t="s">
        <v>88</v>
      </c>
      <c r="E22" s="319">
        <f>_xlfn.IFNA(VLOOKUP(CONCATENATE($A22,$D22),'Budget Analysis Report (Table)'!$A:$F,4,0),0)</f>
        <v>0</v>
      </c>
      <c r="F22" s="63"/>
      <c r="G22" s="319">
        <f>_xlfn.IFNA(VLOOKUP(CONCATENATE($A22,$D22),'Budget Analysis Report (Table)'!$A:$F,5,0),0)</f>
        <v>0</v>
      </c>
      <c r="H22" s="63"/>
      <c r="I22" s="319">
        <f>_xlfn.IFNA(VLOOKUP(CONCATENATE($A22,$D22),'Budget Analysis Report (Table)'!$A:$F,6,0),0)</f>
        <v>0</v>
      </c>
      <c r="J22" s="63"/>
      <c r="K22" s="386">
        <v>17</v>
      </c>
    </row>
    <row r="23" spans="1:11" s="26" customFormat="1" ht="19.5" customHeight="1">
      <c r="A23" s="61" t="s">
        <v>89</v>
      </c>
      <c r="B23" s="62" t="s">
        <v>90</v>
      </c>
      <c r="C23" s="329" t="e">
        <f>VLOOKUP($I$3,'Data - CFR2526'!$C$4:$CJ$124,K23,FALSE)</f>
        <v>#N/A</v>
      </c>
      <c r="D23" s="322" t="s">
        <v>91</v>
      </c>
      <c r="E23" s="319">
        <f>_xlfn.IFNA(VLOOKUP(CONCATENATE($A23,$D23),'Budget Analysis Report (Table)'!$A:$F,4,0),0)</f>
        <v>0</v>
      </c>
      <c r="F23" s="63"/>
      <c r="G23" s="319">
        <f>_xlfn.IFNA(VLOOKUP(CONCATENATE($A23,$D23),'Budget Analysis Report (Table)'!$A:$F,5,0),0)</f>
        <v>0</v>
      </c>
      <c r="H23" s="63"/>
      <c r="I23" s="319">
        <f>_xlfn.IFNA(VLOOKUP(CONCATENATE($A23,$D23),'Budget Analysis Report (Table)'!$A:$F,6,0),0)</f>
        <v>0</v>
      </c>
      <c r="J23" s="63"/>
      <c r="K23" s="386">
        <v>18</v>
      </c>
    </row>
    <row r="24" spans="1:11" s="26" customFormat="1" ht="19.5" customHeight="1">
      <c r="A24" s="61" t="s">
        <v>92</v>
      </c>
      <c r="B24" s="62" t="s">
        <v>93</v>
      </c>
      <c r="C24" s="329" t="e">
        <f>VLOOKUP($I$3,'Data - CFR2526'!$C$4:$CJ$124,K24,FALSE)</f>
        <v>#N/A</v>
      </c>
      <c r="D24" s="322" t="s">
        <v>94</v>
      </c>
      <c r="E24" s="319">
        <f>_xlfn.IFNA(VLOOKUP(CONCATENATE($A24,$D24),'Budget Analysis Report (Table)'!$A:$F,4,0),0)</f>
        <v>0</v>
      </c>
      <c r="F24" s="63"/>
      <c r="G24" s="319">
        <f>_xlfn.IFNA(VLOOKUP(CONCATENATE($A24,$D24),'Budget Analysis Report (Table)'!$A:$F,5,0),0)</f>
        <v>0</v>
      </c>
      <c r="H24" s="63"/>
      <c r="I24" s="319">
        <f>_xlfn.IFNA(VLOOKUP(CONCATENATE($A24,$D24),'Budget Analysis Report (Table)'!$A:$F,6,0),0)</f>
        <v>0</v>
      </c>
      <c r="J24" s="63"/>
      <c r="K24" s="386">
        <v>19</v>
      </c>
    </row>
    <row r="25" spans="1:11" s="26" customFormat="1" ht="19.5" customHeight="1">
      <c r="A25" s="61" t="s">
        <v>95</v>
      </c>
      <c r="B25" s="62" t="s">
        <v>96</v>
      </c>
      <c r="C25" s="329" t="e">
        <f>VLOOKUP($I$3,'Data - CFR2526'!$C$4:$CJ$124,K25,FALSE)</f>
        <v>#N/A</v>
      </c>
      <c r="D25" s="322" t="s">
        <v>800</v>
      </c>
      <c r="E25" s="319">
        <f>_xlfn.IFNA(VLOOKUP(CONCATENATE($A25,$D25),'Budget Analysis Report (Table)'!$A:$F,4,0),0)</f>
        <v>0</v>
      </c>
      <c r="F25" s="63"/>
      <c r="G25" s="319">
        <f>_xlfn.IFNA(VLOOKUP(CONCATENATE($A25,$D25),'Budget Analysis Report (Table)'!$A:$F,5,0),0)</f>
        <v>0</v>
      </c>
      <c r="H25" s="63"/>
      <c r="I25" s="319">
        <f>_xlfn.IFNA(VLOOKUP(CONCATENATE($A25,$D25),'Budget Analysis Report (Table)'!$A:$F,6,0),0)</f>
        <v>0</v>
      </c>
      <c r="J25" s="63"/>
      <c r="K25" s="386">
        <v>20</v>
      </c>
    </row>
    <row r="26" spans="1:11" s="26" customFormat="1" ht="19.5" customHeight="1">
      <c r="A26" s="61" t="s">
        <v>97</v>
      </c>
      <c r="B26" s="62" t="s">
        <v>98</v>
      </c>
      <c r="C26" s="329" t="e">
        <f>VLOOKUP($I$3,'Data - CFR2526'!$C$4:$CJ$124,K26,FALSE)</f>
        <v>#N/A</v>
      </c>
      <c r="D26" s="322"/>
      <c r="E26" s="319">
        <f>_xlfn.IFNA(VLOOKUP(CONCATENATE($A26,$D26),'Budget Analysis Report (Table)'!$A:$F,4,0),0)</f>
        <v>0</v>
      </c>
      <c r="F26" s="63"/>
      <c r="G26" s="319">
        <f>_xlfn.IFNA(VLOOKUP(CONCATENATE($A26,$D26),'Budget Analysis Report (Table)'!$A:$F,5,0),0)</f>
        <v>0</v>
      </c>
      <c r="H26" s="63"/>
      <c r="I26" s="319">
        <f>_xlfn.IFNA(VLOOKUP(CONCATENATE($A26,$D26),'Budget Analysis Report (Table)'!$A:$F,6,0),0)</f>
        <v>0</v>
      </c>
      <c r="J26" s="63"/>
      <c r="K26" s="386">
        <v>21</v>
      </c>
    </row>
    <row r="27" spans="1:11" s="26" customFormat="1" ht="19.5" customHeight="1">
      <c r="A27" s="61" t="s">
        <v>99</v>
      </c>
      <c r="B27" s="62" t="s">
        <v>805</v>
      </c>
      <c r="C27" s="329">
        <v>0</v>
      </c>
      <c r="D27" s="322" t="s">
        <v>100</v>
      </c>
      <c r="E27" s="319">
        <f>_xlfn.IFNA(VLOOKUP(CONCATENATE($A27,$D27),'Budget Analysis Report (Table)'!$A:$F,4,0),0)</f>
        <v>0</v>
      </c>
      <c r="F27" s="63"/>
      <c r="G27" s="319">
        <f>_xlfn.IFNA(VLOOKUP(CONCATENATE($A27,$D27),'Budget Analysis Report (Table)'!$A:$F,5,0),0)</f>
        <v>0</v>
      </c>
      <c r="H27" s="63"/>
      <c r="I27" s="319">
        <f>_xlfn.IFNA(VLOOKUP(CONCATENATE($A27,$D27),'Budget Analysis Report (Table)'!$A:$F,6,0),0)</f>
        <v>0</v>
      </c>
      <c r="J27" s="63"/>
      <c r="K27" s="383"/>
    </row>
    <row r="28" spans="1:11" s="26" customFormat="1" ht="19.5" customHeight="1">
      <c r="A28" s="61" t="s">
        <v>101</v>
      </c>
      <c r="B28" s="62" t="s">
        <v>805</v>
      </c>
      <c r="C28" s="329">
        <v>0</v>
      </c>
      <c r="D28" s="322" t="s">
        <v>102</v>
      </c>
      <c r="E28" s="319">
        <f>_xlfn.IFNA(VLOOKUP(CONCATENATE($A28,$D28),'Budget Analysis Report (Table)'!$A:$F,4,0),0)</f>
        <v>0</v>
      </c>
      <c r="F28" s="63"/>
      <c r="G28" s="319">
        <f>_xlfn.IFNA(VLOOKUP(CONCATENATE($A28,$D28),'Budget Analysis Report (Table)'!$A:$F,5,0),0)</f>
        <v>0</v>
      </c>
      <c r="H28" s="63"/>
      <c r="I28" s="319">
        <f>_xlfn.IFNA(VLOOKUP(CONCATENATE($A28,$D28),'Budget Analysis Report (Table)'!$A:$F,6,0),0)</f>
        <v>0</v>
      </c>
      <c r="J28" s="63"/>
      <c r="K28" s="383"/>
    </row>
    <row r="29" spans="1:11" s="26" customFormat="1" ht="19.5" customHeight="1">
      <c r="A29" s="61" t="s">
        <v>103</v>
      </c>
      <c r="B29" s="62" t="s">
        <v>805</v>
      </c>
      <c r="C29" s="329">
        <v>0</v>
      </c>
      <c r="D29" s="322" t="s">
        <v>104</v>
      </c>
      <c r="E29" s="319">
        <f>_xlfn.IFNA(VLOOKUP(CONCATENATE($A29,$D29),'Budget Analysis Report (Table)'!$A:$F,4,0),0)</f>
        <v>0</v>
      </c>
      <c r="F29" s="63"/>
      <c r="G29" s="319">
        <f>_xlfn.IFNA(VLOOKUP(CONCATENATE($A29,$D29),'Budget Analysis Report (Table)'!$A:$F,5,0),0)</f>
        <v>0</v>
      </c>
      <c r="H29" s="63"/>
      <c r="I29" s="319">
        <f>_xlfn.IFNA(VLOOKUP(CONCATENATE($A29,$D29),'Budget Analysis Report (Table)'!$A:$F,6,0),0)</f>
        <v>0</v>
      </c>
      <c r="J29" s="63"/>
      <c r="K29" s="383"/>
    </row>
    <row r="30" spans="1:11" s="26" customFormat="1" ht="19.5" customHeight="1" thickBot="1">
      <c r="A30" s="64" t="s">
        <v>105</v>
      </c>
      <c r="B30" s="62" t="s">
        <v>805</v>
      </c>
      <c r="C30" s="329">
        <v>0</v>
      </c>
      <c r="D30" s="322" t="s">
        <v>106</v>
      </c>
      <c r="E30" s="319">
        <f>_xlfn.IFNA(VLOOKUP(CONCATENATE($A30,$D30),'Budget Analysis Report (Table)'!$A:$F,4,0),0)</f>
        <v>0</v>
      </c>
      <c r="F30" s="63"/>
      <c r="G30" s="319">
        <f>_xlfn.IFNA(VLOOKUP(CONCATENATE($A30,$D30),'Budget Analysis Report (Table)'!$A:$F,5,0),0)</f>
        <v>0</v>
      </c>
      <c r="H30" s="63"/>
      <c r="I30" s="319">
        <f>_xlfn.IFNA(VLOOKUP(CONCATENATE($A30,$D30),'Budget Analysis Report (Table)'!$A:$F,6,0),0)</f>
        <v>0</v>
      </c>
      <c r="J30" s="63"/>
      <c r="K30" s="383"/>
    </row>
    <row r="31" spans="1:11" s="26" customFormat="1" ht="19.5" customHeight="1" thickBot="1">
      <c r="A31" s="61"/>
      <c r="B31" s="65" t="s">
        <v>29</v>
      </c>
      <c r="C31" s="155" t="e">
        <f>SUM(C12:C30)</f>
        <v>#N/A</v>
      </c>
      <c r="D31" s="59"/>
      <c r="E31" s="1">
        <f>SUM(E12:E30)</f>
        <v>0</v>
      </c>
      <c r="F31" s="63"/>
      <c r="G31" s="1">
        <f>SUM(G12:G30)</f>
        <v>0</v>
      </c>
      <c r="H31" s="63"/>
      <c r="I31" s="1">
        <f>SUM(I12:I30)</f>
        <v>0</v>
      </c>
      <c r="J31" s="63"/>
      <c r="K31" s="383"/>
    </row>
    <row r="32" spans="1:11" s="26" customFormat="1" ht="12" customHeight="1">
      <c r="A32" s="61"/>
      <c r="B32" s="65"/>
      <c r="C32" s="7"/>
      <c r="D32" s="59"/>
      <c r="E32" s="7"/>
      <c r="G32" s="7"/>
      <c r="I32" s="7"/>
      <c r="J32" s="60"/>
      <c r="K32" s="383"/>
    </row>
    <row r="33" spans="1:12" s="26" customFormat="1" ht="33" customHeight="1">
      <c r="A33" s="61"/>
      <c r="B33" s="65"/>
      <c r="C33" s="52" t="str">
        <f>$C$7</f>
        <v>2025/26 Latest Forecast or Actual Outturn</v>
      </c>
      <c r="D33" s="59"/>
      <c r="E33" s="66" t="str">
        <f>E5</f>
        <v>2026/27</v>
      </c>
      <c r="F33" s="67"/>
      <c r="G33" s="66" t="str">
        <f>G5</f>
        <v>2027/28</v>
      </c>
      <c r="H33" s="67"/>
      <c r="I33" s="66" t="str">
        <f>I5</f>
        <v>2028/29</v>
      </c>
      <c r="J33" s="60"/>
      <c r="K33" s="383"/>
    </row>
    <row r="34" spans="1:12" s="26" customFormat="1" ht="19.5" customHeight="1">
      <c r="A34" s="68" t="s">
        <v>53</v>
      </c>
      <c r="B34" s="57" t="s">
        <v>107</v>
      </c>
      <c r="C34" s="66" t="s">
        <v>55</v>
      </c>
      <c r="D34" s="59"/>
      <c r="E34" s="58" t="s">
        <v>55</v>
      </c>
      <c r="G34" s="58" t="s">
        <v>55</v>
      </c>
      <c r="I34" s="58" t="s">
        <v>55</v>
      </c>
      <c r="J34" s="60"/>
      <c r="K34" s="383"/>
      <c r="L34" s="44"/>
    </row>
    <row r="35" spans="1:12" s="26" customFormat="1" ht="19.5" customHeight="1">
      <c r="A35" s="61" t="s">
        <v>108</v>
      </c>
      <c r="B35" s="62" t="s">
        <v>109</v>
      </c>
      <c r="C35" s="330" t="e">
        <f>VLOOKUP($I$3,'Data - CFR2526'!$C$4:$CJ$124,K35,FALSE)</f>
        <v>#N/A</v>
      </c>
      <c r="D35" s="322" t="s">
        <v>110</v>
      </c>
      <c r="E35" s="319">
        <f>_xlfn.IFNA(VLOOKUP(CONCATENATE($A35,$D35),'Budget Analysis Report (Table)'!$A:$F,4,0),0)</f>
        <v>0</v>
      </c>
      <c r="F35" s="63"/>
      <c r="G35" s="319">
        <f>_xlfn.IFNA(VLOOKUP(CONCATENATE($A35,$D35),'Budget Analysis Report (Table)'!$A:$F,5,0),0)</f>
        <v>0</v>
      </c>
      <c r="H35" s="63"/>
      <c r="I35" s="319">
        <f>_xlfn.IFNA(VLOOKUP(CONCATENATE($A35,$D35),'Budget Analysis Report (Table)'!$A:$F,6,0),0)</f>
        <v>0</v>
      </c>
      <c r="J35" s="63"/>
      <c r="K35" s="386">
        <v>28</v>
      </c>
    </row>
    <row r="36" spans="1:12" s="26" customFormat="1" ht="19.5" customHeight="1">
      <c r="A36" s="61" t="s">
        <v>111</v>
      </c>
      <c r="B36" s="62" t="s">
        <v>112</v>
      </c>
      <c r="C36" s="329" t="e">
        <f>VLOOKUP($I$3,'Data - CFR2526'!$C$4:$CJ$124,K36,FALSE)</f>
        <v>#N/A</v>
      </c>
      <c r="D36" s="322" t="s">
        <v>113</v>
      </c>
      <c r="E36" s="319">
        <f>_xlfn.IFNA(VLOOKUP(CONCATENATE($A36,$D36),'Budget Analysis Report (Table)'!$A:$F,4,0),0)</f>
        <v>0</v>
      </c>
      <c r="F36" s="63"/>
      <c r="G36" s="319">
        <f>_xlfn.IFNA(VLOOKUP(CONCATENATE($A36,$D36),'Budget Analysis Report (Table)'!$A:$F,5,0),0)</f>
        <v>0</v>
      </c>
      <c r="H36" s="63"/>
      <c r="I36" s="319">
        <f>_xlfn.IFNA(VLOOKUP(CONCATENATE($A36,$D36),'Budget Analysis Report (Table)'!$A:$F,6,0),0)</f>
        <v>0</v>
      </c>
      <c r="J36" s="63"/>
      <c r="K36" s="386">
        <v>29</v>
      </c>
    </row>
    <row r="37" spans="1:12" s="26" customFormat="1" ht="19.5" customHeight="1">
      <c r="A37" s="61" t="s">
        <v>114</v>
      </c>
      <c r="B37" s="62" t="s">
        <v>115</v>
      </c>
      <c r="C37" s="329" t="e">
        <f>VLOOKUP($I$3,'Data - CFR2526'!$C$4:$CJ$124,K37,FALSE)</f>
        <v>#N/A</v>
      </c>
      <c r="D37" s="322" t="s">
        <v>116</v>
      </c>
      <c r="E37" s="319">
        <f>_xlfn.IFNA(VLOOKUP(CONCATENATE($A37,$D37),'Budget Analysis Report (Table)'!$A:$F,4,0),0)</f>
        <v>0</v>
      </c>
      <c r="F37" s="63"/>
      <c r="G37" s="319">
        <f>_xlfn.IFNA(VLOOKUP(CONCATENATE($A37,$D37),'Budget Analysis Report (Table)'!$A:$F,5,0),0)</f>
        <v>0</v>
      </c>
      <c r="H37" s="63"/>
      <c r="I37" s="319">
        <f>_xlfn.IFNA(VLOOKUP(CONCATENATE($A37,$D37),'Budget Analysis Report (Table)'!$A:$F,6,0),0)</f>
        <v>0</v>
      </c>
      <c r="J37" s="63"/>
      <c r="K37" s="386">
        <v>30</v>
      </c>
    </row>
    <row r="38" spans="1:12" s="26" customFormat="1" ht="19.5" customHeight="1">
      <c r="A38" s="61" t="s">
        <v>117</v>
      </c>
      <c r="B38" s="62" t="s">
        <v>118</v>
      </c>
      <c r="C38" s="329" t="e">
        <f>VLOOKUP($I$3,'Data - CFR2526'!$C$4:$CJ$124,K38,FALSE)</f>
        <v>#N/A</v>
      </c>
      <c r="D38" s="322" t="s">
        <v>119</v>
      </c>
      <c r="E38" s="319">
        <f>_xlfn.IFNA(VLOOKUP(CONCATENATE($A38,$D38),'Budget Analysis Report (Table)'!$A:$F,4,0),0)</f>
        <v>0</v>
      </c>
      <c r="F38" s="63"/>
      <c r="G38" s="319">
        <f>_xlfn.IFNA(VLOOKUP(CONCATENATE($A38,$D38),'Budget Analysis Report (Table)'!$A:$F,5,0),0)</f>
        <v>0</v>
      </c>
      <c r="H38" s="63"/>
      <c r="I38" s="319">
        <f>_xlfn.IFNA(VLOOKUP(CONCATENATE($A38,$D38),'Budget Analysis Report (Table)'!$A:$F,6,0),0)</f>
        <v>0</v>
      </c>
      <c r="J38" s="63"/>
      <c r="K38" s="386">
        <v>31</v>
      </c>
    </row>
    <row r="39" spans="1:12" s="26" customFormat="1" ht="19.5" customHeight="1">
      <c r="A39" s="61" t="s">
        <v>120</v>
      </c>
      <c r="B39" s="62" t="s">
        <v>121</v>
      </c>
      <c r="C39" s="329" t="e">
        <f>VLOOKUP($I$3,'Data - CFR2526'!$C$4:$CJ$124,K39,FALSE)</f>
        <v>#N/A</v>
      </c>
      <c r="D39" s="322" t="s">
        <v>122</v>
      </c>
      <c r="E39" s="319">
        <f>_xlfn.IFNA(VLOOKUP(CONCATENATE($A39,$D39),'Budget Analysis Report (Table)'!$A:$F,4,0),0)</f>
        <v>0</v>
      </c>
      <c r="F39" s="63"/>
      <c r="G39" s="319">
        <f>_xlfn.IFNA(VLOOKUP(CONCATENATE($A39,$D39),'Budget Analysis Report (Table)'!$A:$F,5,0),0)</f>
        <v>0</v>
      </c>
      <c r="H39" s="63"/>
      <c r="I39" s="319">
        <f>_xlfn.IFNA(VLOOKUP(CONCATENATE($A39,$D39),'Budget Analysis Report (Table)'!$A:$F,6,0),0)</f>
        <v>0</v>
      </c>
      <c r="J39" s="63"/>
      <c r="K39" s="386">
        <v>32</v>
      </c>
    </row>
    <row r="40" spans="1:12" s="26" customFormat="1" ht="19.5" customHeight="1">
      <c r="A40" s="61" t="s">
        <v>123</v>
      </c>
      <c r="B40" s="62" t="s">
        <v>124</v>
      </c>
      <c r="C40" s="329" t="e">
        <f>VLOOKUP($I$3,'Data - CFR2526'!$C$4:$CJ$124,K40,FALSE)</f>
        <v>#N/A</v>
      </c>
      <c r="D40" s="322" t="s">
        <v>125</v>
      </c>
      <c r="E40" s="319">
        <f>_xlfn.IFNA(VLOOKUP(CONCATENATE($A40,$D40),'Budget Analysis Report (Table)'!$A:$F,4,0),0)</f>
        <v>0</v>
      </c>
      <c r="F40" s="63"/>
      <c r="G40" s="319">
        <f>_xlfn.IFNA(VLOOKUP(CONCATENATE($A40,$D40),'Budget Analysis Report (Table)'!$A:$F,5,0),0)</f>
        <v>0</v>
      </c>
      <c r="H40" s="63"/>
      <c r="I40" s="319">
        <f>_xlfn.IFNA(VLOOKUP(CONCATENATE($A40,$D40),'Budget Analysis Report (Table)'!$A:$F,6,0),0)</f>
        <v>0</v>
      </c>
      <c r="J40" s="63"/>
      <c r="K40" s="386">
        <v>33</v>
      </c>
    </row>
    <row r="41" spans="1:12" s="26" customFormat="1" ht="19.5" customHeight="1">
      <c r="A41" s="61" t="s">
        <v>126</v>
      </c>
      <c r="B41" s="62" t="s">
        <v>127</v>
      </c>
      <c r="C41" s="329" t="e">
        <f>VLOOKUP($I$3,'Data - CFR2526'!$C$4:$CJ$124,K41,FALSE)</f>
        <v>#N/A</v>
      </c>
      <c r="D41" s="322" t="s">
        <v>128</v>
      </c>
      <c r="E41" s="319">
        <f>_xlfn.IFNA(VLOOKUP(CONCATENATE($A41,$D41),'Budget Analysis Report (Table)'!$A:$F,4,0),0)</f>
        <v>0</v>
      </c>
      <c r="F41" s="63"/>
      <c r="G41" s="319">
        <f>_xlfn.IFNA(VLOOKUP(CONCATENATE($A41,$D41),'Budget Analysis Report (Table)'!$A:$F,5,0),0)</f>
        <v>0</v>
      </c>
      <c r="H41" s="63"/>
      <c r="I41" s="319">
        <f>_xlfn.IFNA(VLOOKUP(CONCATENATE($A41,$D41),'Budget Analysis Report (Table)'!$A:$F,6,0),0)</f>
        <v>0</v>
      </c>
      <c r="J41" s="63"/>
      <c r="K41" s="386">
        <v>34</v>
      </c>
    </row>
    <row r="42" spans="1:12" s="26" customFormat="1" ht="19.5" customHeight="1">
      <c r="A42" s="61" t="s">
        <v>129</v>
      </c>
      <c r="B42" s="62" t="s">
        <v>130</v>
      </c>
      <c r="C42" s="329" t="e">
        <f>VLOOKUP($I$3,'Data - CFR2526'!$C$4:$CJ$124,K42,FALSE)</f>
        <v>#N/A</v>
      </c>
      <c r="D42" s="322" t="s">
        <v>131</v>
      </c>
      <c r="E42" s="319">
        <f>_xlfn.IFNA(VLOOKUP(CONCATENATE($A42,$D42),'Budget Analysis Report (Table)'!$A:$F,4,0),0)</f>
        <v>0</v>
      </c>
      <c r="F42" s="63"/>
      <c r="G42" s="319">
        <f>_xlfn.IFNA(VLOOKUP(CONCATENATE($A42,$D42),'Budget Analysis Report (Table)'!$A:$F,5,0),0)</f>
        <v>0</v>
      </c>
      <c r="H42" s="63"/>
      <c r="I42" s="319">
        <f>_xlfn.IFNA(VLOOKUP(CONCATENATE($A42,$D42),'Budget Analysis Report (Table)'!$A:$F,6,0),0)</f>
        <v>0</v>
      </c>
      <c r="J42" s="63"/>
      <c r="K42" s="386">
        <v>35</v>
      </c>
    </row>
    <row r="43" spans="1:12" s="26" customFormat="1" ht="19.5" customHeight="1">
      <c r="A43" s="61" t="s">
        <v>132</v>
      </c>
      <c r="B43" s="62" t="s">
        <v>133</v>
      </c>
      <c r="C43" s="329" t="e">
        <f>VLOOKUP($I$3,'Data - CFR2526'!$C$4:$CJ$124,K43,FALSE)</f>
        <v>#N/A</v>
      </c>
      <c r="D43" s="322" t="s">
        <v>134</v>
      </c>
      <c r="E43" s="319">
        <f>_xlfn.IFNA(VLOOKUP(CONCATENATE($A43,$D43),'Budget Analysis Report (Table)'!$A:$F,4,0),0)</f>
        <v>0</v>
      </c>
      <c r="F43" s="63"/>
      <c r="G43" s="319">
        <f>_xlfn.IFNA(VLOOKUP(CONCATENATE($A43,$D43),'Budget Analysis Report (Table)'!$A:$F,5,0),0)</f>
        <v>0</v>
      </c>
      <c r="H43" s="63"/>
      <c r="I43" s="319">
        <f>_xlfn.IFNA(VLOOKUP(CONCATENATE($A43,$D43),'Budget Analysis Report (Table)'!$A:$F,6,0),0)</f>
        <v>0</v>
      </c>
      <c r="J43" s="63"/>
      <c r="K43" s="386">
        <v>36</v>
      </c>
    </row>
    <row r="44" spans="1:12" s="26" customFormat="1" ht="19.5" customHeight="1">
      <c r="A44" s="61" t="s">
        <v>135</v>
      </c>
      <c r="B44" s="62" t="s">
        <v>136</v>
      </c>
      <c r="C44" s="329" t="e">
        <f>VLOOKUP($I$3,'Data - CFR2526'!$C$4:$CJ$124,K44,FALSE)</f>
        <v>#N/A</v>
      </c>
      <c r="D44" s="322" t="s">
        <v>137</v>
      </c>
      <c r="E44" s="319">
        <f>_xlfn.IFNA(VLOOKUP(CONCATENATE($A44,$D44),'Budget Analysis Report (Table)'!$A:$F,4,0),0)</f>
        <v>0</v>
      </c>
      <c r="F44" s="63"/>
      <c r="G44" s="319">
        <f>_xlfn.IFNA(VLOOKUP(CONCATENATE($A44,$D44),'Budget Analysis Report (Table)'!$A:$F,5,0),0)</f>
        <v>0</v>
      </c>
      <c r="H44" s="63"/>
      <c r="I44" s="319">
        <f>_xlfn.IFNA(VLOOKUP(CONCATENATE($A44,$D44),'Budget Analysis Report (Table)'!$A:$F,6,0),0)</f>
        <v>0</v>
      </c>
      <c r="J44" s="63"/>
      <c r="K44" s="386">
        <v>37</v>
      </c>
    </row>
    <row r="45" spans="1:12" s="26" customFormat="1" ht="19.5" customHeight="1">
      <c r="A45" s="61" t="s">
        <v>138</v>
      </c>
      <c r="B45" s="62" t="s">
        <v>139</v>
      </c>
      <c r="C45" s="329" t="e">
        <f>VLOOKUP($I$3,'Data - CFR2526'!$C$4:$CJ$124,K45,FALSE)</f>
        <v>#N/A</v>
      </c>
      <c r="D45" s="322" t="s">
        <v>140</v>
      </c>
      <c r="E45" s="319">
        <f>_xlfn.IFNA(VLOOKUP(CONCATENATE($A45,$D45),'Budget Analysis Report (Table)'!$A:$F,4,0),0)</f>
        <v>0</v>
      </c>
      <c r="F45" s="63"/>
      <c r="G45" s="319">
        <f>_xlfn.IFNA(VLOOKUP(CONCATENATE($A45,$D45),'Budget Analysis Report (Table)'!$A:$F,5,0),0)</f>
        <v>0</v>
      </c>
      <c r="H45" s="63"/>
      <c r="I45" s="319">
        <f>_xlfn.IFNA(VLOOKUP(CONCATENATE($A45,$D45),'Budget Analysis Report (Table)'!$A:$F,6,0),0)</f>
        <v>0</v>
      </c>
      <c r="J45" s="63"/>
      <c r="K45" s="386">
        <v>38</v>
      </c>
    </row>
    <row r="46" spans="1:12" s="26" customFormat="1" ht="19.5" customHeight="1">
      <c r="A46" s="61" t="s">
        <v>141</v>
      </c>
      <c r="B46" s="62" t="s">
        <v>142</v>
      </c>
      <c r="C46" s="329" t="e">
        <f>VLOOKUP($I$3,'Data - CFR2526'!$C$4:$CJ$124,K46,FALSE)</f>
        <v>#N/A</v>
      </c>
      <c r="D46" s="322" t="s">
        <v>143</v>
      </c>
      <c r="E46" s="319">
        <f>_xlfn.IFNA(VLOOKUP(CONCATENATE($A46,$D46),'Budget Analysis Report (Table)'!$A:$F,4,0),0)</f>
        <v>0</v>
      </c>
      <c r="F46" s="63"/>
      <c r="G46" s="319">
        <f>_xlfn.IFNA(VLOOKUP(CONCATENATE($A46,$D46),'Budget Analysis Report (Table)'!$A:$F,5,0),0)</f>
        <v>0</v>
      </c>
      <c r="H46" s="63"/>
      <c r="I46" s="319">
        <f>_xlfn.IFNA(VLOOKUP(CONCATENATE($A46,$D46),'Budget Analysis Report (Table)'!$A:$F,6,0),0)</f>
        <v>0</v>
      </c>
      <c r="J46" s="63"/>
      <c r="K46" s="386">
        <v>39</v>
      </c>
    </row>
    <row r="47" spans="1:12" s="26" customFormat="1" ht="19.5" customHeight="1">
      <c r="A47" s="61" t="s">
        <v>144</v>
      </c>
      <c r="B47" s="62" t="s">
        <v>145</v>
      </c>
      <c r="C47" s="329" t="e">
        <f>VLOOKUP($I$3,'Data - CFR2526'!$C$4:$CJ$124,K47,FALSE)</f>
        <v>#N/A</v>
      </c>
      <c r="D47" s="322" t="s">
        <v>146</v>
      </c>
      <c r="E47" s="319">
        <f>_xlfn.IFNA(VLOOKUP(CONCATENATE($A47,$D47),'Budget Analysis Report (Table)'!$A:$F,4,0),0)</f>
        <v>0</v>
      </c>
      <c r="F47" s="63"/>
      <c r="G47" s="319">
        <f>_xlfn.IFNA(VLOOKUP(CONCATENATE($A47,$D47),'Budget Analysis Report (Table)'!$A:$F,5,0),0)</f>
        <v>0</v>
      </c>
      <c r="H47" s="63"/>
      <c r="I47" s="319">
        <f>_xlfn.IFNA(VLOOKUP(CONCATENATE($A47,$D47),'Budget Analysis Report (Table)'!$A:$F,6,0),0)</f>
        <v>0</v>
      </c>
      <c r="J47" s="63"/>
      <c r="K47" s="386">
        <v>40</v>
      </c>
    </row>
    <row r="48" spans="1:12" s="26" customFormat="1" ht="19.5" customHeight="1">
      <c r="A48" s="61" t="s">
        <v>147</v>
      </c>
      <c r="B48" s="62" t="s">
        <v>148</v>
      </c>
      <c r="C48" s="329" t="e">
        <f>VLOOKUP($I$3,'Data - CFR2526'!$C$4:$CJ$124,K48,FALSE)</f>
        <v>#N/A</v>
      </c>
      <c r="D48" s="322" t="s">
        <v>149</v>
      </c>
      <c r="E48" s="319">
        <f>_xlfn.IFNA(VLOOKUP(CONCATENATE($A48,$D48),'Budget Analysis Report (Table)'!$A:$F,4,0),0)</f>
        <v>0</v>
      </c>
      <c r="F48" s="63"/>
      <c r="G48" s="319">
        <f>_xlfn.IFNA(VLOOKUP(CONCATENATE($A48,$D48),'Budget Analysis Report (Table)'!$A:$F,5,0),0)</f>
        <v>0</v>
      </c>
      <c r="H48" s="63"/>
      <c r="I48" s="319">
        <f>_xlfn.IFNA(VLOOKUP(CONCATENATE($A48,$D48),'Budget Analysis Report (Table)'!$A:$F,6,0),0)</f>
        <v>0</v>
      </c>
      <c r="J48" s="63"/>
      <c r="K48" s="386">
        <v>41</v>
      </c>
    </row>
    <row r="49" spans="1:11" s="26" customFormat="1" ht="19.5" customHeight="1">
      <c r="A49" s="61" t="s">
        <v>150</v>
      </c>
      <c r="B49" s="62" t="s">
        <v>151</v>
      </c>
      <c r="C49" s="329" t="e">
        <f>VLOOKUP($I$3,'Data - CFR2526'!$C$4:$CJ$124,K49,FALSE)</f>
        <v>#N/A</v>
      </c>
      <c r="D49" s="322" t="s">
        <v>152</v>
      </c>
      <c r="E49" s="319">
        <f>_xlfn.IFNA(VLOOKUP(CONCATENATE($A49,$D49),'Budget Analysis Report (Table)'!$A:$F,4,0),0)</f>
        <v>0</v>
      </c>
      <c r="F49" s="63"/>
      <c r="G49" s="319">
        <f>_xlfn.IFNA(VLOOKUP(CONCATENATE($A49,$D49),'Budget Analysis Report (Table)'!$A:$F,5,0),0)</f>
        <v>0</v>
      </c>
      <c r="H49" s="63"/>
      <c r="I49" s="319">
        <f>_xlfn.IFNA(VLOOKUP(CONCATENATE($A49,$D49),'Budget Analysis Report (Table)'!$A:$F,6,0),0)</f>
        <v>0</v>
      </c>
      <c r="J49" s="63"/>
      <c r="K49" s="386">
        <v>42</v>
      </c>
    </row>
    <row r="50" spans="1:11" s="26" customFormat="1" ht="19.5" customHeight="1">
      <c r="A50" s="61" t="s">
        <v>153</v>
      </c>
      <c r="B50" s="62" t="s">
        <v>154</v>
      </c>
      <c r="C50" s="329" t="e">
        <f>VLOOKUP($I$3,'Data - CFR2526'!$C$4:$CJ$124,K50,FALSE)</f>
        <v>#N/A</v>
      </c>
      <c r="D50" s="322" t="s">
        <v>155</v>
      </c>
      <c r="E50" s="319">
        <f>_xlfn.IFNA(VLOOKUP(CONCATENATE($A50,$D50),'Budget Analysis Report (Table)'!$A:$F,4,0),0)</f>
        <v>0</v>
      </c>
      <c r="F50" s="63"/>
      <c r="G50" s="319">
        <f>_xlfn.IFNA(VLOOKUP(CONCATENATE($A50,$D50),'Budget Analysis Report (Table)'!$A:$F,5,0),0)</f>
        <v>0</v>
      </c>
      <c r="H50" s="63"/>
      <c r="I50" s="319">
        <f>_xlfn.IFNA(VLOOKUP(CONCATENATE($A50,$D50),'Budget Analysis Report (Table)'!$A:$F,6,0),0)</f>
        <v>0</v>
      </c>
      <c r="J50" s="63"/>
      <c r="K50" s="386">
        <v>43</v>
      </c>
    </row>
    <row r="51" spans="1:11" s="26" customFormat="1" ht="19.5" customHeight="1">
      <c r="A51" s="61" t="s">
        <v>156</v>
      </c>
      <c r="B51" s="62" t="s">
        <v>157</v>
      </c>
      <c r="C51" s="329" t="e">
        <f>VLOOKUP($I$3,'Data - CFR2526'!$C$4:$CJ$124,K51,FALSE)</f>
        <v>#N/A</v>
      </c>
      <c r="D51" s="322" t="s">
        <v>158</v>
      </c>
      <c r="E51" s="319">
        <f>_xlfn.IFNA(VLOOKUP(CONCATENATE($A51,$D51),'Budget Analysis Report (Table)'!$A:$F,4,0),0)</f>
        <v>0</v>
      </c>
      <c r="F51" s="63"/>
      <c r="G51" s="319">
        <f>_xlfn.IFNA(VLOOKUP(CONCATENATE($A51,$D51),'Budget Analysis Report (Table)'!$A:$F,5,0),0)</f>
        <v>0</v>
      </c>
      <c r="H51" s="63"/>
      <c r="I51" s="319">
        <f>_xlfn.IFNA(VLOOKUP(CONCATENATE($A51,$D51),'Budget Analysis Report (Table)'!$A:$F,6,0),0)</f>
        <v>0</v>
      </c>
      <c r="J51" s="63"/>
      <c r="K51" s="386">
        <v>44</v>
      </c>
    </row>
    <row r="52" spans="1:11" s="26" customFormat="1" ht="19.5" customHeight="1">
      <c r="A52" s="61" t="s">
        <v>159</v>
      </c>
      <c r="B52" s="62" t="s">
        <v>160</v>
      </c>
      <c r="C52" s="329" t="e">
        <f>VLOOKUP($I$3,'Data - CFR2526'!$C$4:$CJ$124,K52,FALSE)</f>
        <v>#N/A</v>
      </c>
      <c r="D52" s="322" t="s">
        <v>161</v>
      </c>
      <c r="E52" s="319">
        <f>_xlfn.IFNA(VLOOKUP(CONCATENATE($A52,$D52),'Budget Analysis Report (Table)'!$A:$F,4,0),0)</f>
        <v>0</v>
      </c>
      <c r="F52" s="63"/>
      <c r="G52" s="319">
        <f>_xlfn.IFNA(VLOOKUP(CONCATENATE($A52,$D52),'Budget Analysis Report (Table)'!$A:$F,5,0),0)</f>
        <v>0</v>
      </c>
      <c r="H52" s="63"/>
      <c r="I52" s="319">
        <f>_xlfn.IFNA(VLOOKUP(CONCATENATE($A52,$D52),'Budget Analysis Report (Table)'!$A:$F,6,0),0)</f>
        <v>0</v>
      </c>
      <c r="J52" s="60"/>
      <c r="K52" s="386">
        <v>45</v>
      </c>
    </row>
    <row r="53" spans="1:11" s="26" customFormat="1" ht="19.5" customHeight="1">
      <c r="A53" s="61" t="s">
        <v>162</v>
      </c>
      <c r="B53" s="62" t="s">
        <v>163</v>
      </c>
      <c r="C53" s="329" t="e">
        <f>VLOOKUP($I$3,'Data - CFR2526'!$C$4:$CJ$124,K53,FALSE)</f>
        <v>#N/A</v>
      </c>
      <c r="D53" s="322" t="s">
        <v>164</v>
      </c>
      <c r="E53" s="319">
        <f>_xlfn.IFNA(VLOOKUP(CONCATENATE($A53,$D53),'Budget Analysis Report (Table)'!$A:$F,4,0),0)</f>
        <v>0</v>
      </c>
      <c r="F53" s="63"/>
      <c r="G53" s="319">
        <f>_xlfn.IFNA(VLOOKUP(CONCATENATE($A53,$D53),'Budget Analysis Report (Table)'!$A:$F,5,0),0)</f>
        <v>0</v>
      </c>
      <c r="H53" s="63"/>
      <c r="I53" s="319">
        <f>_xlfn.IFNA(VLOOKUP(CONCATENATE($A53,$D53),'Budget Analysis Report (Table)'!$A:$F,6,0),0)</f>
        <v>0</v>
      </c>
      <c r="J53" s="60"/>
      <c r="K53" s="386">
        <v>46</v>
      </c>
    </row>
    <row r="54" spans="1:11" s="26" customFormat="1" ht="19.5" customHeight="1">
      <c r="A54" s="61" t="s">
        <v>165</v>
      </c>
      <c r="B54" s="62" t="s">
        <v>166</v>
      </c>
      <c r="C54" s="329" t="e" cm="1">
        <f t="array" ref="C54">SUM(VLOOKUP($I$3,'Data - CFR2526'!$C$4:$CJ$124,{47,48,49,50,51,52,53},FALSE))</f>
        <v>#N/A</v>
      </c>
      <c r="D54" s="322"/>
      <c r="E54" s="319">
        <f>SUM(_xlfn.IFNA(VLOOKUP("E20A: Connectivity",'Budget Analysis Report (Table)'!$A:$F,4,0),0),_xlfn.IFNA(VLOOKUP("E20B: Onsite Servers",'Budget Analysis Report (Table)'!$A:$F,4,0),0),_xlfn.IFNA(VLOOKUP("E20C: IT Learning Resources",'Budget Analysis Report (Table)'!$A:$F,4,0),0),_xlfn.IFNA(VLOOKUP("E20D: Administration Software &amp; Systems",'Budget Analysis Report (Table)'!$A:$F,4,0),0),_xlfn.IFNA(VLOOKUP("E20E: Laptops, Desktops &amp; Tablets",'Budget Analysis Report (Table)'!$A:$F,4,0),0),_xlfn.IFNA(VLOOKUP("E20F: Other Hardware",'Budget Analysis Report (Table)'!$A:$F,4,0),0),_xlfn.IFNA(VLOOKUP("E20G: IT Support",'Budget Analysis Report (Table)'!$A:$F,4,0),0))</f>
        <v>0</v>
      </c>
      <c r="F54" s="63"/>
      <c r="G54" s="319">
        <f>SUM(_xlfn.IFNA(VLOOKUP("E20A: Connectivity",'Budget Analysis Report (Table)'!$A:$F,5,0),0),_xlfn.IFNA(VLOOKUP("E20B: Onsite Servers",'Budget Analysis Report (Table)'!$A:$F,5,0),0),_xlfn.IFNA(VLOOKUP("E20C: IT Learning Resources",'Budget Analysis Report (Table)'!$A:$F,5,0),0),_xlfn.IFNA(VLOOKUP("E20D: Administration Software &amp; Systems",'Budget Analysis Report (Table)'!$A:$F,5,0),0),_xlfn.IFNA(VLOOKUP("E20E: Laptops, Desktops &amp; Tablets",'Budget Analysis Report (Table)'!$A:$F,5,0),0),_xlfn.IFNA(VLOOKUP("E20F: Other Hardware",'Budget Analysis Report (Table)'!$A:$F,5,0),0),_xlfn.IFNA(VLOOKUP("E20G: IT Support",'Budget Analysis Report (Table)'!$A:$F,5,0),0))</f>
        <v>0</v>
      </c>
      <c r="H54" s="63"/>
      <c r="I54" s="319">
        <f>SUM(_xlfn.IFNA(VLOOKUP("E20A: Connectivity",'Budget Analysis Report (Table)'!$A:$F,6,0),0),_xlfn.IFNA(VLOOKUP("E20B: Onsite Servers",'Budget Analysis Report (Table)'!$A:$F,6,0),0),_xlfn.IFNA(VLOOKUP("E20C: IT Learning Resources",'Budget Analysis Report (Table)'!$A:$F,6,0),0),_xlfn.IFNA(VLOOKUP("E20D: Administration Software &amp; Systems",'Budget Analysis Report (Table)'!$A:$F,6,0),0),_xlfn.IFNA(VLOOKUP("E20E: Laptops, Desktops &amp; Tablets",'Budget Analysis Report (Table)'!$A:$F,6,0),0),_xlfn.IFNA(VLOOKUP("E20F: Other Hardware",'Budget Analysis Report (Table)'!$A:$F,6,0),0),_xlfn.IFNA(VLOOKUP("E20G: IT Support",'Budget Analysis Report (Table)'!$A:$F,6,0),0))</f>
        <v>0</v>
      </c>
      <c r="J54" s="60"/>
      <c r="K54" s="383"/>
    </row>
    <row r="55" spans="1:11" s="26" customFormat="1" ht="19.5" customHeight="1">
      <c r="A55" s="61" t="s">
        <v>167</v>
      </c>
      <c r="B55" s="62" t="s">
        <v>168</v>
      </c>
      <c r="C55" s="329" t="e">
        <f>VLOOKUP($I$3,'Data - CFR2526'!$C$4:$CJ$124,K55,FALSE)</f>
        <v>#N/A</v>
      </c>
      <c r="D55" s="322" t="s">
        <v>169</v>
      </c>
      <c r="E55" s="319">
        <f>_xlfn.IFNA(VLOOKUP(CONCATENATE($A55,$D55),'Budget Analysis Report (Table)'!$A:$F,4,0),0)</f>
        <v>0</v>
      </c>
      <c r="F55" s="63"/>
      <c r="G55" s="319">
        <f>_xlfn.IFNA(VLOOKUP(CONCATENATE($A55,$D55),'Budget Analysis Report (Table)'!$A:$F,5,0),0)</f>
        <v>0</v>
      </c>
      <c r="H55" s="63"/>
      <c r="I55" s="319">
        <f>_xlfn.IFNA(VLOOKUP(CONCATENATE($A55,$D55),'Budget Analysis Report (Table)'!$A:$F,6,0),0)</f>
        <v>0</v>
      </c>
      <c r="J55" s="60"/>
      <c r="K55" s="386">
        <v>54</v>
      </c>
    </row>
    <row r="56" spans="1:11" s="26" customFormat="1" ht="19.5" customHeight="1">
      <c r="A56" s="61" t="s">
        <v>170</v>
      </c>
      <c r="B56" s="62" t="s">
        <v>171</v>
      </c>
      <c r="C56" s="329" t="e">
        <f>VLOOKUP($I$3,'Data - CFR2526'!$C$4:$CJ$124,K56,FALSE)</f>
        <v>#N/A</v>
      </c>
      <c r="D56" s="322" t="s">
        <v>172</v>
      </c>
      <c r="E56" s="319">
        <f>_xlfn.IFNA(VLOOKUP(CONCATENATE($A56,$D56),'Budget Analysis Report (Table)'!$A:$F,4,0),0)</f>
        <v>0</v>
      </c>
      <c r="F56" s="63"/>
      <c r="G56" s="319">
        <f>_xlfn.IFNA(VLOOKUP(CONCATENATE($A56,$D56),'Budget Analysis Report (Table)'!$A:$F,5,0),0)</f>
        <v>0</v>
      </c>
      <c r="H56" s="63"/>
      <c r="I56" s="319">
        <f>_xlfn.IFNA(VLOOKUP(CONCATENATE($A56,$D56),'Budget Analysis Report (Table)'!$A:$F,6,0),0)</f>
        <v>0</v>
      </c>
      <c r="J56" s="60"/>
      <c r="K56" s="386">
        <v>55</v>
      </c>
    </row>
    <row r="57" spans="1:11" s="26" customFormat="1" ht="19.5" customHeight="1">
      <c r="A57" s="61" t="s">
        <v>173</v>
      </c>
      <c r="B57" s="62" t="s">
        <v>174</v>
      </c>
      <c r="C57" s="329" t="e">
        <f>VLOOKUP($I$3,'Data - CFR2526'!$C$4:$CJ$124,K57,FALSE)</f>
        <v>#N/A</v>
      </c>
      <c r="D57" s="322" t="s">
        <v>175</v>
      </c>
      <c r="E57" s="319">
        <f>_xlfn.IFNA(VLOOKUP(CONCATENATE($A57,$D57),'Budget Analysis Report (Table)'!$A:$F,4,0),0)</f>
        <v>0</v>
      </c>
      <c r="F57" s="63"/>
      <c r="G57" s="319">
        <f>_xlfn.IFNA(VLOOKUP(CONCATENATE($A57,$D57),'Budget Analysis Report (Table)'!$A:$F,5,0),0)</f>
        <v>0</v>
      </c>
      <c r="H57" s="63"/>
      <c r="I57" s="319">
        <f>_xlfn.IFNA(VLOOKUP(CONCATENATE($A57,$D57),'Budget Analysis Report (Table)'!$A:$F,6,0),0)</f>
        <v>0</v>
      </c>
      <c r="J57" s="63"/>
      <c r="K57" s="386">
        <v>56</v>
      </c>
    </row>
    <row r="58" spans="1:11" s="26" customFormat="1" ht="19.5" customHeight="1">
      <c r="A58" s="61" t="s">
        <v>176</v>
      </c>
      <c r="B58" s="62" t="s">
        <v>177</v>
      </c>
      <c r="C58" s="329" t="e">
        <f>VLOOKUP($I$3,'Data - CFR2526'!$C$4:$CJ$124,K58,FALSE)</f>
        <v>#N/A</v>
      </c>
      <c r="D58" s="322" t="s">
        <v>178</v>
      </c>
      <c r="E58" s="319">
        <f>_xlfn.IFNA(VLOOKUP(CONCATENATE($A58,$D58),'Budget Analysis Report (Table)'!$A:$F,4,0),0)</f>
        <v>0</v>
      </c>
      <c r="F58" s="63"/>
      <c r="G58" s="319">
        <f>_xlfn.IFNA(VLOOKUP(CONCATENATE($A58,$D58),'Budget Analysis Report (Table)'!$A:$F,5,0),0)</f>
        <v>0</v>
      </c>
      <c r="H58" s="63"/>
      <c r="I58" s="319">
        <f>_xlfn.IFNA(VLOOKUP(CONCATENATE($A58,$D58),'Budget Analysis Report (Table)'!$A:$F,6,0),0)</f>
        <v>0</v>
      </c>
      <c r="J58" s="63"/>
      <c r="K58" s="386">
        <v>57</v>
      </c>
    </row>
    <row r="59" spans="1:11" s="26" customFormat="1" ht="19.5" customHeight="1">
      <c r="A59" s="61" t="s">
        <v>179</v>
      </c>
      <c r="B59" s="62" t="s">
        <v>180</v>
      </c>
      <c r="C59" s="329" t="e">
        <f>VLOOKUP($I$3,'Data - CFR2526'!$C$4:$CJ$124,K59,FALSE)</f>
        <v>#N/A</v>
      </c>
      <c r="D59" s="322" t="s">
        <v>181</v>
      </c>
      <c r="E59" s="319">
        <f>_xlfn.IFNA(VLOOKUP(CONCATENATE($A59,$D59),'Budget Analysis Report (Table)'!$A:$F,4,0),0)</f>
        <v>0</v>
      </c>
      <c r="F59" s="63"/>
      <c r="G59" s="319">
        <f>_xlfn.IFNA(VLOOKUP(CONCATENATE($A59,$D59),'Budget Analysis Report (Table)'!$A:$F,5,0),0)</f>
        <v>0</v>
      </c>
      <c r="H59" s="63"/>
      <c r="I59" s="319">
        <f>_xlfn.IFNA(VLOOKUP(CONCATENATE($A59,$D59),'Budget Analysis Report (Table)'!$A:$F,6,0),0)</f>
        <v>0</v>
      </c>
      <c r="J59" s="63"/>
      <c r="K59" s="386">
        <v>58</v>
      </c>
    </row>
    <row r="60" spans="1:11" s="26" customFormat="1" ht="19.5" customHeight="1">
      <c r="A60" s="61" t="s">
        <v>182</v>
      </c>
      <c r="B60" s="62" t="s">
        <v>183</v>
      </c>
      <c r="C60" s="329" t="e">
        <f>VLOOKUP($I$3,'Data - CFR2526'!$C$4:$CJ$124,K60,FALSE)</f>
        <v>#N/A</v>
      </c>
      <c r="D60" s="322" t="s">
        <v>184</v>
      </c>
      <c r="E60" s="319">
        <f>_xlfn.IFNA(VLOOKUP(CONCATENATE($A60,$D60),'Budget Analysis Report (Table)'!$A:$F,4,0),0)</f>
        <v>0</v>
      </c>
      <c r="F60" s="63"/>
      <c r="G60" s="319">
        <f>_xlfn.IFNA(VLOOKUP(CONCATENATE($A60,$D60),'Budget Analysis Report (Table)'!$A:$F,5,0),0)</f>
        <v>0</v>
      </c>
      <c r="H60" s="63"/>
      <c r="I60" s="319">
        <f>_xlfn.IFNA(VLOOKUP(CONCATENATE($A60,$D60),'Budget Analysis Report (Table)'!$A:$F,6,0),0)</f>
        <v>0</v>
      </c>
      <c r="J60" s="63"/>
      <c r="K60" s="386">
        <v>59</v>
      </c>
    </row>
    <row r="61" spans="1:11" s="26" customFormat="1" ht="19.5" customHeight="1">
      <c r="A61" s="61" t="s">
        <v>185</v>
      </c>
      <c r="B61" s="62" t="s">
        <v>186</v>
      </c>
      <c r="C61" s="329" t="e">
        <f>VLOOKUP($I$3,'Data - CFR2526'!$C$4:$CJ$124,K61,FALSE)</f>
        <v>#N/A</v>
      </c>
      <c r="D61" s="322" t="s">
        <v>187</v>
      </c>
      <c r="E61" s="319">
        <f>_xlfn.IFNA(VLOOKUP(CONCATENATE($A61,$D61),'Budget Analysis Report (Table)'!$A:$F,4,0),0)</f>
        <v>0</v>
      </c>
      <c r="F61" s="63"/>
      <c r="G61" s="319">
        <f>_xlfn.IFNA(VLOOKUP(CONCATENATE($A61,$D61),'Budget Analysis Report (Table)'!$A:$F,5,0),0)</f>
        <v>0</v>
      </c>
      <c r="H61" s="63"/>
      <c r="I61" s="319">
        <f>_xlfn.IFNA(VLOOKUP(CONCATENATE($A61,$D61),'Budget Analysis Report (Table)'!$A:$F,6,0),0)</f>
        <v>0</v>
      </c>
      <c r="J61" s="63"/>
      <c r="K61" s="386">
        <v>60</v>
      </c>
    </row>
    <row r="62" spans="1:11" s="26" customFormat="1" ht="19.5" customHeight="1">
      <c r="A62" s="61" t="s">
        <v>188</v>
      </c>
      <c r="B62" s="62" t="s">
        <v>189</v>
      </c>
      <c r="C62" s="329" t="e">
        <f>VLOOKUP($I$3,'Data - CFR2526'!$C$4:$CJ$124,K62,FALSE)</f>
        <v>#N/A</v>
      </c>
      <c r="D62" s="322" t="s">
        <v>190</v>
      </c>
      <c r="E62" s="319">
        <f>_xlfn.IFNA(VLOOKUP(CONCATENATE($A62,$D62),'Budget Analysis Report (Table)'!$A:$F,4,0),0)</f>
        <v>0</v>
      </c>
      <c r="F62" s="63"/>
      <c r="G62" s="319">
        <f>_xlfn.IFNA(VLOOKUP(CONCATENATE($A62,$D62),'Budget Analysis Report (Table)'!$A:$F,5,0),0)</f>
        <v>0</v>
      </c>
      <c r="H62" s="63"/>
      <c r="I62" s="319">
        <f>_xlfn.IFNA(VLOOKUP(CONCATENATE($A62,$D62),'Budget Analysis Report (Table)'!$A:$F,6,0),0)</f>
        <v>0</v>
      </c>
      <c r="J62" s="63"/>
      <c r="K62" s="386">
        <v>61</v>
      </c>
    </row>
    <row r="63" spans="1:11" s="26" customFormat="1" ht="19.5" customHeight="1">
      <c r="A63" s="61" t="s">
        <v>191</v>
      </c>
      <c r="B63" s="62" t="s">
        <v>192</v>
      </c>
      <c r="C63" s="329" t="e">
        <f>VLOOKUP($I$3,'Data - CFR2526'!$C$4:$CJ$124,K63,FALSE)</f>
        <v>#N/A</v>
      </c>
      <c r="D63" s="322" t="s">
        <v>193</v>
      </c>
      <c r="E63" s="319">
        <f>_xlfn.IFNA(VLOOKUP(CONCATENATE($A63,$D63),'Budget Analysis Report (Table)'!$A:$F,4,0),0)</f>
        <v>0</v>
      </c>
      <c r="F63" s="63"/>
      <c r="G63" s="319">
        <f>_xlfn.IFNA(VLOOKUP(CONCATENATE($A63,$D63),'Budget Analysis Report (Table)'!$A:$F,5,0),0)</f>
        <v>0</v>
      </c>
      <c r="H63" s="63"/>
      <c r="I63" s="319">
        <f>_xlfn.IFNA(VLOOKUP(CONCATENATE($A63,$D63),'Budget Analysis Report (Table)'!$A:$F,6,0),0)</f>
        <v>0</v>
      </c>
      <c r="J63" s="63"/>
      <c r="K63" s="386">
        <v>62</v>
      </c>
    </row>
    <row r="64" spans="1:11" s="26" customFormat="1" ht="19.5" customHeight="1">
      <c r="A64" s="61" t="s">
        <v>194</v>
      </c>
      <c r="B64" s="62" t="s">
        <v>195</v>
      </c>
      <c r="C64" s="329" t="e">
        <f>VLOOKUP($I$3,'Data - CFR2526'!$C$4:$CJ$124,K64,FALSE)</f>
        <v>#N/A</v>
      </c>
      <c r="D64" s="322" t="s">
        <v>196</v>
      </c>
      <c r="E64" s="319">
        <f>_xlfn.IFNA(VLOOKUP(CONCATENATE($A64,$D64),'Budget Analysis Report (Table)'!$A:$F,4,0),0)</f>
        <v>0</v>
      </c>
      <c r="F64" s="63"/>
      <c r="G64" s="319">
        <f>_xlfn.IFNA(VLOOKUP(CONCATENATE($A64,$D64),'Budget Analysis Report (Table)'!$A:$F,5,0),0)</f>
        <v>0</v>
      </c>
      <c r="H64" s="63"/>
      <c r="I64" s="319">
        <f>_xlfn.IFNA(VLOOKUP(CONCATENATE($A64,$D64),'Budget Analysis Report (Table)'!$A:$F,6,0),0)</f>
        <v>0</v>
      </c>
      <c r="J64" s="63"/>
      <c r="K64" s="386">
        <v>63</v>
      </c>
    </row>
    <row r="65" spans="1:12" s="26" customFormat="1" ht="19.5" customHeight="1" thickBot="1">
      <c r="A65" s="61" t="s">
        <v>197</v>
      </c>
      <c r="B65" s="62" t="s">
        <v>198</v>
      </c>
      <c r="C65" s="329" t="e">
        <f>VLOOKUP($I$3,'Data - CFR2526'!$C$4:$CJ$124,K65,FALSE)</f>
        <v>#N/A</v>
      </c>
      <c r="D65" s="322" t="s">
        <v>199</v>
      </c>
      <c r="E65" s="319">
        <f>_xlfn.IFNA(VLOOKUP(CONCATENATE($A65,$D65),'Budget Analysis Report (Table)'!$A:$F,4,0),0)</f>
        <v>0</v>
      </c>
      <c r="F65" s="63"/>
      <c r="G65" s="319">
        <f>_xlfn.IFNA(VLOOKUP(CONCATENATE($A65,$D65),'Budget Analysis Report (Table)'!$A:$F,5,0),0)</f>
        <v>0</v>
      </c>
      <c r="H65" s="63"/>
      <c r="I65" s="319">
        <f>_xlfn.IFNA(VLOOKUP(CONCATENATE($A65,$D65),'Budget Analysis Report (Table)'!$A:$F,6,0),0)</f>
        <v>0</v>
      </c>
      <c r="J65" s="63"/>
      <c r="K65" s="386">
        <v>64</v>
      </c>
    </row>
    <row r="66" spans="1:12" s="26" customFormat="1" ht="19.5" customHeight="1" thickBot="1">
      <c r="A66" s="69"/>
      <c r="B66" s="65" t="s">
        <v>30</v>
      </c>
      <c r="C66" s="155" t="e">
        <f>SUM(C35:C65)</f>
        <v>#N/A</v>
      </c>
      <c r="D66" s="70"/>
      <c r="E66" s="1">
        <f>SUM(E35:E65)</f>
        <v>0</v>
      </c>
      <c r="F66" s="67"/>
      <c r="G66" s="1">
        <f>SUM(G35:G65)</f>
        <v>0</v>
      </c>
      <c r="H66" s="67"/>
      <c r="I66" s="1">
        <f>SUM(I35:I65)</f>
        <v>0</v>
      </c>
      <c r="J66" s="98"/>
      <c r="K66" s="383"/>
    </row>
    <row r="67" spans="1:12" s="26" customFormat="1" ht="36.75" customHeight="1">
      <c r="A67" s="71"/>
      <c r="B67" s="65"/>
      <c r="C67" s="72"/>
      <c r="D67" s="59"/>
      <c r="E67" s="72"/>
      <c r="G67" s="72"/>
      <c r="I67" s="72"/>
      <c r="J67" s="60"/>
      <c r="K67" s="383"/>
    </row>
    <row r="68" spans="1:12" ht="34.5" customHeight="1">
      <c r="A68" s="73" t="s">
        <v>200</v>
      </c>
      <c r="B68" s="62"/>
      <c r="C68" s="52" t="str">
        <f>$C$7</f>
        <v>2025/26 Latest Forecast or Actual Outturn</v>
      </c>
      <c r="D68" s="59"/>
      <c r="E68" s="66" t="str">
        <f>E5</f>
        <v>2026/27</v>
      </c>
      <c r="F68" s="219"/>
      <c r="G68" s="66" t="str">
        <f>G5</f>
        <v>2027/28</v>
      </c>
      <c r="H68" s="219"/>
      <c r="I68" s="66" t="str">
        <f>I5</f>
        <v>2028/29</v>
      </c>
      <c r="J68" s="60"/>
    </row>
    <row r="69" spans="1:12" s="26" customFormat="1" ht="19.5" customHeight="1" thickBot="1">
      <c r="A69" s="71"/>
      <c r="B69" s="62"/>
      <c r="C69" s="66" t="s">
        <v>55</v>
      </c>
      <c r="D69" s="59"/>
      <c r="E69" s="66" t="s">
        <v>55</v>
      </c>
      <c r="G69" s="66" t="s">
        <v>55</v>
      </c>
      <c r="I69" s="66" t="s">
        <v>55</v>
      </c>
      <c r="J69" s="60"/>
      <c r="K69" s="383"/>
      <c r="L69" s="44"/>
    </row>
    <row r="70" spans="1:12" ht="19.5" customHeight="1" thickBot="1">
      <c r="A70" s="71"/>
      <c r="B70" s="62" t="s">
        <v>201</v>
      </c>
      <c r="C70" s="155" t="e">
        <f>C31-C66</f>
        <v>#N/A</v>
      </c>
      <c r="D70" s="59"/>
      <c r="E70" s="1">
        <f>E31-E66</f>
        <v>0</v>
      </c>
      <c r="F70" s="63"/>
      <c r="G70" s="1">
        <f>G31-G66</f>
        <v>0</v>
      </c>
      <c r="H70" s="63"/>
      <c r="I70" s="1">
        <f>I31-I66</f>
        <v>0</v>
      </c>
      <c r="J70" s="63"/>
    </row>
    <row r="71" spans="1:12" ht="19.5" customHeight="1" thickBot="1">
      <c r="A71" s="71"/>
      <c r="B71" s="62" t="s">
        <v>996</v>
      </c>
      <c r="C71" s="329" t="e">
        <f>VLOOKUP($I$3,'Data - CFR2526'!$C$4:$CJ$124,K71,FALSE)</f>
        <v>#N/A</v>
      </c>
      <c r="D71" s="59"/>
      <c r="E71" s="302" t="e">
        <f>IF(C70&lt;&gt;0,C72,)</f>
        <v>#N/A</v>
      </c>
      <c r="F71" s="63"/>
      <c r="G71" s="15" t="e">
        <f>E72</f>
        <v>#N/A</v>
      </c>
      <c r="H71" s="63"/>
      <c r="I71" s="15" t="e">
        <f>G72</f>
        <v>#N/A</v>
      </c>
      <c r="J71" s="63"/>
      <c r="K71" s="387">
        <v>4</v>
      </c>
    </row>
    <row r="72" spans="1:12" s="26" customFormat="1" ht="19.5" customHeight="1" thickBot="1">
      <c r="A72" s="71"/>
      <c r="B72" s="62" t="s">
        <v>202</v>
      </c>
      <c r="C72" s="155" t="e">
        <f>C70+C71</f>
        <v>#N/A</v>
      </c>
      <c r="D72" s="59"/>
      <c r="E72" s="15" t="e">
        <f>E70+E71</f>
        <v>#N/A</v>
      </c>
      <c r="F72" s="63"/>
      <c r="G72" s="15" t="e">
        <f>G70+G71</f>
        <v>#N/A</v>
      </c>
      <c r="H72" s="63"/>
      <c r="I72" s="15" t="e">
        <f>I70+I71</f>
        <v>#N/A</v>
      </c>
      <c r="J72" s="63"/>
      <c r="K72" s="383"/>
    </row>
    <row r="73" spans="1:12" s="26" customFormat="1" ht="19.5" customHeight="1">
      <c r="A73" s="71"/>
      <c r="B73" s="62"/>
      <c r="C73" s="74"/>
      <c r="D73" s="59"/>
      <c r="E73" s="74"/>
      <c r="G73" s="74"/>
      <c r="I73" s="74"/>
      <c r="J73" s="60"/>
      <c r="K73" s="383"/>
    </row>
    <row r="74" spans="1:12" s="26" customFormat="1" ht="21">
      <c r="A74" s="437" t="s">
        <v>34</v>
      </c>
      <c r="B74" s="438"/>
      <c r="C74" s="438"/>
      <c r="D74" s="438"/>
      <c r="E74" s="438"/>
      <c r="F74" s="438"/>
      <c r="G74" s="438"/>
      <c r="H74" s="438"/>
      <c r="I74" s="438"/>
      <c r="J74" s="439"/>
      <c r="K74" s="383"/>
    </row>
    <row r="75" spans="1:12" s="26" customFormat="1" ht="34.5" customHeight="1">
      <c r="A75" s="68"/>
      <c r="B75" s="75"/>
      <c r="C75" s="52" t="str">
        <f>$C$7</f>
        <v>2025/26 Latest Forecast or Actual Outturn</v>
      </c>
      <c r="D75" s="59"/>
      <c r="E75" s="66" t="str">
        <f>E5</f>
        <v>2026/27</v>
      </c>
      <c r="F75" s="219"/>
      <c r="G75" s="66" t="str">
        <f>G5</f>
        <v>2027/28</v>
      </c>
      <c r="H75" s="219"/>
      <c r="I75" s="66" t="str">
        <f>I5</f>
        <v>2028/29</v>
      </c>
      <c r="J75" s="60"/>
      <c r="K75" s="383"/>
    </row>
    <row r="76" spans="1:12" s="26" customFormat="1" ht="19.5" customHeight="1" thickBot="1">
      <c r="A76" s="68" t="s">
        <v>53</v>
      </c>
      <c r="B76" s="65" t="s">
        <v>203</v>
      </c>
      <c r="C76" s="66" t="s">
        <v>55</v>
      </c>
      <c r="D76" s="59"/>
      <c r="E76" s="66" t="s">
        <v>55</v>
      </c>
      <c r="G76" s="66" t="s">
        <v>55</v>
      </c>
      <c r="I76" s="66" t="s">
        <v>55</v>
      </c>
      <c r="J76" s="60"/>
      <c r="K76" s="383"/>
    </row>
    <row r="77" spans="1:12" s="26" customFormat="1" ht="19.5" customHeight="1" thickBot="1">
      <c r="A77" s="61" t="s">
        <v>204</v>
      </c>
      <c r="B77" s="62" t="s">
        <v>205</v>
      </c>
      <c r="C77" s="330" t="e">
        <f>VLOOKUP($I$3,'Data - CFR2526'!$C$4:$CJ$124,K77,FALSE)</f>
        <v>#N/A</v>
      </c>
      <c r="D77" s="322" t="s">
        <v>206</v>
      </c>
      <c r="E77" s="320">
        <f>_xlfn.IFNA(VLOOKUP(CONCATENATE($A77,$D77),'Budget Analysis Report (Table)'!$A:$F,4,0),0)</f>
        <v>0</v>
      </c>
      <c r="F77" s="331"/>
      <c r="G77" s="320">
        <f>_xlfn.IFNA(VLOOKUP(CONCATENATE($A77,$D77),'Budget Analysis Report (Table)'!$A:$F,5,0),0)</f>
        <v>0</v>
      </c>
      <c r="H77" s="331"/>
      <c r="I77" s="320">
        <f>_xlfn.IFNA(VLOOKUP(CONCATENATE($A77,$D77),'Budget Analysis Report (Table)'!$A:$F,6,0),0)</f>
        <v>0</v>
      </c>
      <c r="J77" s="60"/>
      <c r="K77" s="383">
        <v>22</v>
      </c>
    </row>
    <row r="78" spans="1:12" s="26" customFormat="1" ht="19.5" customHeight="1" thickBot="1">
      <c r="A78" s="61" t="s">
        <v>207</v>
      </c>
      <c r="B78" s="62" t="s">
        <v>208</v>
      </c>
      <c r="C78" s="329" t="e">
        <f>VLOOKUP($I$3,'Data - CFR2526'!$C$4:$CJ$124,K78,FALSE)</f>
        <v>#N/A</v>
      </c>
      <c r="D78" s="322" t="s">
        <v>209</v>
      </c>
      <c r="E78" s="320">
        <f>_xlfn.IFNA(VLOOKUP(CONCATENATE($A78,$D78),'Budget Analysis Report (Table)'!$A:$F,4,0),0)</f>
        <v>0</v>
      </c>
      <c r="F78" s="331"/>
      <c r="G78" s="320">
        <f>_xlfn.IFNA(VLOOKUP(CONCATENATE($A78,$D78),'Budget Analysis Report (Table)'!$A:$F,5,0),0)</f>
        <v>0</v>
      </c>
      <c r="H78" s="331"/>
      <c r="I78" s="320">
        <f>_xlfn.IFNA(VLOOKUP(CONCATENATE($A78,$D78),'Budget Analysis Report (Table)'!$A:$F,6,0),0)</f>
        <v>0</v>
      </c>
      <c r="J78" s="60"/>
      <c r="K78" s="383">
        <v>23</v>
      </c>
    </row>
    <row r="79" spans="1:12" s="26" customFormat="1" ht="19.5" customHeight="1" thickBot="1">
      <c r="A79" s="61"/>
      <c r="B79" s="65" t="s">
        <v>210</v>
      </c>
      <c r="C79" s="155" t="e">
        <f>C77+C78</f>
        <v>#N/A</v>
      </c>
      <c r="D79" s="322"/>
      <c r="E79" s="15">
        <f>E77+E78</f>
        <v>0</v>
      </c>
      <c r="F79" s="63"/>
      <c r="G79" s="15">
        <f>G77+G78</f>
        <v>0</v>
      </c>
      <c r="H79" s="63"/>
      <c r="I79" s="15">
        <f>I77+I78</f>
        <v>0</v>
      </c>
      <c r="J79" s="60"/>
      <c r="K79" s="383"/>
    </row>
    <row r="80" spans="1:12" s="26" customFormat="1" ht="19.5" customHeight="1">
      <c r="A80" s="61"/>
      <c r="B80" s="62"/>
      <c r="C80" s="74"/>
      <c r="D80" s="322"/>
      <c r="E80" s="74"/>
      <c r="G80" s="74"/>
      <c r="I80" s="74"/>
      <c r="J80" s="60"/>
      <c r="K80" s="383"/>
    </row>
    <row r="81" spans="1:12" s="26" customFormat="1" ht="19.5" customHeight="1">
      <c r="A81" s="68"/>
      <c r="B81" s="57"/>
      <c r="C81" s="74"/>
      <c r="D81" s="322"/>
      <c r="E81" s="74"/>
      <c r="G81" s="74"/>
      <c r="I81" s="74"/>
      <c r="J81" s="60"/>
      <c r="K81" s="383"/>
    </row>
    <row r="82" spans="1:12" s="26" customFormat="1" ht="19.5" customHeight="1" thickBot="1">
      <c r="A82" s="68" t="s">
        <v>53</v>
      </c>
      <c r="B82" s="65" t="s">
        <v>211</v>
      </c>
      <c r="C82" s="66" t="s">
        <v>55</v>
      </c>
      <c r="D82" s="322"/>
      <c r="E82" s="66" t="s">
        <v>55</v>
      </c>
      <c r="G82" s="66" t="s">
        <v>55</v>
      </c>
      <c r="I82" s="66" t="s">
        <v>55</v>
      </c>
      <c r="J82" s="60"/>
      <c r="K82" s="383"/>
    </row>
    <row r="83" spans="1:12" s="26" customFormat="1" ht="19.5" customHeight="1" thickBot="1">
      <c r="A83" s="61" t="s">
        <v>212</v>
      </c>
      <c r="B83" s="62" t="s">
        <v>213</v>
      </c>
      <c r="C83" s="330" t="e">
        <f>VLOOKUP($I$3,'Data - CFR2526'!$C$4:$CJ$124,K83,FALSE)</f>
        <v>#N/A</v>
      </c>
      <c r="D83" s="322" t="s">
        <v>214</v>
      </c>
      <c r="E83" s="320">
        <f>_xlfn.IFNA(VLOOKUP(CONCATENATE($A83,$D83),'Budget Analysis Report (Table)'!$A:$F,4,0),0)</f>
        <v>0</v>
      </c>
      <c r="F83" s="331"/>
      <c r="G83" s="320">
        <f>_xlfn.IFNA(VLOOKUP(CONCATENATE($A83,$D83),'Budget Analysis Report (Table)'!$A:$F,5,0),0)</f>
        <v>0</v>
      </c>
      <c r="H83" s="331"/>
      <c r="I83" s="320">
        <f>_xlfn.IFNA(VLOOKUP(CONCATENATE($A83,$D83),'Budget Analysis Report (Table)'!$A:$F,6,0),0)</f>
        <v>0</v>
      </c>
      <c r="J83" s="60"/>
      <c r="K83" s="383">
        <v>65</v>
      </c>
    </row>
    <row r="84" spans="1:12" s="26" customFormat="1" ht="19.5" customHeight="1" thickBot="1">
      <c r="A84" s="61" t="s">
        <v>215</v>
      </c>
      <c r="B84" s="62" t="s">
        <v>216</v>
      </c>
      <c r="C84" s="329" t="e">
        <f>VLOOKUP($I$3,'Data - CFR2526'!$C$4:$CJ$124,K84,FALSE)</f>
        <v>#N/A</v>
      </c>
      <c r="D84" s="322" t="s">
        <v>217</v>
      </c>
      <c r="E84" s="320">
        <f>_xlfn.IFNA(VLOOKUP(CONCATENATE($A84,$D84),'Budget Analysis Report (Table)'!$A:$F,4,0),0)</f>
        <v>0</v>
      </c>
      <c r="F84" s="331"/>
      <c r="G84" s="320">
        <f>_xlfn.IFNA(VLOOKUP(CONCATENATE($A84,$D84),'Budget Analysis Report (Table)'!$A:$F,5,0),0)</f>
        <v>0</v>
      </c>
      <c r="H84" s="331"/>
      <c r="I84" s="320">
        <f>_xlfn.IFNA(VLOOKUP(CONCATENATE($A84,$D84),'Budget Analysis Report (Table)'!$A:$F,6,0),0)</f>
        <v>0</v>
      </c>
      <c r="J84" s="60"/>
      <c r="K84" s="383">
        <v>66</v>
      </c>
    </row>
    <row r="85" spans="1:12" s="26" customFormat="1" ht="19.5" customHeight="1" thickBot="1">
      <c r="A85" s="71"/>
      <c r="B85" s="65" t="s">
        <v>218</v>
      </c>
      <c r="C85" s="155" t="e">
        <f>C83+C84</f>
        <v>#N/A</v>
      </c>
      <c r="D85" s="322"/>
      <c r="E85" s="15">
        <f>E83+E84</f>
        <v>0</v>
      </c>
      <c r="F85" s="63"/>
      <c r="G85" s="15">
        <f>G83+G84</f>
        <v>0</v>
      </c>
      <c r="H85" s="63"/>
      <c r="I85" s="15">
        <f>I83+I84</f>
        <v>0</v>
      </c>
      <c r="J85" s="60"/>
      <c r="K85" s="383"/>
    </row>
    <row r="86" spans="1:12" s="26" customFormat="1" ht="19.5" customHeight="1">
      <c r="A86" s="71"/>
      <c r="B86" s="62"/>
      <c r="C86" s="74"/>
      <c r="D86" s="59"/>
      <c r="E86" s="74"/>
      <c r="G86" s="74"/>
      <c r="I86" s="74"/>
      <c r="J86" s="60"/>
      <c r="K86" s="383"/>
    </row>
    <row r="87" spans="1:12" ht="19.5" customHeight="1">
      <c r="A87" s="73" t="s">
        <v>219</v>
      </c>
      <c r="B87" s="62"/>
      <c r="C87" s="74"/>
      <c r="D87" s="59"/>
      <c r="E87" s="74"/>
      <c r="F87" s="26"/>
      <c r="G87" s="74"/>
      <c r="H87" s="26"/>
      <c r="I87" s="74"/>
      <c r="J87" s="60"/>
    </row>
    <row r="88" spans="1:12" s="26" customFormat="1" ht="19.5" customHeight="1" thickBot="1">
      <c r="A88" s="71"/>
      <c r="B88" s="62"/>
      <c r="C88" s="66" t="s">
        <v>55</v>
      </c>
      <c r="D88" s="59"/>
      <c r="E88" s="66" t="s">
        <v>55</v>
      </c>
      <c r="G88" s="66" t="s">
        <v>55</v>
      </c>
      <c r="I88" s="66" t="s">
        <v>55</v>
      </c>
      <c r="J88" s="60"/>
      <c r="K88" s="383"/>
      <c r="L88" s="44"/>
    </row>
    <row r="89" spans="1:12" ht="19.5" customHeight="1" thickBot="1">
      <c r="A89" s="71"/>
      <c r="B89" s="62" t="s">
        <v>201</v>
      </c>
      <c r="C89" s="155" t="e">
        <f>C79-C85</f>
        <v>#N/A</v>
      </c>
      <c r="D89" s="59"/>
      <c r="E89" s="1">
        <f>E79-E85</f>
        <v>0</v>
      </c>
      <c r="F89" s="63"/>
      <c r="G89" s="1">
        <f>G79-G85</f>
        <v>0</v>
      </c>
      <c r="H89" s="63"/>
      <c r="I89" s="1">
        <f>I79-I85</f>
        <v>0</v>
      </c>
      <c r="J89" s="63"/>
    </row>
    <row r="90" spans="1:12" ht="19.5" customHeight="1" thickBot="1">
      <c r="A90" s="71"/>
      <c r="B90" s="62" t="s">
        <v>997</v>
      </c>
      <c r="C90" s="329" t="e">
        <f>VLOOKUP($I$3,'Data - CFR2526'!$C$4:$CJ$124,K90,FALSE)</f>
        <v>#N/A</v>
      </c>
      <c r="D90" s="59"/>
      <c r="E90" s="302" t="e">
        <f>C91</f>
        <v>#N/A</v>
      </c>
      <c r="F90" s="63"/>
      <c r="G90" s="303" t="e">
        <f>E91</f>
        <v>#N/A</v>
      </c>
      <c r="H90" s="63"/>
      <c r="I90" s="303" t="e">
        <f>G91</f>
        <v>#N/A</v>
      </c>
      <c r="J90" s="63"/>
      <c r="K90" s="387">
        <v>5</v>
      </c>
    </row>
    <row r="91" spans="1:12" s="26" customFormat="1" ht="19.5" customHeight="1" thickBot="1">
      <c r="A91" s="61" t="s">
        <v>220</v>
      </c>
      <c r="B91" s="62" t="s">
        <v>221</v>
      </c>
      <c r="C91" s="155" t="e">
        <f>C89+C90</f>
        <v>#N/A</v>
      </c>
      <c r="D91" s="59"/>
      <c r="E91" s="15" t="e">
        <f>E89+E90</f>
        <v>#N/A</v>
      </c>
      <c r="F91" s="63"/>
      <c r="G91" s="15" t="e">
        <f>G89+G90</f>
        <v>#N/A</v>
      </c>
      <c r="H91" s="63"/>
      <c r="I91" s="15" t="e">
        <f>I89+I90</f>
        <v>#N/A</v>
      </c>
      <c r="J91" s="63"/>
      <c r="K91" s="383"/>
    </row>
    <row r="92" spans="1:12" s="26" customFormat="1" ht="19.5" customHeight="1">
      <c r="A92" s="235"/>
      <c r="B92" s="89"/>
      <c r="C92" s="90"/>
      <c r="D92" s="91"/>
      <c r="E92" s="90"/>
      <c r="F92" s="92"/>
      <c r="G92" s="90"/>
      <c r="H92" s="92"/>
      <c r="I92" s="90"/>
      <c r="J92" s="93"/>
      <c r="K92" s="383"/>
    </row>
    <row r="93" spans="1:12" s="26" customFormat="1" ht="19.5" customHeight="1" thickBot="1">
      <c r="A93" s="77" t="s">
        <v>222</v>
      </c>
      <c r="B93" s="78"/>
      <c r="C93" s="79" t="s">
        <v>55</v>
      </c>
      <c r="D93" s="80"/>
      <c r="E93" s="79" t="s">
        <v>55</v>
      </c>
      <c r="F93" s="81"/>
      <c r="G93" s="79" t="s">
        <v>55</v>
      </c>
      <c r="H93" s="81"/>
      <c r="I93" s="79" t="s">
        <v>55</v>
      </c>
      <c r="J93" s="82"/>
      <c r="K93" s="383"/>
    </row>
    <row r="94" spans="1:12" s="26" customFormat="1" ht="19.5" customHeight="1" thickBot="1">
      <c r="A94" s="61" t="s">
        <v>223</v>
      </c>
      <c r="B94" s="62" t="s">
        <v>224</v>
      </c>
      <c r="C94" s="155">
        <v>0</v>
      </c>
      <c r="D94" s="59"/>
      <c r="E94" s="303"/>
      <c r="F94" s="63"/>
      <c r="G94" s="303"/>
      <c r="H94" s="63"/>
      <c r="I94" s="303"/>
      <c r="J94" s="60"/>
      <c r="K94" s="383"/>
    </row>
    <row r="95" spans="1:12" s="26" customFormat="1" ht="19.5" customHeight="1" thickBot="1">
      <c r="A95" s="61" t="s">
        <v>225</v>
      </c>
      <c r="B95" s="62" t="s">
        <v>226</v>
      </c>
      <c r="C95" s="155" t="e">
        <f>C72-C94</f>
        <v>#N/A</v>
      </c>
      <c r="D95" s="59"/>
      <c r="E95" s="15" t="e">
        <f>E72-E94</f>
        <v>#N/A</v>
      </c>
      <c r="F95" s="63"/>
      <c r="G95" s="15" t="e">
        <f>G72-G94</f>
        <v>#N/A</v>
      </c>
      <c r="H95" s="63"/>
      <c r="I95" s="15" t="e">
        <f>I72-I94</f>
        <v>#N/A</v>
      </c>
      <c r="J95" s="60"/>
      <c r="K95" s="383"/>
    </row>
    <row r="96" spans="1:12" s="26" customFormat="1" ht="19.5" customHeight="1" thickBot="1">
      <c r="A96" s="61" t="s">
        <v>220</v>
      </c>
      <c r="B96" s="62" t="s">
        <v>219</v>
      </c>
      <c r="C96" s="155" t="e">
        <f>C91</f>
        <v>#N/A</v>
      </c>
      <c r="D96" s="59"/>
      <c r="E96" s="15" t="e">
        <f>E91</f>
        <v>#N/A</v>
      </c>
      <c r="F96" s="63"/>
      <c r="G96" s="15" t="e">
        <f>G91</f>
        <v>#N/A</v>
      </c>
      <c r="H96" s="63"/>
      <c r="I96" s="15" t="e">
        <f>I91</f>
        <v>#N/A</v>
      </c>
      <c r="J96" s="60"/>
      <c r="K96" s="383"/>
    </row>
    <row r="97" spans="1:11" s="26" customFormat="1" ht="19.5" customHeight="1" thickBot="1">
      <c r="A97" s="71"/>
      <c r="B97" s="62"/>
      <c r="C97" s="7"/>
      <c r="D97" s="59"/>
      <c r="E97" s="76"/>
      <c r="G97" s="76"/>
      <c r="I97" s="76"/>
      <c r="J97" s="60"/>
      <c r="K97" s="383"/>
    </row>
    <row r="98" spans="1:11" s="26" customFormat="1" ht="27.75" customHeight="1" thickBot="1">
      <c r="A98" s="236" t="s">
        <v>227</v>
      </c>
      <c r="B98" s="83"/>
      <c r="C98" s="156" t="e">
        <f>C96+C94+C95</f>
        <v>#N/A</v>
      </c>
      <c r="D98" s="83"/>
      <c r="E98" s="84" t="e">
        <f>E96+E94+E95</f>
        <v>#N/A</v>
      </c>
      <c r="F98" s="85"/>
      <c r="G98" s="84" t="e">
        <f>G96+G94+G95</f>
        <v>#N/A</v>
      </c>
      <c r="H98" s="85"/>
      <c r="I98" s="84" t="e">
        <f>I96+I94+I95</f>
        <v>#N/A</v>
      </c>
      <c r="J98" s="60"/>
      <c r="K98" s="383"/>
    </row>
    <row r="99" spans="1:11" s="26" customFormat="1" ht="7.5" customHeight="1">
      <c r="A99" s="236"/>
      <c r="B99" s="83"/>
      <c r="C99" s="108"/>
      <c r="D99" s="83"/>
      <c r="E99" s="86"/>
      <c r="F99" s="83"/>
      <c r="G99" s="86"/>
      <c r="H99" s="83"/>
      <c r="I99" s="86"/>
      <c r="J99" s="60"/>
      <c r="K99" s="383"/>
    </row>
    <row r="100" spans="1:11" s="26" customFormat="1" ht="17.399999999999999">
      <c r="A100" s="237" t="s">
        <v>228</v>
      </c>
      <c r="B100" s="83"/>
      <c r="C100" s="157" t="e">
        <f>C98/SUM(C12:C16)</f>
        <v>#N/A</v>
      </c>
      <c r="D100" s="83"/>
      <c r="E100" s="87" t="e">
        <f>E98/SUM(E12:E16)</f>
        <v>#N/A</v>
      </c>
      <c r="F100" s="83"/>
      <c r="G100" s="87" t="e">
        <f>G98/SUM(G12:G16)</f>
        <v>#N/A</v>
      </c>
      <c r="H100" s="83"/>
      <c r="I100" s="87" t="e">
        <f>I98/SUM(I12:I16)</f>
        <v>#N/A</v>
      </c>
      <c r="J100" s="60"/>
      <c r="K100" s="383"/>
    </row>
    <row r="101" spans="1:11" s="26" customFormat="1" ht="17.399999999999999">
      <c r="A101" s="238"/>
      <c r="B101" s="83"/>
      <c r="C101" s="239"/>
      <c r="D101" s="83"/>
      <c r="E101" s="297"/>
      <c r="F101" s="83"/>
      <c r="G101" s="240"/>
      <c r="H101" s="83"/>
      <c r="I101" s="240"/>
      <c r="J101" s="60"/>
      <c r="K101" s="383"/>
    </row>
    <row r="102" spans="1:11" s="26" customFormat="1" ht="19.5" customHeight="1">
      <c r="A102" s="88"/>
      <c r="B102" s="89"/>
      <c r="C102" s="90"/>
      <c r="D102" s="91"/>
      <c r="E102" s="90"/>
      <c r="F102" s="92"/>
      <c r="G102" s="8"/>
      <c r="H102" s="92"/>
      <c r="I102" s="8"/>
      <c r="J102" s="93"/>
      <c r="K102" s="383"/>
    </row>
    <row r="103" spans="1:11" s="26" customFormat="1" ht="21">
      <c r="A103" s="437" t="s">
        <v>38</v>
      </c>
      <c r="B103" s="444"/>
      <c r="C103" s="444"/>
      <c r="D103" s="444"/>
      <c r="E103" s="444"/>
      <c r="F103" s="444"/>
      <c r="G103" s="444"/>
      <c r="H103" s="444"/>
      <c r="I103" s="444"/>
      <c r="J103" s="445"/>
      <c r="K103" s="383"/>
    </row>
    <row r="104" spans="1:11" s="26" customFormat="1" ht="12" customHeight="1">
      <c r="A104" s="94"/>
      <c r="B104" s="95"/>
      <c r="C104" s="95"/>
      <c r="D104" s="95"/>
      <c r="E104" s="95"/>
      <c r="F104" s="95"/>
      <c r="G104" s="95"/>
      <c r="H104" s="95"/>
      <c r="I104" s="95"/>
      <c r="J104" s="96"/>
      <c r="K104" s="383"/>
    </row>
    <row r="105" spans="1:11" s="26" customFormat="1" ht="19.5" hidden="1" customHeight="1">
      <c r="A105" s="428" t="s">
        <v>229</v>
      </c>
      <c r="B105" s="429"/>
      <c r="C105" s="429"/>
      <c r="D105" s="429"/>
      <c r="E105" s="429"/>
      <c r="F105" s="429"/>
      <c r="G105" s="429"/>
      <c r="H105" s="429"/>
      <c r="I105" s="429"/>
      <c r="J105" s="430"/>
      <c r="K105" s="383"/>
    </row>
    <row r="106" spans="1:11" s="26" customFormat="1" ht="19.5" hidden="1" customHeight="1">
      <c r="A106" s="71"/>
      <c r="B106" s="62"/>
      <c r="C106" s="76"/>
      <c r="D106" s="59"/>
      <c r="E106" s="76"/>
      <c r="G106" s="7"/>
      <c r="I106" s="7"/>
      <c r="J106" s="60"/>
      <c r="K106" s="383"/>
    </row>
    <row r="107" spans="1:11" s="26" customFormat="1" ht="15.6" hidden="1">
      <c r="A107" s="71"/>
      <c r="B107" s="62" t="s">
        <v>230</v>
      </c>
      <c r="C107" s="17"/>
      <c r="D107" s="59"/>
      <c r="E107" s="256"/>
      <c r="G107" s="257"/>
      <c r="I107" s="257"/>
      <c r="J107" s="60"/>
      <c r="K107" s="383"/>
    </row>
    <row r="108" spans="1:11" s="26" customFormat="1" ht="19.5" hidden="1" customHeight="1">
      <c r="A108" s="71"/>
      <c r="B108" s="62" t="s">
        <v>231</v>
      </c>
      <c r="C108" s="97"/>
      <c r="D108" s="59"/>
      <c r="E108" s="258"/>
      <c r="G108" s="258"/>
      <c r="I108" s="258"/>
      <c r="J108" s="60"/>
      <c r="K108" s="383"/>
    </row>
    <row r="109" spans="1:11" s="26" customFormat="1" ht="16.5" hidden="1" customHeight="1">
      <c r="A109" s="71"/>
      <c r="B109" s="62"/>
      <c r="C109" s="7"/>
      <c r="D109" s="59"/>
      <c r="E109" s="76"/>
      <c r="G109" s="76"/>
      <c r="I109" s="76"/>
      <c r="J109" s="60"/>
      <c r="K109" s="383"/>
    </row>
    <row r="110" spans="1:11" s="26" customFormat="1" ht="16.5" hidden="1" customHeight="1">
      <c r="A110" s="71"/>
      <c r="B110" s="62" t="s">
        <v>232</v>
      </c>
      <c r="C110" s="17"/>
      <c r="D110" s="59"/>
      <c r="E110" s="259"/>
      <c r="G110" s="259"/>
      <c r="I110" s="259"/>
      <c r="J110" s="60"/>
      <c r="K110" s="383"/>
    </row>
    <row r="111" spans="1:11" s="26" customFormat="1" ht="7.5" customHeight="1">
      <c r="A111" s="71"/>
      <c r="B111" s="62"/>
      <c r="C111" s="76"/>
      <c r="D111" s="59"/>
      <c r="E111" s="76"/>
      <c r="G111" s="7"/>
      <c r="I111" s="7"/>
      <c r="J111" s="60"/>
      <c r="K111" s="383"/>
    </row>
    <row r="112" spans="1:11" s="26" customFormat="1" ht="36" customHeight="1">
      <c r="A112" s="332" t="s">
        <v>233</v>
      </c>
      <c r="B112" s="62"/>
      <c r="C112" s="52" t="str">
        <f>$C$7</f>
        <v>2025/26 Latest Forecast or Actual Outturn</v>
      </c>
      <c r="E112" s="333" t="str">
        <f>E5</f>
        <v>2026/27</v>
      </c>
      <c r="F112" s="333"/>
      <c r="G112" s="333" t="str">
        <f>G5</f>
        <v>2027/28</v>
      </c>
      <c r="H112" s="333">
        <f>H5</f>
        <v>0</v>
      </c>
      <c r="I112" s="333" t="str">
        <f>I5</f>
        <v>2028/29</v>
      </c>
      <c r="J112" s="60"/>
      <c r="K112" s="383"/>
    </row>
    <row r="113" spans="1:11" s="26" customFormat="1" ht="19.5" customHeight="1" thickBot="1">
      <c r="A113" s="71"/>
      <c r="B113" s="62"/>
      <c r="C113" s="66" t="s">
        <v>55</v>
      </c>
      <c r="E113" s="66" t="s">
        <v>55</v>
      </c>
      <c r="G113" s="66" t="s">
        <v>55</v>
      </c>
      <c r="I113" s="66" t="s">
        <v>55</v>
      </c>
      <c r="J113" s="60"/>
      <c r="K113" s="383"/>
    </row>
    <row r="114" spans="1:11" s="26" customFormat="1" ht="19.5" customHeight="1" thickBot="1">
      <c r="A114" s="71" t="s">
        <v>234</v>
      </c>
      <c r="B114" s="62" t="s">
        <v>233</v>
      </c>
      <c r="C114" s="330" t="e">
        <f>VLOOKUP($I$3,'Data - CFR2526'!$C$4:$CJ$124,K114,FALSE)</f>
        <v>#N/A</v>
      </c>
      <c r="D114" s="322" t="s">
        <v>235</v>
      </c>
      <c r="E114" s="320">
        <f>_xlfn.IFNA(VLOOKUP(CONCATENATE($A114,$D114),'Budget Analysis Report (Table)'!$A:$F,4,0),0)</f>
        <v>0</v>
      </c>
      <c r="F114" s="331"/>
      <c r="G114" s="320">
        <f>_xlfn.IFNA(VLOOKUP(CONCATENATE($A114,$D114),'Budget Analysis Report (Table)'!$A:$F,5,0),0)</f>
        <v>0</v>
      </c>
      <c r="H114" s="331"/>
      <c r="I114" s="320">
        <f>_xlfn.IFNA(VLOOKUP(CONCATENATE($A114,$D114),'Budget Analysis Report (Table)'!$A:$F,6,0),0)</f>
        <v>0</v>
      </c>
      <c r="J114" s="63"/>
      <c r="K114" s="386">
        <v>67</v>
      </c>
    </row>
    <row r="115" spans="1:11" s="26" customFormat="1" ht="19.5" customHeight="1" thickBot="1">
      <c r="A115" s="71" t="s">
        <v>236</v>
      </c>
      <c r="B115" s="62" t="s">
        <v>237</v>
      </c>
      <c r="C115" s="329" t="e">
        <f>VLOOKUP($I$3,'Data - CFR2526'!$C$4:$CJ$124,K115,FALSE)</f>
        <v>#N/A</v>
      </c>
      <c r="D115" s="322" t="s">
        <v>238</v>
      </c>
      <c r="E115" s="320">
        <f>_xlfn.IFNA(VLOOKUP(CONCATENATE($A115,$D115),'Budget Analysis Report (Table)'!$A:$F,4,0),0)</f>
        <v>0</v>
      </c>
      <c r="F115" s="331"/>
      <c r="G115" s="320">
        <f>_xlfn.IFNA(VLOOKUP(CONCATENATE($A115,$D115),'Budget Analysis Report (Table)'!$A:$F,5,0),0)</f>
        <v>0</v>
      </c>
      <c r="H115" s="331"/>
      <c r="I115" s="320">
        <f>_xlfn.IFNA(VLOOKUP(CONCATENATE($A115,$D115),'Budget Analysis Report (Table)'!$A:$F,6,0),0)</f>
        <v>0</v>
      </c>
      <c r="J115" s="63"/>
      <c r="K115" s="386">
        <v>68</v>
      </c>
    </row>
    <row r="116" spans="1:11" s="26" customFormat="1" ht="19.5" customHeight="1" thickBot="1">
      <c r="A116" s="71" t="s">
        <v>239</v>
      </c>
      <c r="B116" s="62" t="s">
        <v>240</v>
      </c>
      <c r="C116" s="329" t="e">
        <f>VLOOKUP($I$3,'Data - CFR2526'!$C$4:$CJ$124,K116,FALSE)</f>
        <v>#N/A</v>
      </c>
      <c r="D116" s="322" t="s">
        <v>241</v>
      </c>
      <c r="E116" s="320">
        <f>_xlfn.IFNA(VLOOKUP(CONCATENATE($A116,$D116),'Budget Analysis Report (Table)'!$A:$F,4,0),0)</f>
        <v>0</v>
      </c>
      <c r="F116" s="331"/>
      <c r="G116" s="320">
        <f>_xlfn.IFNA(VLOOKUP(CONCATENATE($A116,$D116),'Budget Analysis Report (Table)'!$A:$F,5,0),0)</f>
        <v>0</v>
      </c>
      <c r="H116" s="331"/>
      <c r="I116" s="320">
        <f>_xlfn.IFNA(VLOOKUP(CONCATENATE($A116,$D116),'Budget Analysis Report (Table)'!$A:$F,6,0),0)</f>
        <v>0</v>
      </c>
      <c r="J116" s="63"/>
      <c r="K116" s="386">
        <v>69</v>
      </c>
    </row>
    <row r="117" spans="1:11" s="67" customFormat="1" ht="19.5" customHeight="1" thickBot="1">
      <c r="A117" s="69"/>
      <c r="B117" s="65" t="s">
        <v>39</v>
      </c>
      <c r="C117" s="155" t="e">
        <f>SUM(C114:C116)</f>
        <v>#N/A</v>
      </c>
      <c r="D117" s="70"/>
      <c r="E117" s="1">
        <f>SUM(E114:E116)</f>
        <v>0</v>
      </c>
      <c r="F117" s="98"/>
      <c r="G117" s="1">
        <f>SUM(G114:G116)</f>
        <v>0</v>
      </c>
      <c r="H117" s="98"/>
      <c r="I117" s="1">
        <f>SUM(I114:I116)</f>
        <v>0</v>
      </c>
      <c r="J117" s="98"/>
      <c r="K117" s="388"/>
    </row>
    <row r="118" spans="1:11" s="26" customFormat="1" ht="19.5" customHeight="1">
      <c r="A118" s="71"/>
      <c r="B118" s="62"/>
      <c r="C118" s="74"/>
      <c r="D118" s="59"/>
      <c r="E118" s="74"/>
      <c r="G118" s="74"/>
      <c r="I118" s="74"/>
      <c r="J118" s="60"/>
      <c r="K118" s="383"/>
    </row>
    <row r="119" spans="1:11" s="26" customFormat="1" ht="19.5" customHeight="1">
      <c r="A119" s="332" t="s">
        <v>242</v>
      </c>
      <c r="B119" s="62"/>
      <c r="C119" s="99"/>
      <c r="E119" s="99"/>
      <c r="G119" s="99"/>
      <c r="I119" s="99"/>
      <c r="J119" s="60"/>
      <c r="K119" s="383"/>
    </row>
    <row r="120" spans="1:11" s="26" customFormat="1" ht="19.5" customHeight="1" thickBot="1">
      <c r="A120" s="71"/>
      <c r="B120" s="62"/>
      <c r="C120" s="66" t="s">
        <v>55</v>
      </c>
      <c r="E120" s="66" t="s">
        <v>55</v>
      </c>
      <c r="G120" s="66" t="s">
        <v>55</v>
      </c>
      <c r="I120" s="66" t="s">
        <v>55</v>
      </c>
      <c r="J120" s="60"/>
      <c r="K120" s="383"/>
    </row>
    <row r="121" spans="1:11" s="26" customFormat="1" ht="19.5" customHeight="1" thickBot="1">
      <c r="A121" s="71" t="s">
        <v>243</v>
      </c>
      <c r="B121" s="62" t="s">
        <v>244</v>
      </c>
      <c r="C121" s="330" t="e">
        <f>VLOOKUP($I$3,'Data - CFR2526'!$C$4:$CJ$124,K121,FALSE)</f>
        <v>#N/A</v>
      </c>
      <c r="D121" s="322" t="s">
        <v>245</v>
      </c>
      <c r="E121" s="320">
        <f>_xlfn.IFNA(VLOOKUP(CONCATENATE($A121,$D121),'Budget Analysis Report (Table)'!$A:$F,4,0),0)</f>
        <v>0</v>
      </c>
      <c r="F121" s="331"/>
      <c r="G121" s="320">
        <f>_xlfn.IFNA(VLOOKUP(CONCATENATE($A121,$D121),'Budget Analysis Report (Table)'!$A:$F,5,0),0)</f>
        <v>0</v>
      </c>
      <c r="H121" s="331"/>
      <c r="I121" s="320">
        <f>_xlfn.IFNA(VLOOKUP(CONCATENATE($A121,$D121),'Budget Analysis Report (Table)'!$A:$F,6,0),0)</f>
        <v>0</v>
      </c>
      <c r="J121" s="63"/>
      <c r="K121" s="386">
        <v>71</v>
      </c>
    </row>
    <row r="122" spans="1:11" s="26" customFormat="1" ht="19.5" customHeight="1" thickBot="1">
      <c r="A122" s="71" t="s">
        <v>246</v>
      </c>
      <c r="B122" s="62" t="s">
        <v>247</v>
      </c>
      <c r="C122" s="329" t="e">
        <f>VLOOKUP($I$3,'Data - CFR2526'!$C$4:$CJ$124,K122,FALSE)</f>
        <v>#N/A</v>
      </c>
      <c r="D122" s="322" t="s">
        <v>248</v>
      </c>
      <c r="E122" s="320">
        <f>_xlfn.IFNA(VLOOKUP(CONCATENATE($A122,$D122),'Budget Analysis Report (Table)'!$A:$F,4,0),0)</f>
        <v>0</v>
      </c>
      <c r="F122" s="331"/>
      <c r="G122" s="320">
        <f>_xlfn.IFNA(VLOOKUP(CONCATENATE($A122,$D122),'Budget Analysis Report (Table)'!$A:$F,5,0),0)</f>
        <v>0</v>
      </c>
      <c r="H122" s="331"/>
      <c r="I122" s="320">
        <f>_xlfn.IFNA(VLOOKUP(CONCATENATE($A122,$D122),'Budget Analysis Report (Table)'!$A:$F,6,0),0)</f>
        <v>0</v>
      </c>
      <c r="J122" s="63"/>
      <c r="K122" s="386">
        <v>72</v>
      </c>
    </row>
    <row r="123" spans="1:11" s="26" customFormat="1" ht="19.5" customHeight="1" thickBot="1">
      <c r="A123" s="71" t="s">
        <v>249</v>
      </c>
      <c r="B123" s="62" t="s">
        <v>250</v>
      </c>
      <c r="C123" s="329" t="e">
        <f>VLOOKUP($I$3,'Data - CFR2526'!$C$4:$CJ$124,K123,FALSE)</f>
        <v>#N/A</v>
      </c>
      <c r="D123" s="322" t="s">
        <v>251</v>
      </c>
      <c r="E123" s="320">
        <f>_xlfn.IFNA(VLOOKUP(CONCATENATE($A123,$D123),'Budget Analysis Report (Table)'!$A:$F,4,0),0)</f>
        <v>0</v>
      </c>
      <c r="F123" s="331"/>
      <c r="G123" s="320">
        <f>_xlfn.IFNA(VLOOKUP(CONCATENATE($A123,$D123),'Budget Analysis Report (Table)'!$A:$F,5,0),0)</f>
        <v>0</v>
      </c>
      <c r="H123" s="331"/>
      <c r="I123" s="320">
        <f>_xlfn.IFNA(VLOOKUP(CONCATENATE($A123,$D123),'Budget Analysis Report (Table)'!$A:$F,6,0),0)</f>
        <v>0</v>
      </c>
      <c r="J123" s="63"/>
      <c r="K123" s="386">
        <v>73</v>
      </c>
    </row>
    <row r="124" spans="1:11" s="26" customFormat="1" ht="19.5" customHeight="1" thickBot="1">
      <c r="A124" s="71" t="s">
        <v>252</v>
      </c>
      <c r="B124" s="62" t="s">
        <v>253</v>
      </c>
      <c r="C124" s="329" t="e" cm="1">
        <f t="array" ref="C124">SUM(VLOOKUP($I$3,'Data - CFR2526'!$C$4:$CJ$124,{74,75,76,77,78,79,80},FALSE))</f>
        <v>#N/A</v>
      </c>
      <c r="D124" s="322"/>
      <c r="E124" s="320">
        <f>SUM(_xlfn.IFNA(VLOOKUP("CE04a: Connectivity",'Budget Analysis Report (Table)'!$A:$F,4,0),0),_xlfn.IFNA(VLOOKUP("CE04B: Onsite Servers",'Budget Analysis Report (Table)'!$A:$F,4,0),0),_xlfn.IFNA(VLOOKUP("CE04C: Administration Software &amp; Systems",'Budget Analysis Report (Table)'!$A:$F,4,0),0),_xlfn.IFNA(VLOOKUP("CE04D: Laptops, Desktops &amp; Tablets",'Budget Analysis Report (Table)'!$A:$F,4,0),0),_xlfn.IFNA(VLOOKUP("CE04E: Other Hardware",'Budget Analysis Report (Table)'!$A:$F,4,0),0),,0)</f>
        <v>0</v>
      </c>
      <c r="F124" s="331"/>
      <c r="G124" s="320">
        <f>SUM(_xlfn.IFNA(VLOOKUP("CE04a: Connectivity",'Budget Analysis Report (Table)'!$A:$F,5,0),0),_xlfn.IFNA(VLOOKUP("CE04B: Onsite Servers",'Budget Analysis Report (Table)'!$A:$F,5,0),0),_xlfn.IFNA(VLOOKUP("CE04C: Administration Software &amp; Systems",'Budget Analysis Report (Table)'!$A:$F,5,0),0),_xlfn.IFNA(VLOOKUP("CE04D: Laptops, Desktops &amp; Tablets",'Budget Analysis Report (Table)'!$A:$F,5,0),0),_xlfn.IFNA(VLOOKUP("CE04E: Other Hardware",'Budget Analysis Report (Table)'!$A:$F,5,0),0),,0)</f>
        <v>0</v>
      </c>
      <c r="H124" s="331"/>
      <c r="I124" s="320">
        <f>SUM(_xlfn.IFNA(VLOOKUP("CE04a: Connectivity",'Budget Analysis Report (Table)'!$A:$F,6,0),0),_xlfn.IFNA(VLOOKUP("CE04B: Onsite Servers",'Budget Analysis Report (Table)'!$A:$F,6,0),0),_xlfn.IFNA(VLOOKUP("CE04C: Administration Software &amp; Systems",'Budget Analysis Report (Table)'!$A:$F,6,0),0),_xlfn.IFNA(VLOOKUP("CE04D: Laptops, Desktops &amp; Tablets",'Budget Analysis Report (Table)'!$A:$F,6,0),0),_xlfn.IFNA(VLOOKUP("CE04E: Other Hardware",'Budget Analysis Report (Table)'!$A:$F,6,0),0),,0)</f>
        <v>0</v>
      </c>
      <c r="J124" s="63"/>
      <c r="K124" s="383"/>
    </row>
    <row r="125" spans="1:11" s="26" customFormat="1" ht="19.5" customHeight="1" thickBot="1">
      <c r="A125" s="71"/>
      <c r="B125" s="65" t="s">
        <v>40</v>
      </c>
      <c r="C125" s="155" t="e">
        <f>SUM(C121:C124)</f>
        <v>#N/A</v>
      </c>
      <c r="D125" s="59"/>
      <c r="E125" s="1">
        <f>SUM(E121:E124)</f>
        <v>0</v>
      </c>
      <c r="F125" s="63"/>
      <c r="G125" s="1">
        <f>SUM(G121:G124)</f>
        <v>0</v>
      </c>
      <c r="H125" s="63"/>
      <c r="I125" s="1">
        <f>SUM(I121:I124)</f>
        <v>0</v>
      </c>
      <c r="J125" s="63"/>
      <c r="K125" s="383"/>
    </row>
    <row r="126" spans="1:11" s="26" customFormat="1" ht="19.5" customHeight="1">
      <c r="A126" s="71"/>
      <c r="B126" s="65"/>
      <c r="C126" s="7"/>
      <c r="D126" s="59"/>
      <c r="E126" s="7"/>
      <c r="G126" s="7"/>
      <c r="I126" s="7"/>
      <c r="J126" s="60"/>
      <c r="K126" s="383"/>
    </row>
    <row r="127" spans="1:11" s="26" customFormat="1" ht="19.5" customHeight="1" thickBot="1">
      <c r="A127" s="71"/>
      <c r="B127" s="62" t="s">
        <v>254</v>
      </c>
      <c r="C127" s="334" t="e">
        <f>C117-C125</f>
        <v>#N/A</v>
      </c>
      <c r="D127" s="59"/>
      <c r="E127" s="335">
        <f>E117-E125</f>
        <v>0</v>
      </c>
      <c r="F127" s="63"/>
      <c r="G127" s="335">
        <f>G117-G125</f>
        <v>0</v>
      </c>
      <c r="H127" s="63"/>
      <c r="I127" s="335">
        <f>I117-I125</f>
        <v>0</v>
      </c>
      <c r="J127" s="63"/>
      <c r="K127" s="383"/>
    </row>
    <row r="128" spans="1:11" s="26" customFormat="1" ht="19.5" customHeight="1" thickBot="1">
      <c r="A128" s="71"/>
      <c r="B128" s="62" t="s">
        <v>230</v>
      </c>
      <c r="C128" s="329" t="e">
        <f>VLOOKUP($I$3,'Data - CFR2526'!$C$4:$CJ$124,K128,FALSE)</f>
        <v>#N/A</v>
      </c>
      <c r="D128" s="59"/>
      <c r="E128" s="302" t="e">
        <f>C130</f>
        <v>#N/A</v>
      </c>
      <c r="F128" s="60"/>
      <c r="G128" s="304" t="e">
        <f>E130</f>
        <v>#N/A</v>
      </c>
      <c r="H128" s="63"/>
      <c r="I128" s="304" t="e">
        <f>G130</f>
        <v>#N/A</v>
      </c>
      <c r="J128" s="63"/>
      <c r="K128" s="383">
        <v>6</v>
      </c>
    </row>
    <row r="129" spans="1:11" ht="19.5" hidden="1" customHeight="1" thickBot="1">
      <c r="A129" s="71"/>
      <c r="B129" s="65"/>
      <c r="C129" s="100"/>
      <c r="D129" s="59"/>
      <c r="E129" s="100"/>
      <c r="F129" s="26"/>
      <c r="G129" s="100"/>
      <c r="H129" s="26"/>
      <c r="I129" s="100"/>
      <c r="J129" s="60"/>
    </row>
    <row r="130" spans="1:11" s="26" customFormat="1" ht="19.5" customHeight="1" thickBot="1">
      <c r="A130" s="71"/>
      <c r="B130" s="65" t="s">
        <v>255</v>
      </c>
      <c r="C130" s="155" t="e">
        <f>C127+C128</f>
        <v>#N/A</v>
      </c>
      <c r="D130" s="59"/>
      <c r="E130" s="1" t="e">
        <f>E127+E128</f>
        <v>#N/A</v>
      </c>
      <c r="F130" s="63"/>
      <c r="G130" s="1" t="e">
        <f>G127+G128</f>
        <v>#N/A</v>
      </c>
      <c r="H130" s="63"/>
      <c r="I130" s="1" t="e">
        <f>I127+I128</f>
        <v>#N/A</v>
      </c>
      <c r="J130" s="63"/>
      <c r="K130" s="383"/>
    </row>
    <row r="131" spans="1:11" ht="19.5" customHeight="1" thickBot="1">
      <c r="A131" s="71"/>
      <c r="B131" s="65"/>
      <c r="C131" s="7"/>
      <c r="D131" s="59"/>
      <c r="E131" s="7"/>
      <c r="F131" s="26"/>
      <c r="G131" s="7"/>
      <c r="H131" s="26"/>
      <c r="I131" s="7"/>
      <c r="J131" s="60"/>
    </row>
    <row r="132" spans="1:11" s="26" customFormat="1" ht="19.5" customHeight="1" thickBot="1">
      <c r="A132" s="71" t="s">
        <v>256</v>
      </c>
      <c r="B132" s="62" t="s">
        <v>257</v>
      </c>
      <c r="C132" s="214" t="e">
        <f>C130-C133</f>
        <v>#N/A</v>
      </c>
      <c r="D132" s="59"/>
      <c r="E132" s="16" t="e">
        <f>E130-E133</f>
        <v>#N/A</v>
      </c>
      <c r="F132" s="63"/>
      <c r="G132" s="16" t="e">
        <f>G130-G133</f>
        <v>#N/A</v>
      </c>
      <c r="H132" s="63"/>
      <c r="I132" s="16" t="e">
        <f>I130-I133</f>
        <v>#N/A</v>
      </c>
      <c r="J132" s="63"/>
      <c r="K132" s="383"/>
    </row>
    <row r="133" spans="1:11" s="26" customFormat="1" ht="19.5" customHeight="1" thickBot="1">
      <c r="A133" s="71" t="s">
        <v>258</v>
      </c>
      <c r="B133" s="62" t="s">
        <v>259</v>
      </c>
      <c r="C133" s="305"/>
      <c r="D133" s="59"/>
      <c r="E133" s="302"/>
      <c r="F133" s="63"/>
      <c r="G133" s="302"/>
      <c r="H133" s="63"/>
      <c r="I133" s="302"/>
      <c r="J133" s="63"/>
      <c r="K133" s="383"/>
    </row>
    <row r="134" spans="1:11" s="26" customFormat="1" ht="19.5" customHeight="1" thickBot="1">
      <c r="A134" s="71"/>
      <c r="B134" s="65" t="s">
        <v>260</v>
      </c>
      <c r="C134" s="214" t="e">
        <f>C132+C133</f>
        <v>#N/A</v>
      </c>
      <c r="D134" s="59"/>
      <c r="E134" s="1" t="e">
        <f>SUM(E132:E133)</f>
        <v>#N/A</v>
      </c>
      <c r="F134" s="63"/>
      <c r="G134" s="1" t="e">
        <f>SUM(G132:G133)</f>
        <v>#N/A</v>
      </c>
      <c r="H134" s="63"/>
      <c r="I134" s="1" t="e">
        <f>SUM(I132:I133)</f>
        <v>#N/A</v>
      </c>
      <c r="J134" s="63"/>
      <c r="K134" s="383"/>
    </row>
    <row r="135" spans="1:11" ht="19.5" customHeight="1">
      <c r="A135" s="88"/>
      <c r="B135" s="89"/>
      <c r="C135" s="101"/>
      <c r="D135" s="91"/>
      <c r="E135" s="101"/>
      <c r="F135" s="92"/>
      <c r="G135" s="101"/>
      <c r="H135" s="92"/>
      <c r="I135" s="102"/>
      <c r="J135" s="93"/>
    </row>
    <row r="136" spans="1:11" ht="19.5" hidden="1" customHeight="1" thickBot="1">
      <c r="A136" s="336"/>
      <c r="B136" s="78"/>
      <c r="C136" s="103"/>
      <c r="D136" s="80"/>
      <c r="E136" s="103"/>
      <c r="F136" s="81"/>
      <c r="G136" s="103"/>
      <c r="H136" s="81"/>
      <c r="I136" s="104"/>
      <c r="J136" s="82"/>
    </row>
    <row r="137" spans="1:11" ht="19.5" hidden="1" customHeight="1" thickBot="1">
      <c r="A137" s="71"/>
      <c r="B137" s="62" t="s">
        <v>261</v>
      </c>
      <c r="C137" s="17"/>
      <c r="D137" s="59"/>
      <c r="E137" s="1">
        <f>E110-E114</f>
        <v>0</v>
      </c>
      <c r="F137" s="63"/>
      <c r="G137" s="1">
        <f>G110-G114</f>
        <v>0</v>
      </c>
      <c r="H137" s="63"/>
      <c r="I137" s="1">
        <f>I110-I114</f>
        <v>0</v>
      </c>
      <c r="J137" s="60"/>
    </row>
    <row r="138" spans="1:11" ht="19.5" hidden="1" customHeight="1">
      <c r="A138" s="88"/>
      <c r="B138" s="89"/>
      <c r="C138" s="101"/>
      <c r="D138" s="91"/>
      <c r="E138" s="101"/>
      <c r="F138" s="92"/>
      <c r="G138" s="101"/>
      <c r="H138" s="92"/>
      <c r="I138" s="102"/>
      <c r="J138" s="93"/>
    </row>
    <row r="139" spans="1:11" ht="17.25" customHeight="1">
      <c r="A139" s="242"/>
      <c r="B139" s="337"/>
    </row>
    <row r="140" spans="1:11" ht="17.25" customHeight="1">
      <c r="A140" s="242"/>
      <c r="B140" s="337"/>
    </row>
    <row r="183" spans="1:256">
      <c r="B183" s="74"/>
      <c r="C183" s="74"/>
      <c r="D183" s="74"/>
      <c r="E183" s="74"/>
      <c r="F183" s="99"/>
      <c r="G183" s="74"/>
    </row>
    <row r="184" spans="1:256">
      <c r="B184" s="74"/>
      <c r="C184" s="74"/>
      <c r="D184" s="74"/>
      <c r="E184" s="74"/>
      <c r="F184" s="99"/>
      <c r="G184" s="74"/>
    </row>
    <row r="185" spans="1:256">
      <c r="B185" s="74"/>
      <c r="C185" s="74"/>
      <c r="D185" s="74"/>
      <c r="E185" s="74"/>
      <c r="F185" s="99"/>
      <c r="G185" s="74"/>
    </row>
    <row r="186" spans="1:256">
      <c r="B186" s="74"/>
      <c r="C186" s="74"/>
      <c r="D186" s="74"/>
      <c r="E186" s="74"/>
      <c r="F186" s="99"/>
      <c r="G186" s="74"/>
    </row>
    <row r="187" spans="1:256">
      <c r="B187" s="74"/>
      <c r="C187" s="74"/>
      <c r="D187" s="74"/>
      <c r="E187" s="74"/>
      <c r="F187" s="99"/>
      <c r="G187" s="74"/>
    </row>
    <row r="188" spans="1:256">
      <c r="B188" s="74"/>
      <c r="C188" s="74"/>
      <c r="D188" s="74"/>
      <c r="E188" s="74"/>
      <c r="F188" s="99"/>
      <c r="G188" s="74"/>
    </row>
    <row r="189" spans="1:256" ht="15" customHeight="1">
      <c r="B189" s="74"/>
      <c r="C189" s="74"/>
      <c r="D189" s="74"/>
      <c r="E189" s="74"/>
      <c r="F189" s="99"/>
      <c r="G189" s="74"/>
    </row>
    <row r="190" spans="1:256">
      <c r="B190" s="74"/>
      <c r="C190" s="74"/>
      <c r="D190" s="74"/>
      <c r="E190" s="74"/>
      <c r="F190" s="99"/>
      <c r="G190" s="74"/>
    </row>
    <row r="191" spans="1:256">
      <c r="A191" s="107" t="s">
        <v>49</v>
      </c>
      <c r="B191" s="74"/>
      <c r="C191" s="74"/>
      <c r="D191" s="74"/>
      <c r="E191" s="74"/>
      <c r="F191" s="107"/>
      <c r="G191" s="74"/>
      <c r="H191" s="74"/>
      <c r="I191" s="74"/>
      <c r="J191" s="74"/>
      <c r="K191" s="389"/>
      <c r="L191" s="74"/>
      <c r="M191" s="74"/>
      <c r="N191" s="74"/>
      <c r="O191" s="74"/>
      <c r="P191" s="107"/>
      <c r="Q191" s="74"/>
      <c r="R191" s="74"/>
      <c r="S191" s="74"/>
      <c r="T191" s="74"/>
      <c r="U191" s="107"/>
      <c r="V191" s="74"/>
      <c r="W191" s="74"/>
      <c r="X191" s="74"/>
      <c r="Y191" s="74"/>
      <c r="Z191" s="107"/>
      <c r="AA191" s="74"/>
      <c r="AB191" s="74"/>
      <c r="AC191" s="74"/>
      <c r="AD191" s="74"/>
      <c r="AE191" s="107"/>
      <c r="AF191" s="74"/>
      <c r="AG191" s="74"/>
      <c r="AH191" s="74"/>
      <c r="AI191" s="74"/>
      <c r="AJ191" s="107"/>
      <c r="AK191" s="74"/>
      <c r="AL191" s="74"/>
      <c r="AM191" s="74"/>
      <c r="AN191" s="74"/>
      <c r="AO191" s="107"/>
      <c r="AP191" s="74"/>
      <c r="AQ191" s="74"/>
      <c r="AR191" s="74"/>
      <c r="AS191" s="74"/>
      <c r="AT191" s="107"/>
      <c r="AU191" s="74"/>
      <c r="AV191" s="74"/>
      <c r="AW191" s="74"/>
      <c r="AX191" s="74"/>
      <c r="AY191" s="107"/>
      <c r="AZ191" s="74"/>
      <c r="BA191" s="74"/>
      <c r="BB191" s="74"/>
      <c r="BC191" s="74"/>
      <c r="BD191" s="107"/>
      <c r="BE191" s="74"/>
      <c r="BF191" s="74"/>
      <c r="BG191" s="74"/>
      <c r="BH191" s="74"/>
      <c r="BI191" s="107"/>
      <c r="BJ191" s="74"/>
      <c r="BK191" s="74"/>
      <c r="BL191" s="74"/>
      <c r="BM191" s="74"/>
      <c r="BN191" s="107"/>
      <c r="BO191" s="74"/>
      <c r="BP191" s="74"/>
      <c r="BQ191" s="74"/>
      <c r="BR191" s="74"/>
      <c r="BS191" s="107"/>
      <c r="BT191" s="74"/>
      <c r="BU191" s="74"/>
      <c r="BV191" s="74"/>
      <c r="BW191" s="74"/>
      <c r="BX191" s="107"/>
      <c r="BY191" s="74"/>
      <c r="BZ191" s="74"/>
      <c r="CA191" s="74"/>
      <c r="CB191" s="74"/>
      <c r="CC191" s="107"/>
      <c r="CD191" s="74"/>
      <c r="CE191" s="74"/>
      <c r="CF191" s="74"/>
      <c r="CG191" s="74"/>
      <c r="CH191" s="107"/>
      <c r="CI191" s="74"/>
      <c r="CJ191" s="74"/>
      <c r="CK191" s="74"/>
      <c r="CL191" s="74"/>
      <c r="CM191" s="107"/>
      <c r="CN191" s="74"/>
      <c r="CO191" s="74"/>
      <c r="CP191" s="74"/>
      <c r="CQ191" s="74"/>
      <c r="CR191" s="107"/>
      <c r="CS191" s="74"/>
      <c r="CT191" s="74"/>
      <c r="CU191" s="74"/>
      <c r="CV191" s="74"/>
      <c r="CW191" s="107"/>
      <c r="CX191" s="74"/>
      <c r="CY191" s="74"/>
      <c r="CZ191" s="74"/>
      <c r="DA191" s="74"/>
      <c r="DB191" s="107"/>
      <c r="DC191" s="74"/>
      <c r="DD191" s="74"/>
      <c r="DE191" s="74"/>
      <c r="DF191" s="74"/>
      <c r="DG191" s="107"/>
      <c r="DH191" s="74"/>
      <c r="DI191" s="74"/>
      <c r="DJ191" s="74"/>
      <c r="DK191" s="74"/>
      <c r="DL191" s="107"/>
      <c r="DM191" s="74"/>
      <c r="DN191" s="74"/>
      <c r="DO191" s="74"/>
      <c r="DP191" s="74"/>
      <c r="DQ191" s="107"/>
      <c r="DR191" s="74"/>
      <c r="DS191" s="74"/>
      <c r="DT191" s="74"/>
      <c r="DU191" s="74"/>
      <c r="DV191" s="107"/>
      <c r="DW191" s="74"/>
      <c r="DX191" s="74"/>
      <c r="DY191" s="74"/>
      <c r="DZ191" s="74"/>
      <c r="EA191" s="107"/>
      <c r="EB191" s="74"/>
      <c r="EC191" s="74"/>
      <c r="ED191" s="74"/>
      <c r="EE191" s="74"/>
      <c r="EF191" s="107"/>
      <c r="EG191" s="74"/>
      <c r="EH191" s="74"/>
      <c r="EI191" s="74"/>
      <c r="EJ191" s="74"/>
      <c r="EK191" s="107"/>
      <c r="EL191" s="74"/>
      <c r="EM191" s="74"/>
      <c r="EN191" s="74"/>
      <c r="EO191" s="74"/>
      <c r="EP191" s="107"/>
      <c r="EQ191" s="74"/>
      <c r="ER191" s="74"/>
      <c r="ES191" s="74"/>
      <c r="ET191" s="74"/>
      <c r="EU191" s="107"/>
      <c r="EV191" s="74"/>
      <c r="EW191" s="74"/>
      <c r="EX191" s="74"/>
      <c r="EY191" s="74"/>
      <c r="EZ191" s="107"/>
      <c r="FA191" s="74"/>
      <c r="FB191" s="74"/>
      <c r="FC191" s="74"/>
      <c r="FD191" s="74"/>
      <c r="FE191" s="107"/>
      <c r="FF191" s="74"/>
      <c r="FG191" s="74"/>
      <c r="FH191" s="74"/>
      <c r="FI191" s="74"/>
      <c r="FJ191" s="107"/>
      <c r="FK191" s="74"/>
      <c r="FL191" s="74"/>
      <c r="FM191" s="74"/>
      <c r="FN191" s="74"/>
      <c r="FO191" s="107"/>
      <c r="FP191" s="74"/>
      <c r="FQ191" s="74"/>
      <c r="FR191" s="74"/>
      <c r="FS191" s="74"/>
      <c r="FT191" s="107"/>
      <c r="FU191" s="74"/>
      <c r="FV191" s="74"/>
      <c r="FW191" s="74"/>
      <c r="FX191" s="74"/>
      <c r="FY191" s="107"/>
      <c r="FZ191" s="74"/>
      <c r="GA191" s="74"/>
      <c r="GB191" s="74"/>
      <c r="GC191" s="74"/>
      <c r="GD191" s="107"/>
      <c r="GE191" s="74"/>
      <c r="GF191" s="74"/>
      <c r="GG191" s="74"/>
      <c r="GH191" s="74"/>
      <c r="GI191" s="107"/>
      <c r="GJ191" s="74"/>
      <c r="GK191" s="74"/>
      <c r="GL191" s="74"/>
      <c r="GM191" s="74"/>
      <c r="GN191" s="107"/>
      <c r="GO191" s="74"/>
      <c r="GP191" s="74"/>
      <c r="GQ191" s="74"/>
      <c r="GR191" s="74"/>
      <c r="GS191" s="107"/>
      <c r="GT191" s="74"/>
      <c r="GU191" s="74"/>
      <c r="GV191" s="74"/>
      <c r="GW191" s="74"/>
      <c r="GX191" s="107"/>
      <c r="GY191" s="74"/>
      <c r="GZ191" s="74"/>
      <c r="HA191" s="74"/>
      <c r="HB191" s="74"/>
      <c r="HC191" s="107"/>
      <c r="HD191" s="74"/>
      <c r="HE191" s="74"/>
      <c r="HF191" s="74"/>
      <c r="HG191" s="74"/>
      <c r="HH191" s="107"/>
      <c r="HI191" s="74"/>
      <c r="HJ191" s="74"/>
      <c r="HK191" s="74"/>
      <c r="HL191" s="74"/>
      <c r="HM191" s="107"/>
      <c r="HN191" s="74"/>
      <c r="HO191" s="74"/>
      <c r="HP191" s="74"/>
      <c r="HQ191" s="74"/>
      <c r="HR191" s="107"/>
      <c r="HS191" s="74"/>
      <c r="HT191" s="74"/>
      <c r="HU191" s="74"/>
      <c r="HV191" s="74"/>
      <c r="HW191" s="107"/>
      <c r="HX191" s="74"/>
      <c r="HY191" s="74"/>
      <c r="HZ191" s="74"/>
      <c r="IA191" s="74"/>
      <c r="IB191" s="107"/>
      <c r="IC191" s="74"/>
      <c r="ID191" s="74"/>
      <c r="IE191" s="74"/>
      <c r="IF191" s="74"/>
      <c r="IG191" s="107"/>
      <c r="IH191" s="74"/>
      <c r="II191" s="74"/>
      <c r="IJ191" s="74"/>
      <c r="IK191" s="74"/>
      <c r="IL191" s="107"/>
      <c r="IM191" s="74"/>
      <c r="IN191" s="74"/>
      <c r="IO191" s="74"/>
      <c r="IP191" s="74"/>
      <c r="IQ191" s="107"/>
      <c r="IR191" s="74"/>
      <c r="IS191" s="74"/>
      <c r="IT191" s="74"/>
      <c r="IU191" s="74"/>
      <c r="IV191" s="107"/>
    </row>
    <row r="192" spans="1:256">
      <c r="A192" s="299" t="s">
        <v>262</v>
      </c>
      <c r="B192" s="74" t="s">
        <v>263</v>
      </c>
      <c r="C192" s="299">
        <v>3373</v>
      </c>
      <c r="D192" s="299">
        <v>3373</v>
      </c>
      <c r="E192" s="74" t="s">
        <v>264</v>
      </c>
      <c r="G192" s="18"/>
      <c r="I192" s="25"/>
    </row>
    <row r="193" spans="1:9">
      <c r="A193" s="299" t="s">
        <v>265</v>
      </c>
      <c r="B193" s="74" t="s">
        <v>263</v>
      </c>
      <c r="C193" s="299">
        <v>3061</v>
      </c>
      <c r="D193" s="299">
        <v>3061</v>
      </c>
      <c r="E193" s="74" t="s">
        <v>266</v>
      </c>
      <c r="G193" s="18"/>
      <c r="I193" s="25"/>
    </row>
    <row r="194" spans="1:9">
      <c r="A194" s="299" t="s">
        <v>267</v>
      </c>
      <c r="B194" s="74" t="s">
        <v>263</v>
      </c>
      <c r="C194" s="299">
        <v>2083</v>
      </c>
      <c r="D194" s="299">
        <v>2083</v>
      </c>
      <c r="E194" s="74" t="s">
        <v>268</v>
      </c>
      <c r="G194" s="18"/>
      <c r="I194" s="25"/>
    </row>
    <row r="195" spans="1:9">
      <c r="A195" s="299" t="s">
        <v>269</v>
      </c>
      <c r="B195" s="74" t="s">
        <v>263</v>
      </c>
      <c r="C195" s="299">
        <v>2118</v>
      </c>
      <c r="D195" s="299">
        <v>2118</v>
      </c>
      <c r="E195" s="74" t="s">
        <v>270</v>
      </c>
      <c r="G195" s="18"/>
      <c r="I195" s="25"/>
    </row>
    <row r="196" spans="1:9">
      <c r="A196" s="299" t="s">
        <v>271</v>
      </c>
      <c r="B196" s="74" t="s">
        <v>263</v>
      </c>
      <c r="C196" s="299">
        <v>2217</v>
      </c>
      <c r="D196" s="299">
        <v>2217</v>
      </c>
      <c r="E196" s="74" t="s">
        <v>272</v>
      </c>
      <c r="G196" s="18"/>
      <c r="I196" s="25"/>
    </row>
    <row r="197" spans="1:9">
      <c r="A197" s="299" t="s">
        <v>273</v>
      </c>
      <c r="B197" s="74" t="s">
        <v>263</v>
      </c>
      <c r="C197" s="299">
        <v>3067</v>
      </c>
      <c r="D197" s="299">
        <v>3067</v>
      </c>
      <c r="E197" s="74" t="s">
        <v>274</v>
      </c>
      <c r="G197" s="18"/>
      <c r="I197" s="25"/>
    </row>
    <row r="198" spans="1:9">
      <c r="A198" s="300" t="s">
        <v>275</v>
      </c>
      <c r="B198" s="74" t="s">
        <v>263</v>
      </c>
      <c r="C198" s="300">
        <v>3001</v>
      </c>
      <c r="D198" s="300">
        <v>3001</v>
      </c>
      <c r="E198" s="74" t="s">
        <v>276</v>
      </c>
      <c r="G198" s="18"/>
      <c r="I198" s="25"/>
    </row>
    <row r="199" spans="1:9">
      <c r="A199" s="299" t="s">
        <v>277</v>
      </c>
      <c r="B199" s="74" t="s">
        <v>263</v>
      </c>
      <c r="C199" s="299">
        <v>3301</v>
      </c>
      <c r="D199" s="299">
        <v>3301</v>
      </c>
      <c r="E199" s="74" t="s">
        <v>278</v>
      </c>
      <c r="G199" s="18"/>
      <c r="I199" s="25"/>
    </row>
    <row r="200" spans="1:9">
      <c r="A200" s="299" t="s">
        <v>279</v>
      </c>
      <c r="B200" s="74" t="s">
        <v>263</v>
      </c>
      <c r="C200" s="299">
        <v>2002</v>
      </c>
      <c r="D200" s="299">
        <v>2002</v>
      </c>
      <c r="E200" s="74" t="s">
        <v>280</v>
      </c>
      <c r="G200" s="18"/>
      <c r="I200" s="25"/>
    </row>
    <row r="201" spans="1:9">
      <c r="A201" s="299" t="s">
        <v>281</v>
      </c>
      <c r="B201" s="74" t="s">
        <v>263</v>
      </c>
      <c r="C201" s="299">
        <v>2082</v>
      </c>
      <c r="D201" s="299">
        <v>2082</v>
      </c>
      <c r="E201" s="74" t="s">
        <v>282</v>
      </c>
      <c r="G201" s="18"/>
      <c r="I201" s="25"/>
    </row>
    <row r="202" spans="1:9">
      <c r="A202" s="299" t="s">
        <v>283</v>
      </c>
      <c r="B202" s="74" t="s">
        <v>263</v>
      </c>
      <c r="C202" s="299">
        <v>3943</v>
      </c>
      <c r="D202" s="299">
        <v>3943</v>
      </c>
      <c r="E202" s="74" t="s">
        <v>284</v>
      </c>
      <c r="G202" s="18"/>
      <c r="I202" s="25"/>
    </row>
    <row r="203" spans="1:9">
      <c r="A203" s="299" t="s">
        <v>285</v>
      </c>
      <c r="B203" s="74" t="s">
        <v>263</v>
      </c>
      <c r="C203" s="299">
        <v>2060</v>
      </c>
      <c r="D203" s="299">
        <v>2060</v>
      </c>
      <c r="E203" s="74" t="s">
        <v>286</v>
      </c>
      <c r="G203" s="18"/>
      <c r="I203" s="25"/>
    </row>
    <row r="204" spans="1:9">
      <c r="A204" s="299" t="s">
        <v>287</v>
      </c>
      <c r="B204" s="74" t="s">
        <v>263</v>
      </c>
      <c r="C204" s="299">
        <v>2312</v>
      </c>
      <c r="D204" s="299">
        <v>2312</v>
      </c>
      <c r="E204" s="74" t="s">
        <v>288</v>
      </c>
      <c r="G204" s="18"/>
      <c r="I204" s="25"/>
    </row>
    <row r="205" spans="1:9">
      <c r="A205" s="299" t="s">
        <v>289</v>
      </c>
      <c r="B205" s="74" t="s">
        <v>263</v>
      </c>
      <c r="C205" s="299">
        <v>3942</v>
      </c>
      <c r="D205" s="299">
        <v>3942</v>
      </c>
      <c r="E205" s="74" t="s">
        <v>290</v>
      </c>
      <c r="G205" s="18"/>
      <c r="I205" s="25"/>
    </row>
    <row r="206" spans="1:9">
      <c r="A206" s="299" t="s">
        <v>291</v>
      </c>
      <c r="B206" s="74" t="s">
        <v>263</v>
      </c>
      <c r="C206" s="299">
        <v>3081</v>
      </c>
      <c r="D206" s="299">
        <v>3081</v>
      </c>
      <c r="E206" s="74" t="s">
        <v>292</v>
      </c>
      <c r="G206" s="18"/>
      <c r="I206" s="25"/>
    </row>
    <row r="207" spans="1:9">
      <c r="A207" s="299" t="s">
        <v>293</v>
      </c>
      <c r="B207" s="74" t="s">
        <v>294</v>
      </c>
      <c r="C207" s="299">
        <v>1005</v>
      </c>
      <c r="D207" s="299">
        <v>1005</v>
      </c>
      <c r="E207" s="74" t="s">
        <v>295</v>
      </c>
      <c r="G207" s="18"/>
      <c r="I207" s="25"/>
    </row>
    <row r="208" spans="1:9">
      <c r="A208" s="299" t="s">
        <v>296</v>
      </c>
      <c r="B208" s="74" t="s">
        <v>263</v>
      </c>
      <c r="C208" s="299">
        <v>2327</v>
      </c>
      <c r="D208" s="299">
        <v>2327</v>
      </c>
      <c r="E208" s="74" t="s">
        <v>297</v>
      </c>
      <c r="G208" s="18"/>
      <c r="I208" s="25"/>
    </row>
    <row r="209" spans="1:9">
      <c r="A209" s="299" t="s">
        <v>298</v>
      </c>
      <c r="B209" s="74" t="s">
        <v>263</v>
      </c>
      <c r="C209" s="299">
        <v>2452</v>
      </c>
      <c r="D209" s="299">
        <v>2452</v>
      </c>
      <c r="E209" s="74" t="s">
        <v>299</v>
      </c>
      <c r="G209" s="18"/>
      <c r="I209" s="25"/>
    </row>
    <row r="210" spans="1:9">
      <c r="A210" s="299" t="s">
        <v>300</v>
      </c>
      <c r="B210" s="74" t="s">
        <v>263</v>
      </c>
      <c r="C210" s="299">
        <v>2004</v>
      </c>
      <c r="D210" s="299">
        <v>2004</v>
      </c>
      <c r="E210" s="74" t="s">
        <v>301</v>
      </c>
      <c r="G210" s="18"/>
      <c r="I210" s="25"/>
    </row>
    <row r="211" spans="1:9">
      <c r="A211" s="299" t="s">
        <v>302</v>
      </c>
      <c r="B211" s="74" t="s">
        <v>263</v>
      </c>
      <c r="C211" s="299">
        <v>3008</v>
      </c>
      <c r="D211" s="299">
        <v>3008</v>
      </c>
      <c r="E211" s="74" t="s">
        <v>303</v>
      </c>
      <c r="G211" s="18"/>
      <c r="I211" s="25"/>
    </row>
    <row r="212" spans="1:9">
      <c r="A212" s="299" t="s">
        <v>304</v>
      </c>
      <c r="B212" s="74" t="s">
        <v>305</v>
      </c>
      <c r="C212" s="299">
        <v>7026</v>
      </c>
      <c r="D212" s="299">
        <v>7026</v>
      </c>
      <c r="E212" s="74" t="s">
        <v>306</v>
      </c>
      <c r="G212" s="18"/>
      <c r="I212" s="25"/>
    </row>
    <row r="213" spans="1:9">
      <c r="A213" s="299" t="s">
        <v>307</v>
      </c>
      <c r="B213" s="74" t="s">
        <v>263</v>
      </c>
      <c r="C213" s="299">
        <v>3050</v>
      </c>
      <c r="D213" s="299">
        <v>3050</v>
      </c>
      <c r="E213" s="74" t="s">
        <v>308</v>
      </c>
      <c r="G213" s="18"/>
      <c r="I213" s="25"/>
    </row>
    <row r="214" spans="1:9">
      <c r="A214" s="299" t="s">
        <v>309</v>
      </c>
      <c r="B214" s="74" t="s">
        <v>263</v>
      </c>
      <c r="C214" s="299">
        <v>3009</v>
      </c>
      <c r="D214" s="299">
        <v>3009</v>
      </c>
      <c r="E214" s="74" t="s">
        <v>310</v>
      </c>
      <c r="G214" s="18"/>
      <c r="I214" s="25"/>
    </row>
    <row r="215" spans="1:9">
      <c r="A215" s="299" t="s">
        <v>311</v>
      </c>
      <c r="B215" s="74" t="s">
        <v>263</v>
      </c>
      <c r="C215" s="299">
        <v>2091</v>
      </c>
      <c r="D215" s="299">
        <v>2091</v>
      </c>
      <c r="E215" s="74" t="s">
        <v>312</v>
      </c>
      <c r="G215" s="18"/>
      <c r="I215" s="25"/>
    </row>
    <row r="216" spans="1:9">
      <c r="A216" s="299" t="s">
        <v>313</v>
      </c>
      <c r="B216" s="74" t="s">
        <v>263</v>
      </c>
      <c r="C216" s="299">
        <v>2065</v>
      </c>
      <c r="D216" s="299">
        <v>2065</v>
      </c>
      <c r="E216" s="74" t="s">
        <v>314</v>
      </c>
      <c r="G216" s="18"/>
      <c r="I216" s="25"/>
    </row>
    <row r="217" spans="1:9">
      <c r="A217" s="299" t="s">
        <v>315</v>
      </c>
      <c r="B217" s="74" t="s">
        <v>294</v>
      </c>
      <c r="C217" s="299">
        <v>1006</v>
      </c>
      <c r="D217" s="299">
        <v>1006</v>
      </c>
      <c r="E217" s="74" t="s">
        <v>316</v>
      </c>
      <c r="G217" s="18"/>
      <c r="I217" s="25"/>
    </row>
    <row r="218" spans="1:9">
      <c r="A218" s="299" t="s">
        <v>317</v>
      </c>
      <c r="B218" s="74" t="s">
        <v>263</v>
      </c>
      <c r="C218" s="299">
        <v>2119</v>
      </c>
      <c r="D218" s="299">
        <v>2119</v>
      </c>
      <c r="E218" s="74" t="s">
        <v>318</v>
      </c>
      <c r="G218" s="18"/>
      <c r="I218" s="25"/>
    </row>
    <row r="219" spans="1:9">
      <c r="A219" s="299" t="s">
        <v>319</v>
      </c>
      <c r="B219" s="74" t="s">
        <v>263</v>
      </c>
      <c r="C219" s="299">
        <v>3011</v>
      </c>
      <c r="D219" s="299">
        <v>3011</v>
      </c>
      <c r="E219" s="74" t="s">
        <v>320</v>
      </c>
      <c r="G219" s="18"/>
      <c r="I219" s="25"/>
    </row>
    <row r="220" spans="1:9">
      <c r="A220" s="299" t="s">
        <v>321</v>
      </c>
      <c r="B220" s="74" t="s">
        <v>263</v>
      </c>
      <c r="C220" s="299">
        <v>2006</v>
      </c>
      <c r="D220" s="299">
        <v>2006</v>
      </c>
      <c r="E220" s="74" t="s">
        <v>322</v>
      </c>
      <c r="G220" s="18"/>
      <c r="I220" s="25"/>
    </row>
    <row r="221" spans="1:9">
      <c r="A221" s="299" t="s">
        <v>323</v>
      </c>
      <c r="B221" s="74" t="s">
        <v>263</v>
      </c>
      <c r="C221" s="299">
        <v>3012</v>
      </c>
      <c r="D221" s="299">
        <v>3012</v>
      </c>
      <c r="E221" s="74" t="s">
        <v>324</v>
      </c>
      <c r="G221" s="18"/>
      <c r="I221" s="25"/>
    </row>
    <row r="222" spans="1:9">
      <c r="A222" s="299" t="s">
        <v>325</v>
      </c>
      <c r="B222" s="74" t="s">
        <v>263</v>
      </c>
      <c r="C222" s="299">
        <v>3041</v>
      </c>
      <c r="D222" s="299">
        <v>3041</v>
      </c>
      <c r="E222" s="74" t="s">
        <v>326</v>
      </c>
      <c r="G222" s="18"/>
      <c r="I222" s="25"/>
    </row>
    <row r="223" spans="1:9">
      <c r="A223" s="299" t="s">
        <v>327</v>
      </c>
      <c r="B223" s="74" t="s">
        <v>263</v>
      </c>
      <c r="C223" s="299">
        <v>2246</v>
      </c>
      <c r="D223" s="299">
        <v>2246</v>
      </c>
      <c r="E223" s="74" t="s">
        <v>328</v>
      </c>
      <c r="G223" s="18"/>
      <c r="I223" s="25"/>
    </row>
    <row r="224" spans="1:9">
      <c r="A224" s="299" t="s">
        <v>329</v>
      </c>
      <c r="B224" s="74" t="s">
        <v>263</v>
      </c>
      <c r="C224" s="299">
        <v>3308</v>
      </c>
      <c r="D224" s="299">
        <v>3308</v>
      </c>
      <c r="E224" s="74" t="s">
        <v>330</v>
      </c>
      <c r="G224" s="18"/>
      <c r="I224" s="25"/>
    </row>
    <row r="225" spans="1:9">
      <c r="A225" s="299" t="s">
        <v>331</v>
      </c>
      <c r="B225" s="74" t="s">
        <v>263</v>
      </c>
      <c r="C225" s="299">
        <v>3368</v>
      </c>
      <c r="D225" s="299">
        <v>3368</v>
      </c>
      <c r="E225" s="74" t="s">
        <v>332</v>
      </c>
      <c r="G225" s="18"/>
      <c r="I225" s="25"/>
    </row>
    <row r="226" spans="1:9">
      <c r="A226" s="299" t="s">
        <v>333</v>
      </c>
      <c r="B226" s="74" t="s">
        <v>263</v>
      </c>
      <c r="C226" s="299">
        <v>2444</v>
      </c>
      <c r="D226" s="299">
        <v>2444</v>
      </c>
      <c r="E226" s="74" t="s">
        <v>334</v>
      </c>
      <c r="G226" s="18"/>
      <c r="I226" s="25"/>
    </row>
    <row r="227" spans="1:9">
      <c r="A227" s="299" t="s">
        <v>335</v>
      </c>
      <c r="B227" s="74" t="s">
        <v>263</v>
      </c>
      <c r="C227" s="299">
        <v>3074</v>
      </c>
      <c r="D227" s="299">
        <v>3074</v>
      </c>
      <c r="E227" s="74" t="s">
        <v>336</v>
      </c>
      <c r="G227" s="18"/>
      <c r="I227" s="25"/>
    </row>
    <row r="228" spans="1:9">
      <c r="A228" s="299" t="s">
        <v>337</v>
      </c>
      <c r="B228" s="74" t="s">
        <v>263</v>
      </c>
      <c r="C228" s="299">
        <v>2336</v>
      </c>
      <c r="D228" s="299">
        <v>2336</v>
      </c>
      <c r="E228" s="74" t="s">
        <v>338</v>
      </c>
      <c r="G228" s="18"/>
      <c r="I228" s="25"/>
    </row>
    <row r="229" spans="1:9">
      <c r="A229" s="299" t="s">
        <v>339</v>
      </c>
      <c r="B229" s="74" t="s">
        <v>263</v>
      </c>
      <c r="C229" s="299">
        <v>2010</v>
      </c>
      <c r="D229" s="299">
        <v>2010</v>
      </c>
      <c r="E229" s="74" t="s">
        <v>340</v>
      </c>
      <c r="G229" s="18"/>
      <c r="I229" s="25"/>
    </row>
    <row r="230" spans="1:9">
      <c r="A230" s="299" t="s">
        <v>341</v>
      </c>
      <c r="B230" s="74" t="s">
        <v>263</v>
      </c>
      <c r="C230" s="299">
        <v>2208</v>
      </c>
      <c r="D230" s="299">
        <v>2208</v>
      </c>
      <c r="E230" s="74" t="s">
        <v>342</v>
      </c>
      <c r="G230" s="18"/>
      <c r="I230" s="25"/>
    </row>
    <row r="231" spans="1:9">
      <c r="A231" s="299" t="s">
        <v>343</v>
      </c>
      <c r="B231" s="74" t="s">
        <v>263</v>
      </c>
      <c r="C231" s="299">
        <v>3065</v>
      </c>
      <c r="D231" s="299">
        <v>3065</v>
      </c>
      <c r="E231" s="74" t="s">
        <v>344</v>
      </c>
      <c r="G231" s="18"/>
      <c r="I231" s="25"/>
    </row>
    <row r="232" spans="1:9">
      <c r="A232" s="299" t="s">
        <v>345</v>
      </c>
      <c r="B232" s="74" t="s">
        <v>263</v>
      </c>
      <c r="C232" s="299">
        <v>3014</v>
      </c>
      <c r="D232" s="299">
        <v>3014</v>
      </c>
      <c r="E232" s="74" t="s">
        <v>346</v>
      </c>
      <c r="G232" s="18"/>
      <c r="I232" s="25"/>
    </row>
    <row r="233" spans="1:9">
      <c r="A233" s="299" t="s">
        <v>347</v>
      </c>
      <c r="B233" s="74" t="s">
        <v>263</v>
      </c>
      <c r="C233" s="299">
        <v>2321</v>
      </c>
      <c r="D233" s="299">
        <v>2321</v>
      </c>
      <c r="E233" s="74" t="s">
        <v>348</v>
      </c>
      <c r="G233" s="18"/>
      <c r="I233" s="25"/>
    </row>
    <row r="234" spans="1:9">
      <c r="A234" s="299" t="s">
        <v>349</v>
      </c>
      <c r="B234" s="74" t="s">
        <v>263</v>
      </c>
      <c r="C234" s="299">
        <v>2011</v>
      </c>
      <c r="D234" s="299">
        <v>2011</v>
      </c>
      <c r="E234" s="74" t="s">
        <v>350</v>
      </c>
      <c r="G234" s="18"/>
      <c r="I234" s="25"/>
    </row>
    <row r="235" spans="1:9">
      <c r="A235" s="299" t="s">
        <v>351</v>
      </c>
      <c r="B235" s="74" t="s">
        <v>263</v>
      </c>
      <c r="C235" s="299">
        <v>2012</v>
      </c>
      <c r="D235" s="299">
        <v>2012</v>
      </c>
      <c r="E235" s="74" t="s">
        <v>352</v>
      </c>
      <c r="G235" s="18"/>
      <c r="I235" s="25"/>
    </row>
    <row r="236" spans="1:9">
      <c r="A236" s="299" t="s">
        <v>353</v>
      </c>
      <c r="B236" s="74" t="s">
        <v>263</v>
      </c>
      <c r="C236" s="299">
        <v>2068</v>
      </c>
      <c r="D236" s="299">
        <v>2068</v>
      </c>
      <c r="E236" s="74" t="s">
        <v>354</v>
      </c>
      <c r="G236" s="18"/>
      <c r="I236" s="25"/>
    </row>
    <row r="237" spans="1:9">
      <c r="A237" s="299" t="s">
        <v>355</v>
      </c>
      <c r="B237" s="74" t="s">
        <v>263</v>
      </c>
      <c r="C237" s="299">
        <v>2328</v>
      </c>
      <c r="D237" s="299">
        <v>2328</v>
      </c>
      <c r="E237" s="74" t="s">
        <v>356</v>
      </c>
      <c r="G237" s="18"/>
      <c r="I237" s="25"/>
    </row>
    <row r="238" spans="1:9">
      <c r="A238" s="299" t="s">
        <v>357</v>
      </c>
      <c r="B238" s="74" t="s">
        <v>305</v>
      </c>
      <c r="C238" s="299">
        <v>7025</v>
      </c>
      <c r="D238" s="299">
        <v>7025</v>
      </c>
      <c r="E238" s="74" t="s">
        <v>358</v>
      </c>
      <c r="G238" s="18"/>
      <c r="I238" s="25"/>
    </row>
    <row r="239" spans="1:9">
      <c r="A239" s="299" t="s">
        <v>359</v>
      </c>
      <c r="B239" s="74" t="s">
        <v>263</v>
      </c>
      <c r="C239" s="299">
        <v>2016</v>
      </c>
      <c r="D239" s="299">
        <v>2016</v>
      </c>
      <c r="E239" s="74" t="s">
        <v>360</v>
      </c>
      <c r="G239" s="18"/>
      <c r="I239" s="25"/>
    </row>
    <row r="240" spans="1:9">
      <c r="A240" s="299" t="s">
        <v>361</v>
      </c>
      <c r="B240" s="74" t="s">
        <v>263</v>
      </c>
      <c r="C240" s="299">
        <v>3310</v>
      </c>
      <c r="D240" s="299">
        <v>3310</v>
      </c>
      <c r="E240" s="74" t="s">
        <v>362</v>
      </c>
      <c r="G240" s="18"/>
      <c r="I240" s="25"/>
    </row>
    <row r="241" spans="1:9">
      <c r="A241" s="299" t="s">
        <v>363</v>
      </c>
      <c r="B241" s="74" t="s">
        <v>263</v>
      </c>
      <c r="C241" s="299">
        <v>3068</v>
      </c>
      <c r="D241" s="299">
        <v>3068</v>
      </c>
      <c r="E241" s="74" t="s">
        <v>364</v>
      </c>
      <c r="G241" s="18"/>
      <c r="I241" s="25"/>
    </row>
    <row r="242" spans="1:9">
      <c r="A242" s="299" t="s">
        <v>365</v>
      </c>
      <c r="B242" s="74" t="s">
        <v>263</v>
      </c>
      <c r="C242" s="299">
        <v>2315</v>
      </c>
      <c r="D242" s="299">
        <v>2315</v>
      </c>
      <c r="E242" s="74" t="s">
        <v>366</v>
      </c>
      <c r="G242" s="18"/>
      <c r="I242" s="25"/>
    </row>
    <row r="243" spans="1:9">
      <c r="A243" s="299"/>
      <c r="B243" s="74" t="s">
        <v>263</v>
      </c>
      <c r="C243" s="299">
        <v>2018</v>
      </c>
      <c r="D243" s="299">
        <v>2018</v>
      </c>
      <c r="E243" s="74" t="s">
        <v>368</v>
      </c>
      <c r="G243" s="18"/>
      <c r="I243" s="25"/>
    </row>
    <row r="244" spans="1:9">
      <c r="A244" s="299" t="s">
        <v>369</v>
      </c>
      <c r="B244" s="74" t="s">
        <v>263</v>
      </c>
      <c r="C244" s="299">
        <v>3035</v>
      </c>
      <c r="D244" s="299">
        <v>3035</v>
      </c>
      <c r="E244" s="74" t="s">
        <v>370</v>
      </c>
      <c r="G244" s="18"/>
      <c r="I244" s="25"/>
    </row>
    <row r="245" spans="1:9">
      <c r="A245" s="299" t="s">
        <v>371</v>
      </c>
      <c r="B245" s="74" t="s">
        <v>263</v>
      </c>
      <c r="C245" s="299">
        <v>2205</v>
      </c>
      <c r="D245" s="299">
        <v>2205</v>
      </c>
      <c r="E245" s="74" t="s">
        <v>372</v>
      </c>
      <c r="G245" s="18"/>
      <c r="I245" s="25"/>
    </row>
    <row r="246" spans="1:9">
      <c r="A246" s="299" t="s">
        <v>373</v>
      </c>
      <c r="B246" s="74" t="s">
        <v>263</v>
      </c>
      <c r="C246" s="299">
        <v>2211</v>
      </c>
      <c r="D246" s="299">
        <v>2211</v>
      </c>
      <c r="E246" s="74" t="s">
        <v>374</v>
      </c>
      <c r="G246" s="18"/>
      <c r="I246" s="25"/>
    </row>
    <row r="247" spans="1:9">
      <c r="A247" s="299" t="s">
        <v>375</v>
      </c>
      <c r="B247" s="74" t="s">
        <v>294</v>
      </c>
      <c r="C247" s="299">
        <v>1003</v>
      </c>
      <c r="D247" s="299">
        <v>1003</v>
      </c>
      <c r="E247" s="74" t="s">
        <v>376</v>
      </c>
      <c r="G247" s="18"/>
      <c r="I247" s="25"/>
    </row>
    <row r="248" spans="1:9">
      <c r="A248" s="299" t="s">
        <v>377</v>
      </c>
      <c r="B248" s="74" t="s">
        <v>263</v>
      </c>
      <c r="C248" s="299">
        <v>3071</v>
      </c>
      <c r="D248" s="299">
        <v>3071</v>
      </c>
      <c r="E248" s="74" t="s">
        <v>378</v>
      </c>
      <c r="G248" s="18"/>
      <c r="I248" s="25"/>
    </row>
    <row r="249" spans="1:9">
      <c r="A249" s="299" t="s">
        <v>379</v>
      </c>
      <c r="B249" s="74" t="s">
        <v>294</v>
      </c>
      <c r="C249" s="299">
        <v>1002</v>
      </c>
      <c r="D249" s="299">
        <v>1002</v>
      </c>
      <c r="E249" s="74" t="s">
        <v>380</v>
      </c>
      <c r="G249" s="18"/>
      <c r="I249" s="25"/>
    </row>
    <row r="250" spans="1:9">
      <c r="A250" s="299" t="s">
        <v>381</v>
      </c>
      <c r="B250" s="74" t="s">
        <v>263</v>
      </c>
      <c r="C250" s="299">
        <v>2212</v>
      </c>
      <c r="D250" s="299">
        <v>2212</v>
      </c>
      <c r="E250" s="74" t="s">
        <v>382</v>
      </c>
      <c r="G250" s="18"/>
      <c r="I250" s="25"/>
    </row>
    <row r="251" spans="1:9">
      <c r="A251" s="299" t="s">
        <v>383</v>
      </c>
      <c r="B251" s="74" t="s">
        <v>294</v>
      </c>
      <c r="C251" s="299">
        <v>1007</v>
      </c>
      <c r="D251" s="299">
        <v>1007</v>
      </c>
      <c r="E251" s="74" t="s">
        <v>384</v>
      </c>
      <c r="G251" s="18"/>
      <c r="I251" s="25"/>
    </row>
    <row r="252" spans="1:9">
      <c r="A252" s="299" t="s">
        <v>385</v>
      </c>
      <c r="B252" s="25" t="s">
        <v>263</v>
      </c>
      <c r="C252" s="299">
        <v>3945</v>
      </c>
      <c r="D252" s="299">
        <v>3945</v>
      </c>
      <c r="E252" s="74" t="s">
        <v>386</v>
      </c>
      <c r="G252" s="18"/>
      <c r="I252" s="25"/>
    </row>
    <row r="253" spans="1:9">
      <c r="A253" s="299" t="s">
        <v>387</v>
      </c>
      <c r="B253" s="25" t="s">
        <v>263</v>
      </c>
      <c r="C253" s="299">
        <v>3022</v>
      </c>
      <c r="D253" s="299">
        <v>3022</v>
      </c>
      <c r="E253" s="74" t="s">
        <v>388</v>
      </c>
      <c r="G253" s="18"/>
      <c r="I253" s="25"/>
    </row>
    <row r="254" spans="1:9">
      <c r="A254" s="299" t="s">
        <v>389</v>
      </c>
      <c r="B254" s="25" t="s">
        <v>263</v>
      </c>
      <c r="C254" s="299">
        <v>2442</v>
      </c>
      <c r="D254" s="299">
        <v>2442</v>
      </c>
      <c r="E254" s="74" t="s">
        <v>390</v>
      </c>
      <c r="G254" s="18"/>
      <c r="I254" s="25"/>
    </row>
    <row r="255" spans="1:9">
      <c r="A255" s="299" t="s">
        <v>391</v>
      </c>
      <c r="B255" s="25" t="s">
        <v>263</v>
      </c>
      <c r="C255" s="299">
        <v>2331</v>
      </c>
      <c r="D255" s="299">
        <v>2331</v>
      </c>
      <c r="E255" s="74" t="s">
        <v>392</v>
      </c>
      <c r="G255" s="18"/>
      <c r="I255" s="25"/>
    </row>
    <row r="256" spans="1:9">
      <c r="A256" s="299" t="s">
        <v>393</v>
      </c>
      <c r="B256" s="25" t="s">
        <v>294</v>
      </c>
      <c r="C256" s="299">
        <v>1000</v>
      </c>
      <c r="D256" s="299">
        <v>1000</v>
      </c>
      <c r="E256" s="74" t="s">
        <v>394</v>
      </c>
      <c r="G256" s="18"/>
      <c r="I256" s="25"/>
    </row>
    <row r="257" spans="1:9">
      <c r="A257" s="299" t="s">
        <v>395</v>
      </c>
      <c r="B257" s="25" t="s">
        <v>263</v>
      </c>
      <c r="C257" s="299">
        <v>2446</v>
      </c>
      <c r="D257" s="299">
        <v>2446</v>
      </c>
      <c r="E257" s="74" t="s">
        <v>396</v>
      </c>
      <c r="G257" s="18"/>
      <c r="I257" s="25"/>
    </row>
    <row r="258" spans="1:9">
      <c r="A258" s="299" t="s">
        <v>397</v>
      </c>
      <c r="B258" s="25" t="s">
        <v>263</v>
      </c>
      <c r="C258" s="299">
        <v>3317</v>
      </c>
      <c r="D258" s="299">
        <v>3317</v>
      </c>
      <c r="E258" s="74" t="s">
        <v>398</v>
      </c>
      <c r="G258" s="18"/>
      <c r="I258" s="25"/>
    </row>
    <row r="259" spans="1:9">
      <c r="A259" s="301" t="s">
        <v>399</v>
      </c>
      <c r="B259" s="25" t="s">
        <v>263</v>
      </c>
      <c r="C259" s="301">
        <v>2066</v>
      </c>
      <c r="D259" s="301">
        <v>2066</v>
      </c>
      <c r="E259" s="74" t="s">
        <v>400</v>
      </c>
      <c r="G259" s="18"/>
      <c r="I259" s="25"/>
    </row>
    <row r="260" spans="1:9">
      <c r="A260" s="299" t="s">
        <v>401</v>
      </c>
      <c r="B260" s="25" t="s">
        <v>263</v>
      </c>
      <c r="C260" s="299">
        <v>2293</v>
      </c>
      <c r="D260" s="299">
        <v>2293</v>
      </c>
      <c r="E260" s="74" t="s">
        <v>402</v>
      </c>
      <c r="G260" s="18"/>
      <c r="I260" s="25"/>
    </row>
    <row r="261" spans="1:9">
      <c r="A261" s="299" t="s">
        <v>403</v>
      </c>
      <c r="B261" s="25" t="s">
        <v>263</v>
      </c>
      <c r="C261" s="299">
        <v>2074</v>
      </c>
      <c r="D261" s="299">
        <v>2074</v>
      </c>
      <c r="E261" s="74" t="s">
        <v>404</v>
      </c>
      <c r="G261" s="18"/>
      <c r="I261" s="25"/>
    </row>
    <row r="262" spans="1:9">
      <c r="A262" s="299" t="s">
        <v>405</v>
      </c>
      <c r="B262" s="25" t="s">
        <v>263</v>
      </c>
      <c r="C262" s="299">
        <v>2075</v>
      </c>
      <c r="D262" s="299">
        <v>2075</v>
      </c>
      <c r="E262" s="74" t="s">
        <v>406</v>
      </c>
      <c r="G262" s="18"/>
      <c r="I262" s="25"/>
    </row>
    <row r="263" spans="1:9">
      <c r="A263" s="299" t="s">
        <v>407</v>
      </c>
      <c r="B263" s="25" t="s">
        <v>263</v>
      </c>
      <c r="C263" s="299">
        <v>2121</v>
      </c>
      <c r="D263" s="299">
        <v>2121</v>
      </c>
      <c r="E263" s="74" t="s">
        <v>408</v>
      </c>
      <c r="G263" s="18"/>
      <c r="I263" s="25"/>
    </row>
    <row r="264" spans="1:9">
      <c r="A264" s="299" t="s">
        <v>409</v>
      </c>
      <c r="B264" s="25" t="s">
        <v>263</v>
      </c>
      <c r="C264" s="299">
        <v>2028</v>
      </c>
      <c r="D264" s="299">
        <v>2028</v>
      </c>
      <c r="E264" s="74" t="s">
        <v>410</v>
      </c>
      <c r="I264" s="25"/>
    </row>
    <row r="265" spans="1:9">
      <c r="A265" s="299" t="s">
        <v>411</v>
      </c>
      <c r="B265" s="25" t="s">
        <v>263</v>
      </c>
      <c r="C265" s="299">
        <v>2029</v>
      </c>
      <c r="D265" s="299">
        <v>2029</v>
      </c>
      <c r="E265" s="74" t="s">
        <v>412</v>
      </c>
      <c r="I265" s="25"/>
    </row>
    <row r="266" spans="1:9">
      <c r="A266" s="299" t="s">
        <v>413</v>
      </c>
      <c r="B266" s="25" t="s">
        <v>263</v>
      </c>
      <c r="C266" s="299">
        <v>2059</v>
      </c>
      <c r="D266" s="299">
        <v>2059</v>
      </c>
      <c r="E266" s="74" t="s">
        <v>414</v>
      </c>
      <c r="I266" s="25"/>
    </row>
    <row r="267" spans="1:9">
      <c r="A267" s="299" t="s">
        <v>415</v>
      </c>
      <c r="B267" s="25" t="s">
        <v>263</v>
      </c>
      <c r="C267" s="299">
        <v>3386</v>
      </c>
      <c r="D267" s="299">
        <v>3386</v>
      </c>
      <c r="E267" s="74" t="s">
        <v>416</v>
      </c>
      <c r="I267" s="25"/>
    </row>
    <row r="268" spans="1:9">
      <c r="A268" s="299" t="s">
        <v>417</v>
      </c>
      <c r="B268" s="25" t="s">
        <v>263</v>
      </c>
      <c r="C268" s="299">
        <v>2449</v>
      </c>
      <c r="D268" s="299">
        <v>2449</v>
      </c>
      <c r="E268" s="74" t="s">
        <v>418</v>
      </c>
      <c r="I268" s="25"/>
    </row>
    <row r="269" spans="1:9">
      <c r="A269" s="299" t="s">
        <v>419</v>
      </c>
      <c r="B269" s="25" t="s">
        <v>263</v>
      </c>
      <c r="C269" s="299">
        <v>2107</v>
      </c>
      <c r="D269" s="299">
        <v>2107</v>
      </c>
      <c r="E269" s="74" t="s">
        <v>420</v>
      </c>
      <c r="I269" s="25"/>
    </row>
    <row r="270" spans="1:9">
      <c r="A270" s="299" t="s">
        <v>421</v>
      </c>
      <c r="B270" s="25" t="s">
        <v>263</v>
      </c>
      <c r="C270" s="299">
        <v>2109</v>
      </c>
      <c r="D270" s="299">
        <v>2109</v>
      </c>
      <c r="E270" s="74" t="s">
        <v>422</v>
      </c>
      <c r="I270" s="25"/>
    </row>
    <row r="271" spans="1:9">
      <c r="A271" s="299" t="s">
        <v>423</v>
      </c>
      <c r="B271" s="25" t="s">
        <v>263</v>
      </c>
      <c r="C271" s="299">
        <v>3390</v>
      </c>
      <c r="D271" s="299">
        <v>3390</v>
      </c>
      <c r="E271" s="74" t="s">
        <v>424</v>
      </c>
      <c r="I271" s="25"/>
    </row>
    <row r="272" spans="1:9">
      <c r="A272" s="301" t="s">
        <v>425</v>
      </c>
      <c r="B272" s="25" t="s">
        <v>263</v>
      </c>
      <c r="C272" s="301">
        <v>2031</v>
      </c>
      <c r="D272" s="301">
        <v>2031</v>
      </c>
      <c r="E272" s="74" t="s">
        <v>426</v>
      </c>
      <c r="I272" s="25"/>
    </row>
    <row r="273" spans="1:9">
      <c r="A273" s="299" t="s">
        <v>427</v>
      </c>
      <c r="B273" s="25" t="s">
        <v>263</v>
      </c>
      <c r="C273" s="299">
        <v>3350</v>
      </c>
      <c r="D273" s="299">
        <v>3350</v>
      </c>
      <c r="E273" s="74" t="s">
        <v>428</v>
      </c>
      <c r="I273" s="25"/>
    </row>
    <row r="274" spans="1:9">
      <c r="A274" s="299" t="s">
        <v>429</v>
      </c>
      <c r="B274" s="25" t="s">
        <v>263</v>
      </c>
      <c r="C274" s="299">
        <v>2033</v>
      </c>
      <c r="D274" s="299">
        <v>2033</v>
      </c>
      <c r="E274" s="74" t="s">
        <v>430</v>
      </c>
      <c r="I274" s="25"/>
    </row>
    <row r="275" spans="1:9">
      <c r="A275" s="299" t="s">
        <v>431</v>
      </c>
      <c r="B275" s="25" t="s">
        <v>263</v>
      </c>
      <c r="C275" s="299">
        <v>3331</v>
      </c>
      <c r="D275" s="299">
        <v>3331</v>
      </c>
      <c r="E275" s="74" t="s">
        <v>432</v>
      </c>
      <c r="I275" s="25"/>
    </row>
    <row r="276" spans="1:9">
      <c r="A276" s="299" t="s">
        <v>433</v>
      </c>
      <c r="B276" s="25" t="s">
        <v>263</v>
      </c>
      <c r="C276" s="299">
        <v>2239</v>
      </c>
      <c r="D276" s="299">
        <v>2239</v>
      </c>
      <c r="E276" s="74" t="s">
        <v>434</v>
      </c>
      <c r="I276" s="25"/>
    </row>
    <row r="277" spans="1:9">
      <c r="A277" s="299" t="s">
        <v>435</v>
      </c>
      <c r="B277" s="25" t="s">
        <v>263</v>
      </c>
      <c r="C277" s="299">
        <v>2219</v>
      </c>
      <c r="D277" s="299">
        <v>2219</v>
      </c>
      <c r="E277" s="74" t="s">
        <v>436</v>
      </c>
      <c r="I277" s="25"/>
    </row>
    <row r="278" spans="1:9">
      <c r="A278" s="299" t="s">
        <v>437</v>
      </c>
      <c r="B278" s="25" t="s">
        <v>263</v>
      </c>
      <c r="C278" s="299">
        <v>2333</v>
      </c>
      <c r="D278" s="299">
        <v>2333</v>
      </c>
      <c r="E278" s="74" t="s">
        <v>438</v>
      </c>
      <c r="I278" s="25"/>
    </row>
    <row r="279" spans="1:9">
      <c r="A279" s="299" t="s">
        <v>439</v>
      </c>
      <c r="B279" s="25" t="s">
        <v>263</v>
      </c>
      <c r="C279" s="299">
        <v>3946</v>
      </c>
      <c r="D279" s="299">
        <v>3946</v>
      </c>
      <c r="E279" s="74" t="s">
        <v>440</v>
      </c>
      <c r="I279" s="25"/>
    </row>
    <row r="280" spans="1:9">
      <c r="A280" s="299" t="s">
        <v>441</v>
      </c>
      <c r="B280" s="25" t="s">
        <v>263</v>
      </c>
      <c r="C280" s="299">
        <v>2453</v>
      </c>
      <c r="D280" s="299">
        <v>2453</v>
      </c>
      <c r="E280" s="74" t="s">
        <v>442</v>
      </c>
      <c r="I280" s="25"/>
    </row>
    <row r="281" spans="1:9">
      <c r="A281" s="299" t="s">
        <v>443</v>
      </c>
      <c r="B281" s="25" t="s">
        <v>263</v>
      </c>
      <c r="C281" s="299">
        <v>2070</v>
      </c>
      <c r="D281" s="299">
        <v>2070</v>
      </c>
      <c r="E281" s="74" t="s">
        <v>444</v>
      </c>
      <c r="I281" s="25"/>
    </row>
    <row r="282" spans="1:9">
      <c r="A282" s="299" t="s">
        <v>445</v>
      </c>
      <c r="B282" s="25" t="s">
        <v>305</v>
      </c>
      <c r="C282" s="299">
        <v>7023</v>
      </c>
      <c r="D282" s="299">
        <v>7023</v>
      </c>
      <c r="E282" s="74" t="s">
        <v>446</v>
      </c>
      <c r="I282" s="25"/>
    </row>
    <row r="283" spans="1:9">
      <c r="A283" s="299" t="s">
        <v>447</v>
      </c>
      <c r="B283" s="25" t="s">
        <v>263</v>
      </c>
      <c r="C283" s="299">
        <v>2255</v>
      </c>
      <c r="D283" s="299">
        <v>2255</v>
      </c>
      <c r="E283" s="74" t="s">
        <v>448</v>
      </c>
      <c r="I283" s="25"/>
    </row>
    <row r="284" spans="1:9">
      <c r="A284" s="299" t="s">
        <v>449</v>
      </c>
      <c r="B284" s="25" t="s">
        <v>263</v>
      </c>
      <c r="C284" s="299">
        <v>2115</v>
      </c>
      <c r="D284" s="299">
        <v>2115</v>
      </c>
      <c r="E284" s="74" t="s">
        <v>450</v>
      </c>
      <c r="I284" s="25"/>
    </row>
    <row r="285" spans="1:9">
      <c r="A285" s="299" t="s">
        <v>451</v>
      </c>
      <c r="B285" s="25" t="s">
        <v>263</v>
      </c>
      <c r="C285" s="299">
        <v>2329</v>
      </c>
      <c r="D285" s="299">
        <v>2329</v>
      </c>
      <c r="E285" s="74" t="s">
        <v>452</v>
      </c>
      <c r="I285" s="25"/>
    </row>
    <row r="286" spans="1:9">
      <c r="A286" s="299" t="s">
        <v>453</v>
      </c>
      <c r="B286" s="25" t="s">
        <v>263</v>
      </c>
      <c r="C286" s="299">
        <v>3384</v>
      </c>
      <c r="D286" s="299">
        <v>3384</v>
      </c>
      <c r="E286" s="74" t="s">
        <v>454</v>
      </c>
      <c r="I286" s="25"/>
    </row>
    <row r="287" spans="1:9">
      <c r="A287" s="299" t="s">
        <v>455</v>
      </c>
      <c r="B287" s="25" t="s">
        <v>263</v>
      </c>
      <c r="C287" s="299">
        <v>5200</v>
      </c>
      <c r="D287" s="299">
        <v>5200</v>
      </c>
      <c r="E287" s="74" t="s">
        <v>456</v>
      </c>
      <c r="I287" s="25"/>
    </row>
    <row r="288" spans="1:9">
      <c r="A288" s="299" t="s">
        <v>457</v>
      </c>
      <c r="B288" s="25" t="s">
        <v>263</v>
      </c>
      <c r="C288" s="299">
        <v>2317</v>
      </c>
      <c r="D288" s="299">
        <v>2317</v>
      </c>
      <c r="E288" s="74" t="s">
        <v>458</v>
      </c>
      <c r="I288" s="25"/>
    </row>
    <row r="289" spans="1:9">
      <c r="A289" s="299" t="s">
        <v>459</v>
      </c>
      <c r="B289" s="25" t="s">
        <v>263</v>
      </c>
      <c r="C289" s="299">
        <v>3356</v>
      </c>
      <c r="D289" s="299">
        <v>3356</v>
      </c>
      <c r="E289" s="74" t="s">
        <v>460</v>
      </c>
      <c r="I289" s="25"/>
    </row>
    <row r="290" spans="1:9">
      <c r="A290" s="299" t="s">
        <v>461</v>
      </c>
      <c r="B290" s="25" t="s">
        <v>263</v>
      </c>
      <c r="C290" s="299">
        <v>3358</v>
      </c>
      <c r="D290" s="299">
        <v>3358</v>
      </c>
      <c r="E290" s="74" t="s">
        <v>462</v>
      </c>
      <c r="I290" s="25"/>
    </row>
    <row r="291" spans="1:9">
      <c r="A291" s="299" t="s">
        <v>463</v>
      </c>
      <c r="B291" s="25" t="s">
        <v>263</v>
      </c>
      <c r="C291" s="299">
        <v>3029</v>
      </c>
      <c r="D291" s="299">
        <v>3029</v>
      </c>
      <c r="E291" s="74" t="s">
        <v>464</v>
      </c>
      <c r="I291" s="25"/>
    </row>
    <row r="292" spans="1:9">
      <c r="A292" s="299" t="s">
        <v>465</v>
      </c>
      <c r="B292" s="25" t="s">
        <v>263</v>
      </c>
      <c r="C292" s="299">
        <v>2084</v>
      </c>
      <c r="D292" s="299">
        <v>2084</v>
      </c>
      <c r="E292" s="74" t="s">
        <v>466</v>
      </c>
      <c r="I292" s="25"/>
    </row>
    <row r="293" spans="1:9">
      <c r="A293" s="299" t="s">
        <v>467</v>
      </c>
      <c r="B293" s="25" t="s">
        <v>263</v>
      </c>
      <c r="C293" s="299">
        <v>2443</v>
      </c>
      <c r="D293" s="299">
        <v>2443</v>
      </c>
      <c r="E293" s="74" t="s">
        <v>468</v>
      </c>
      <c r="I293" s="25"/>
    </row>
    <row r="294" spans="1:9">
      <c r="A294" s="299" t="s">
        <v>469</v>
      </c>
      <c r="B294" s="25" t="s">
        <v>263</v>
      </c>
      <c r="C294" s="299">
        <v>3052</v>
      </c>
      <c r="D294" s="299">
        <v>3052</v>
      </c>
      <c r="E294" s="74" t="s">
        <v>470</v>
      </c>
      <c r="I294" s="25"/>
    </row>
    <row r="295" spans="1:9">
      <c r="A295" s="299" t="s">
        <v>471</v>
      </c>
      <c r="B295" s="25" t="s">
        <v>263</v>
      </c>
      <c r="C295" s="299">
        <v>2046</v>
      </c>
      <c r="D295" s="299">
        <v>2046</v>
      </c>
      <c r="E295" s="74" t="s">
        <v>472</v>
      </c>
      <c r="I295" s="25"/>
    </row>
    <row r="296" spans="1:9">
      <c r="A296" s="299" t="s">
        <v>473</v>
      </c>
      <c r="B296" s="25" t="s">
        <v>263</v>
      </c>
      <c r="C296" s="299">
        <v>3325</v>
      </c>
      <c r="D296" s="299">
        <v>3325</v>
      </c>
      <c r="E296" s="74" t="s">
        <v>474</v>
      </c>
      <c r="I296" s="25"/>
    </row>
    <row r="297" spans="1:9">
      <c r="A297" s="299" t="s">
        <v>475</v>
      </c>
      <c r="B297" s="25" t="s">
        <v>294</v>
      </c>
      <c r="C297" s="299">
        <v>1001</v>
      </c>
      <c r="D297" s="299">
        <v>1001</v>
      </c>
      <c r="E297" s="74" t="s">
        <v>476</v>
      </c>
      <c r="I297" s="25"/>
    </row>
    <row r="298" spans="1:9">
      <c r="A298" s="299" t="s">
        <v>477</v>
      </c>
      <c r="B298" s="25" t="s">
        <v>263</v>
      </c>
      <c r="C298" s="299">
        <v>2123</v>
      </c>
      <c r="D298" s="299">
        <v>2123</v>
      </c>
      <c r="E298" s="74" t="s">
        <v>478</v>
      </c>
      <c r="I298" s="25"/>
    </row>
    <row r="299" spans="1:9">
      <c r="A299" s="299" t="s">
        <v>479</v>
      </c>
      <c r="B299" s="25" t="s">
        <v>263</v>
      </c>
      <c r="C299" s="299">
        <v>2260</v>
      </c>
      <c r="D299" s="299">
        <v>2260</v>
      </c>
      <c r="E299" s="74" t="s">
        <v>480</v>
      </c>
      <c r="I299" s="25"/>
    </row>
    <row r="300" spans="1:9">
      <c r="A300" s="299" t="s">
        <v>481</v>
      </c>
      <c r="B300" s="25" t="s">
        <v>263</v>
      </c>
      <c r="C300" s="299">
        <v>3058</v>
      </c>
      <c r="D300" s="299">
        <v>3058</v>
      </c>
      <c r="E300" s="74" t="s">
        <v>482</v>
      </c>
      <c r="I300" s="25"/>
    </row>
    <row r="301" spans="1:9">
      <c r="A301" s="299" t="s">
        <v>483</v>
      </c>
      <c r="B301" s="25" t="s">
        <v>263</v>
      </c>
      <c r="C301" s="299">
        <v>2335</v>
      </c>
      <c r="D301" s="299">
        <v>2335</v>
      </c>
      <c r="E301" s="74" t="s">
        <v>484</v>
      </c>
      <c r="I301" s="25"/>
    </row>
    <row r="302" spans="1:9">
      <c r="A302" s="299" t="s">
        <v>485</v>
      </c>
      <c r="B302" s="25" t="s">
        <v>263</v>
      </c>
      <c r="C302" s="299">
        <v>3389</v>
      </c>
      <c r="D302" s="299">
        <v>3389</v>
      </c>
      <c r="E302" s="74" t="s">
        <v>486</v>
      </c>
      <c r="I302" s="25"/>
    </row>
    <row r="303" spans="1:9">
      <c r="A303" s="301" t="s">
        <v>487</v>
      </c>
      <c r="B303" s="25" t="s">
        <v>263</v>
      </c>
      <c r="C303" s="301">
        <v>2001</v>
      </c>
      <c r="D303" s="301">
        <v>2001</v>
      </c>
      <c r="E303" s="74" t="s">
        <v>488</v>
      </c>
      <c r="I303" s="25"/>
    </row>
    <row r="304" spans="1:9">
      <c r="A304" s="299" t="s">
        <v>489</v>
      </c>
      <c r="B304" s="25" t="s">
        <v>263</v>
      </c>
      <c r="C304" s="299">
        <v>2064</v>
      </c>
      <c r="D304" s="299">
        <v>2064</v>
      </c>
      <c r="E304" s="74" t="s">
        <v>490</v>
      </c>
      <c r="I304" s="25"/>
    </row>
    <row r="305" spans="1:9">
      <c r="A305" s="301" t="s">
        <v>491</v>
      </c>
      <c r="B305" s="25" t="s">
        <v>263</v>
      </c>
      <c r="C305" s="301">
        <v>2000</v>
      </c>
      <c r="D305" s="301">
        <v>2000</v>
      </c>
      <c r="E305" s="74" t="s">
        <v>492</v>
      </c>
      <c r="I305" s="25"/>
    </row>
    <row r="306" spans="1:9">
      <c r="A306" s="299" t="s">
        <v>493</v>
      </c>
      <c r="B306" s="25" t="s">
        <v>263</v>
      </c>
      <c r="C306" s="299">
        <v>2048</v>
      </c>
      <c r="D306" s="299">
        <v>2048</v>
      </c>
      <c r="E306" s="74" t="s">
        <v>494</v>
      </c>
      <c r="I306" s="25"/>
    </row>
    <row r="307" spans="1:9">
      <c r="A307" s="299" t="s">
        <v>495</v>
      </c>
      <c r="B307" s="25" t="s">
        <v>263</v>
      </c>
      <c r="C307" s="299">
        <v>2232</v>
      </c>
      <c r="D307" s="299">
        <v>2232</v>
      </c>
      <c r="E307" s="74" t="s">
        <v>496</v>
      </c>
      <c r="I307" s="25"/>
    </row>
    <row r="308" spans="1:9">
      <c r="A308" s="301" t="s">
        <v>497</v>
      </c>
      <c r="B308" s="25" t="s">
        <v>263</v>
      </c>
      <c r="C308" s="301">
        <v>3392</v>
      </c>
      <c r="D308" s="301">
        <v>3392</v>
      </c>
      <c r="E308" s="74" t="s">
        <v>498</v>
      </c>
      <c r="I308" s="25"/>
    </row>
    <row r="309" spans="1:9">
      <c r="A309" s="299" t="s">
        <v>499</v>
      </c>
      <c r="B309" s="25" t="s">
        <v>263</v>
      </c>
      <c r="C309" s="299">
        <v>3054</v>
      </c>
      <c r="D309" s="299">
        <v>3054</v>
      </c>
      <c r="E309" s="74" t="s">
        <v>500</v>
      </c>
      <c r="I309" s="25"/>
    </row>
    <row r="310" spans="1:9">
      <c r="A310" s="299" t="s">
        <v>501</v>
      </c>
      <c r="B310" s="25" t="s">
        <v>263</v>
      </c>
      <c r="C310" s="299">
        <v>3032</v>
      </c>
      <c r="D310" s="299">
        <v>3032</v>
      </c>
      <c r="E310" s="74" t="s">
        <v>502</v>
      </c>
      <c r="I310" s="25"/>
    </row>
    <row r="311" spans="1:9">
      <c r="A311" s="299" t="s">
        <v>503</v>
      </c>
      <c r="B311" s="25" t="s">
        <v>263</v>
      </c>
      <c r="C311" s="299">
        <v>2054</v>
      </c>
      <c r="D311" s="299">
        <v>2054</v>
      </c>
      <c r="E311" s="74" t="s">
        <v>504</v>
      </c>
      <c r="I311" s="25"/>
    </row>
    <row r="312" spans="1:9">
      <c r="A312" s="299" t="s">
        <v>505</v>
      </c>
      <c r="B312" s="25" t="s">
        <v>263</v>
      </c>
      <c r="C312" s="299">
        <v>2240</v>
      </c>
      <c r="D312" s="299">
        <v>2240</v>
      </c>
      <c r="E312" s="74" t="s">
        <v>506</v>
      </c>
      <c r="I312" s="25"/>
    </row>
    <row r="313" spans="1:9">
      <c r="A313" s="299" t="s">
        <v>507</v>
      </c>
      <c r="B313" s="25" t="s">
        <v>263</v>
      </c>
      <c r="C313" s="299">
        <v>2254</v>
      </c>
      <c r="D313" s="299">
        <v>2254</v>
      </c>
      <c r="E313" s="74" t="s">
        <v>508</v>
      </c>
      <c r="I313" s="25"/>
    </row>
    <row r="314" spans="1:9">
      <c r="B314" s="25"/>
      <c r="C314" s="338"/>
      <c r="D314" s="339"/>
      <c r="E314" s="339"/>
      <c r="I314" s="25"/>
    </row>
    <row r="315" spans="1:9">
      <c r="B315" s="25"/>
      <c r="C315" s="338"/>
      <c r="D315" s="339"/>
      <c r="E315" s="339"/>
      <c r="I315" s="25"/>
    </row>
    <row r="316" spans="1:9">
      <c r="B316" s="25"/>
      <c r="C316" s="338"/>
      <c r="D316" s="339"/>
      <c r="E316" s="339"/>
      <c r="I316" s="25"/>
    </row>
    <row r="317" spans="1:9">
      <c r="B317" s="25"/>
      <c r="C317" s="338"/>
      <c r="D317" s="339"/>
      <c r="E317" s="339"/>
      <c r="I317" s="25"/>
    </row>
    <row r="318" spans="1:9">
      <c r="B318" s="25"/>
      <c r="C318" s="338"/>
      <c r="D318" s="339"/>
      <c r="E318" s="339"/>
      <c r="I318" s="25"/>
    </row>
    <row r="319" spans="1:9">
      <c r="B319" s="25"/>
      <c r="C319" s="338"/>
      <c r="D319" s="339"/>
      <c r="E319" s="339"/>
      <c r="I319" s="25"/>
    </row>
    <row r="320" spans="1:9">
      <c r="B320" s="25"/>
      <c r="C320" s="338"/>
      <c r="D320" s="339"/>
      <c r="E320" s="339"/>
      <c r="I320" s="25"/>
    </row>
    <row r="321" spans="2:5">
      <c r="B321" s="25"/>
      <c r="C321" s="338"/>
      <c r="D321" s="339"/>
      <c r="E321" s="339"/>
    </row>
    <row r="322" spans="2:5">
      <c r="B322" s="25"/>
      <c r="C322" s="338"/>
      <c r="D322" s="339"/>
      <c r="E322" s="339"/>
    </row>
    <row r="323" spans="2:5">
      <c r="B323" s="25"/>
      <c r="C323" s="338"/>
      <c r="D323" s="339"/>
      <c r="E323" s="339"/>
    </row>
    <row r="324" spans="2:5">
      <c r="B324" s="25"/>
      <c r="C324" s="338"/>
      <c r="D324" s="339"/>
      <c r="E324" s="339"/>
    </row>
    <row r="325" spans="2:5">
      <c r="B325" s="25"/>
      <c r="C325" s="338"/>
      <c r="D325" s="339"/>
      <c r="E325" s="339"/>
    </row>
    <row r="326" spans="2:5">
      <c r="B326" s="25"/>
      <c r="C326" s="338"/>
      <c r="D326" s="339"/>
      <c r="E326" s="339"/>
    </row>
    <row r="327" spans="2:5">
      <c r="B327" s="25"/>
      <c r="C327" s="338"/>
      <c r="D327" s="339"/>
      <c r="E327" s="339"/>
    </row>
    <row r="328" spans="2:5">
      <c r="B328" s="25"/>
      <c r="C328" s="338"/>
      <c r="D328" s="339"/>
      <c r="E328" s="339"/>
    </row>
    <row r="329" spans="2:5">
      <c r="B329" s="25"/>
      <c r="C329" s="338"/>
      <c r="D329" s="339"/>
      <c r="E329" s="339"/>
    </row>
    <row r="330" spans="2:5">
      <c r="B330" s="25"/>
      <c r="C330" s="338"/>
      <c r="D330" s="339"/>
      <c r="E330" s="339"/>
    </row>
    <row r="331" spans="2:5">
      <c r="B331" s="25"/>
      <c r="C331" s="338"/>
      <c r="D331" s="339"/>
      <c r="E331" s="339"/>
    </row>
    <row r="332" spans="2:5">
      <c r="B332" s="25"/>
      <c r="C332" s="338"/>
      <c r="D332" s="339"/>
      <c r="E332" s="339"/>
    </row>
    <row r="333" spans="2:5">
      <c r="B333" s="25"/>
      <c r="C333" s="338"/>
      <c r="D333" s="339"/>
      <c r="E333" s="339"/>
    </row>
    <row r="334" spans="2:5">
      <c r="B334" s="25"/>
      <c r="C334" s="338"/>
      <c r="D334" s="339"/>
      <c r="E334" s="339"/>
    </row>
    <row r="335" spans="2:5">
      <c r="B335" s="25"/>
      <c r="C335" s="338"/>
      <c r="D335" s="339"/>
      <c r="E335" s="339"/>
    </row>
    <row r="336" spans="2:5">
      <c r="B336" s="25"/>
      <c r="C336" s="338"/>
      <c r="D336" s="339"/>
      <c r="E336" s="339"/>
    </row>
    <row r="337" spans="2:5">
      <c r="B337" s="25"/>
      <c r="C337" s="339"/>
      <c r="D337" s="339"/>
      <c r="E337" s="339"/>
    </row>
    <row r="338" spans="2:5">
      <c r="B338" s="25"/>
      <c r="C338" s="339"/>
      <c r="D338" s="339"/>
      <c r="E338" s="339"/>
    </row>
    <row r="339" spans="2:5">
      <c r="B339" s="25"/>
      <c r="C339" s="339"/>
      <c r="D339" s="339"/>
      <c r="E339" s="339"/>
    </row>
    <row r="340" spans="2:5">
      <c r="B340" s="25"/>
      <c r="C340" s="339"/>
      <c r="D340" s="339"/>
      <c r="E340" s="339"/>
    </row>
    <row r="341" spans="2:5">
      <c r="B341" s="25"/>
      <c r="C341" s="339"/>
      <c r="D341" s="339"/>
      <c r="E341" s="339"/>
    </row>
    <row r="342" spans="2:5">
      <c r="B342" s="25"/>
      <c r="C342" s="339"/>
      <c r="D342" s="339"/>
      <c r="E342" s="339"/>
    </row>
    <row r="343" spans="2:5">
      <c r="B343" s="25"/>
      <c r="C343" s="339"/>
      <c r="D343" s="339"/>
      <c r="E343" s="339"/>
    </row>
    <row r="344" spans="2:5">
      <c r="B344" s="25"/>
      <c r="C344" s="339"/>
      <c r="D344" s="339"/>
      <c r="E344" s="339"/>
    </row>
    <row r="345" spans="2:5">
      <c r="B345" s="25"/>
      <c r="C345" s="339"/>
      <c r="D345" s="339"/>
      <c r="E345" s="339"/>
    </row>
    <row r="346" spans="2:5">
      <c r="B346" s="25"/>
      <c r="C346" s="339"/>
      <c r="D346" s="339"/>
      <c r="E346" s="339"/>
    </row>
    <row r="347" spans="2:5">
      <c r="B347" s="25"/>
      <c r="C347" s="339"/>
      <c r="D347" s="339"/>
      <c r="E347" s="339"/>
    </row>
    <row r="348" spans="2:5">
      <c r="B348" s="25"/>
      <c r="C348" s="339"/>
      <c r="D348" s="339"/>
      <c r="E348" s="339"/>
    </row>
    <row r="349" spans="2:5">
      <c r="B349" s="25"/>
      <c r="C349" s="339"/>
      <c r="D349" s="339"/>
      <c r="E349" s="339"/>
    </row>
    <row r="350" spans="2:5">
      <c r="B350" s="25"/>
      <c r="C350" s="339"/>
      <c r="D350" s="339"/>
      <c r="E350" s="339"/>
    </row>
    <row r="351" spans="2:5">
      <c r="B351" s="25"/>
      <c r="C351" s="339"/>
      <c r="D351" s="339"/>
      <c r="E351" s="339"/>
    </row>
    <row r="352" spans="2:5">
      <c r="B352" s="25"/>
      <c r="C352" s="339"/>
      <c r="D352" s="339"/>
      <c r="E352" s="339"/>
    </row>
    <row r="353" spans="2:5">
      <c r="B353" s="25"/>
      <c r="C353" s="339"/>
      <c r="D353" s="339"/>
      <c r="E353" s="339"/>
    </row>
    <row r="354" spans="2:5">
      <c r="B354" s="25"/>
      <c r="C354" s="339"/>
      <c r="D354" s="339"/>
      <c r="E354" s="339"/>
    </row>
    <row r="355" spans="2:5">
      <c r="B355" s="25"/>
      <c r="C355" s="339"/>
      <c r="D355" s="339"/>
      <c r="E355" s="339"/>
    </row>
    <row r="356" spans="2:5">
      <c r="B356" s="25"/>
      <c r="C356" s="339"/>
      <c r="D356" s="339"/>
      <c r="E356" s="339"/>
    </row>
    <row r="357" spans="2:5">
      <c r="B357" s="25"/>
      <c r="C357" s="339"/>
      <c r="D357" s="339"/>
      <c r="E357" s="339"/>
    </row>
    <row r="358" spans="2:5">
      <c r="B358" s="25"/>
      <c r="C358" s="339"/>
      <c r="D358" s="339"/>
      <c r="E358" s="339"/>
    </row>
    <row r="359" spans="2:5">
      <c r="B359" s="25"/>
      <c r="C359" s="339"/>
      <c r="D359" s="339"/>
      <c r="E359" s="339"/>
    </row>
    <row r="360" spans="2:5">
      <c r="B360" s="25"/>
      <c r="C360" s="339"/>
      <c r="D360" s="339"/>
      <c r="E360" s="339"/>
    </row>
    <row r="361" spans="2:5">
      <c r="B361" s="25"/>
      <c r="C361" s="339"/>
      <c r="D361" s="339"/>
      <c r="E361" s="339"/>
    </row>
    <row r="362" spans="2:5">
      <c r="B362" s="25"/>
      <c r="C362" s="339"/>
      <c r="D362" s="339"/>
      <c r="E362" s="339"/>
    </row>
    <row r="363" spans="2:5">
      <c r="B363" s="25"/>
      <c r="C363" s="339"/>
      <c r="D363" s="339"/>
      <c r="E363" s="339"/>
    </row>
    <row r="364" spans="2:5">
      <c r="B364" s="25"/>
      <c r="C364" s="339"/>
      <c r="D364" s="339"/>
      <c r="E364" s="339"/>
    </row>
    <row r="365" spans="2:5">
      <c r="B365" s="25"/>
      <c r="C365" s="339"/>
      <c r="D365" s="339"/>
      <c r="E365" s="339"/>
    </row>
    <row r="366" spans="2:5">
      <c r="B366" s="25"/>
      <c r="C366" s="339"/>
      <c r="D366" s="339"/>
      <c r="E366" s="339"/>
    </row>
    <row r="367" spans="2:5">
      <c r="B367" s="25"/>
      <c r="C367" s="339"/>
      <c r="D367" s="339"/>
      <c r="E367" s="339"/>
    </row>
    <row r="368" spans="2:5">
      <c r="B368" s="25"/>
      <c r="C368" s="339"/>
      <c r="D368" s="339"/>
      <c r="E368" s="339"/>
    </row>
    <row r="369" spans="2:5">
      <c r="B369" s="25"/>
      <c r="C369" s="339"/>
      <c r="D369" s="339"/>
      <c r="E369" s="339"/>
    </row>
    <row r="370" spans="2:5">
      <c r="B370" s="25"/>
      <c r="C370" s="339"/>
      <c r="D370" s="339"/>
      <c r="E370" s="339"/>
    </row>
    <row r="371" spans="2:5">
      <c r="B371" s="25"/>
      <c r="C371" s="339"/>
      <c r="D371" s="339"/>
      <c r="E371" s="339"/>
    </row>
    <row r="372" spans="2:5">
      <c r="B372" s="25"/>
      <c r="C372" s="339"/>
      <c r="D372" s="339"/>
      <c r="E372" s="339"/>
    </row>
    <row r="373" spans="2:5">
      <c r="B373" s="25"/>
      <c r="C373" s="339"/>
      <c r="D373" s="339"/>
      <c r="E373" s="339"/>
    </row>
    <row r="374" spans="2:5">
      <c r="B374" s="25"/>
      <c r="C374" s="339"/>
      <c r="D374" s="339"/>
      <c r="E374" s="339"/>
    </row>
    <row r="375" spans="2:5">
      <c r="B375" s="25"/>
      <c r="C375" s="339"/>
      <c r="D375" s="339"/>
      <c r="E375" s="339"/>
    </row>
    <row r="376" spans="2:5">
      <c r="B376" s="25"/>
      <c r="C376" s="339"/>
      <c r="D376" s="339"/>
      <c r="E376" s="339"/>
    </row>
    <row r="377" spans="2:5">
      <c r="B377" s="25"/>
      <c r="C377" s="339"/>
      <c r="D377" s="339"/>
      <c r="E377" s="339"/>
    </row>
    <row r="378" spans="2:5">
      <c r="B378" s="25"/>
      <c r="C378" s="339"/>
      <c r="D378" s="339"/>
      <c r="E378" s="339"/>
    </row>
    <row r="379" spans="2:5">
      <c r="B379" s="25"/>
      <c r="C379" s="339"/>
      <c r="D379" s="339"/>
      <c r="E379" s="339"/>
    </row>
    <row r="380" spans="2:5">
      <c r="B380" s="25"/>
      <c r="C380" s="339"/>
      <c r="D380" s="339"/>
      <c r="E380" s="339"/>
    </row>
    <row r="381" spans="2:5">
      <c r="B381" s="25"/>
      <c r="C381" s="339"/>
      <c r="D381" s="339"/>
      <c r="E381" s="339"/>
    </row>
    <row r="382" spans="2:5">
      <c r="B382" s="25"/>
      <c r="C382" s="339"/>
      <c r="D382" s="339"/>
      <c r="E382" s="339"/>
    </row>
    <row r="383" spans="2:5">
      <c r="B383" s="25"/>
      <c r="C383" s="339"/>
      <c r="D383" s="339"/>
      <c r="E383" s="339"/>
    </row>
    <row r="384" spans="2:5">
      <c r="B384" s="25"/>
      <c r="C384" s="339"/>
      <c r="D384" s="339"/>
      <c r="E384" s="339"/>
    </row>
    <row r="385" spans="2:5">
      <c r="B385" s="25"/>
      <c r="C385" s="339"/>
      <c r="D385" s="339"/>
      <c r="E385" s="339"/>
    </row>
    <row r="386" spans="2:5">
      <c r="B386" s="25"/>
      <c r="C386" s="339"/>
      <c r="D386" s="339"/>
      <c r="E386" s="339"/>
    </row>
    <row r="387" spans="2:5">
      <c r="B387" s="25"/>
      <c r="C387" s="339"/>
      <c r="D387" s="339"/>
      <c r="E387" s="339"/>
    </row>
    <row r="388" spans="2:5">
      <c r="B388" s="25"/>
      <c r="C388" s="339"/>
      <c r="D388" s="339"/>
      <c r="E388" s="339"/>
    </row>
    <row r="389" spans="2:5">
      <c r="B389" s="25"/>
      <c r="C389" s="339"/>
      <c r="D389" s="339"/>
      <c r="E389" s="339"/>
    </row>
    <row r="390" spans="2:5">
      <c r="B390" s="25"/>
      <c r="C390" s="339"/>
      <c r="D390" s="339"/>
      <c r="E390" s="339"/>
    </row>
    <row r="391" spans="2:5">
      <c r="B391" s="25"/>
      <c r="C391" s="339"/>
      <c r="D391" s="339"/>
      <c r="E391" s="339"/>
    </row>
    <row r="392" spans="2:5">
      <c r="B392" s="25"/>
      <c r="C392" s="339"/>
      <c r="D392" s="339"/>
      <c r="E392" s="339"/>
    </row>
    <row r="393" spans="2:5">
      <c r="B393" s="25"/>
      <c r="C393" s="339"/>
      <c r="D393" s="339"/>
      <c r="E393" s="339"/>
    </row>
    <row r="394" spans="2:5">
      <c r="B394" s="25"/>
      <c r="C394" s="339"/>
      <c r="D394" s="339"/>
      <c r="E394" s="339"/>
    </row>
    <row r="395" spans="2:5">
      <c r="B395" s="25"/>
      <c r="C395" s="339"/>
      <c r="D395" s="339"/>
      <c r="E395" s="339"/>
    </row>
    <row r="396" spans="2:5">
      <c r="B396" s="25"/>
      <c r="C396" s="339"/>
      <c r="D396" s="339"/>
      <c r="E396" s="339"/>
    </row>
    <row r="397" spans="2:5">
      <c r="B397" s="25"/>
      <c r="C397" s="339"/>
      <c r="D397" s="339"/>
      <c r="E397" s="339"/>
    </row>
    <row r="398" spans="2:5">
      <c r="B398" s="25"/>
      <c r="C398" s="339"/>
      <c r="D398" s="339"/>
      <c r="E398" s="339"/>
    </row>
    <row r="399" spans="2:5">
      <c r="B399" s="25"/>
      <c r="C399" s="339"/>
      <c r="D399" s="339"/>
      <c r="E399" s="339"/>
    </row>
    <row r="400" spans="2:5">
      <c r="B400" s="25"/>
      <c r="C400" s="339"/>
      <c r="D400" s="339"/>
      <c r="E400" s="339"/>
    </row>
    <row r="401" spans="2:5">
      <c r="B401" s="25"/>
      <c r="C401" s="339"/>
      <c r="D401" s="339"/>
      <c r="E401" s="339"/>
    </row>
    <row r="402" spans="2:5">
      <c r="B402" s="25"/>
      <c r="C402" s="339"/>
      <c r="D402" s="339"/>
      <c r="E402" s="339"/>
    </row>
    <row r="403" spans="2:5">
      <c r="B403" s="25"/>
      <c r="C403" s="339"/>
      <c r="D403" s="339"/>
      <c r="E403" s="339"/>
    </row>
    <row r="404" spans="2:5">
      <c r="B404" s="25"/>
      <c r="C404" s="339"/>
      <c r="D404" s="339"/>
      <c r="E404" s="339"/>
    </row>
    <row r="405" spans="2:5">
      <c r="B405" s="25"/>
      <c r="C405" s="339"/>
      <c r="D405" s="339"/>
      <c r="E405" s="339"/>
    </row>
    <row r="406" spans="2:5">
      <c r="B406" s="25"/>
      <c r="C406" s="339"/>
      <c r="D406" s="339"/>
      <c r="E406" s="339"/>
    </row>
    <row r="407" spans="2:5">
      <c r="B407" s="25"/>
      <c r="C407" s="339"/>
      <c r="D407" s="339"/>
      <c r="E407" s="339"/>
    </row>
    <row r="408" spans="2:5">
      <c r="B408" s="25"/>
      <c r="C408" s="339"/>
      <c r="D408" s="339"/>
      <c r="E408" s="339"/>
    </row>
    <row r="409" spans="2:5">
      <c r="B409" s="25"/>
      <c r="C409" s="339"/>
      <c r="D409" s="339"/>
      <c r="E409" s="339"/>
    </row>
    <row r="410" spans="2:5">
      <c r="B410" s="25"/>
      <c r="C410" s="339"/>
      <c r="D410" s="339"/>
      <c r="E410" s="339"/>
    </row>
    <row r="411" spans="2:5">
      <c r="B411" s="25"/>
      <c r="C411" s="339"/>
      <c r="D411" s="339"/>
      <c r="E411" s="339"/>
    </row>
    <row r="412" spans="2:5">
      <c r="B412" s="25"/>
      <c r="C412" s="339"/>
      <c r="D412" s="339"/>
      <c r="E412" s="339"/>
    </row>
    <row r="413" spans="2:5">
      <c r="B413" s="25"/>
      <c r="C413" s="339"/>
      <c r="D413" s="339"/>
      <c r="E413" s="339"/>
    </row>
    <row r="414" spans="2:5">
      <c r="B414" s="25"/>
      <c r="C414" s="339"/>
      <c r="D414" s="339"/>
      <c r="E414" s="339"/>
    </row>
    <row r="415" spans="2:5">
      <c r="B415" s="25"/>
      <c r="C415" s="339"/>
      <c r="D415" s="339"/>
      <c r="E415" s="339"/>
    </row>
    <row r="416" spans="2:5">
      <c r="B416" s="25"/>
      <c r="C416" s="339"/>
      <c r="D416" s="339"/>
      <c r="E416" s="339"/>
    </row>
    <row r="417" spans="2:5">
      <c r="B417" s="25"/>
      <c r="C417" s="339"/>
      <c r="D417" s="339"/>
      <c r="E417" s="339"/>
    </row>
    <row r="418" spans="2:5">
      <c r="B418" s="25"/>
      <c r="C418" s="339"/>
      <c r="D418" s="339"/>
      <c r="E418" s="339"/>
    </row>
    <row r="419" spans="2:5">
      <c r="B419" s="25"/>
      <c r="C419" s="339"/>
      <c r="D419" s="339"/>
      <c r="E419" s="339"/>
    </row>
    <row r="420" spans="2:5">
      <c r="B420" s="25"/>
      <c r="C420" s="339"/>
      <c r="D420" s="339"/>
      <c r="E420" s="339"/>
    </row>
    <row r="421" spans="2:5">
      <c r="B421" s="25"/>
      <c r="C421" s="339"/>
      <c r="D421" s="339"/>
      <c r="E421" s="339"/>
    </row>
    <row r="422" spans="2:5">
      <c r="B422" s="25"/>
      <c r="C422" s="339"/>
      <c r="D422" s="339"/>
      <c r="E422" s="339"/>
    </row>
    <row r="423" spans="2:5">
      <c r="B423" s="25"/>
      <c r="C423" s="339"/>
      <c r="D423" s="339"/>
      <c r="E423" s="339"/>
    </row>
    <row r="424" spans="2:5">
      <c r="B424" s="25"/>
      <c r="C424" s="339"/>
      <c r="D424" s="339"/>
      <c r="E424" s="339"/>
    </row>
    <row r="425" spans="2:5">
      <c r="B425" s="25"/>
      <c r="C425" s="339"/>
      <c r="D425" s="339"/>
      <c r="E425" s="339"/>
    </row>
    <row r="426" spans="2:5">
      <c r="B426" s="25"/>
      <c r="C426" s="339"/>
      <c r="D426" s="339"/>
      <c r="E426" s="339"/>
    </row>
    <row r="427" spans="2:5">
      <c r="B427" s="25"/>
      <c r="C427" s="339"/>
      <c r="D427" s="339"/>
      <c r="E427" s="339"/>
    </row>
    <row r="428" spans="2:5">
      <c r="B428" s="25"/>
      <c r="C428" s="339"/>
      <c r="D428" s="339"/>
      <c r="E428" s="339"/>
    </row>
    <row r="429" spans="2:5">
      <c r="B429" s="25"/>
      <c r="C429" s="339"/>
      <c r="D429" s="339"/>
      <c r="E429" s="339"/>
    </row>
    <row r="430" spans="2:5">
      <c r="B430" s="25"/>
      <c r="C430" s="339"/>
      <c r="D430" s="339"/>
      <c r="E430" s="339"/>
    </row>
    <row r="431" spans="2:5">
      <c r="B431" s="25"/>
      <c r="C431" s="339"/>
      <c r="D431" s="339"/>
      <c r="E431" s="339"/>
    </row>
    <row r="432" spans="2:5">
      <c r="B432" s="25"/>
      <c r="C432" s="339"/>
      <c r="D432" s="339"/>
      <c r="E432" s="339"/>
    </row>
    <row r="433" spans="2:5">
      <c r="B433" s="25"/>
      <c r="C433" s="339"/>
      <c r="D433" s="339"/>
      <c r="E433" s="339"/>
    </row>
    <row r="434" spans="2:5">
      <c r="B434" s="25"/>
      <c r="C434" s="339"/>
      <c r="D434" s="339"/>
      <c r="E434" s="339"/>
    </row>
    <row r="435" spans="2:5">
      <c r="B435" s="25"/>
      <c r="C435" s="339"/>
      <c r="D435" s="339"/>
      <c r="E435" s="339"/>
    </row>
    <row r="436" spans="2:5">
      <c r="B436" s="25"/>
      <c r="C436" s="339"/>
      <c r="D436" s="339"/>
      <c r="E436" s="339"/>
    </row>
    <row r="437" spans="2:5">
      <c r="B437" s="25"/>
      <c r="C437" s="339"/>
      <c r="D437" s="339"/>
      <c r="E437" s="339"/>
    </row>
    <row r="438" spans="2:5">
      <c r="B438" s="25"/>
      <c r="C438" s="339"/>
      <c r="D438" s="339"/>
      <c r="E438" s="339"/>
    </row>
    <row r="439" spans="2:5">
      <c r="B439" s="25"/>
      <c r="C439" s="339"/>
      <c r="D439" s="339"/>
      <c r="E439" s="339"/>
    </row>
    <row r="440" spans="2:5">
      <c r="B440" s="25"/>
      <c r="C440" s="339"/>
      <c r="D440" s="339"/>
      <c r="E440" s="339"/>
    </row>
    <row r="441" spans="2:5">
      <c r="B441" s="25"/>
      <c r="C441" s="339"/>
      <c r="D441" s="339"/>
      <c r="E441" s="339"/>
    </row>
    <row r="442" spans="2:5">
      <c r="B442" s="25"/>
      <c r="C442" s="339"/>
      <c r="D442" s="339"/>
      <c r="E442" s="339"/>
    </row>
    <row r="443" spans="2:5">
      <c r="B443" s="25"/>
      <c r="C443" s="339"/>
      <c r="D443" s="339"/>
      <c r="E443" s="339"/>
    </row>
    <row r="444" spans="2:5">
      <c r="B444" s="25"/>
      <c r="C444" s="339"/>
      <c r="D444" s="339"/>
      <c r="E444" s="339"/>
    </row>
    <row r="445" spans="2:5">
      <c r="B445" s="25"/>
      <c r="C445" s="339"/>
      <c r="D445" s="339"/>
      <c r="E445" s="339"/>
    </row>
    <row r="446" spans="2:5">
      <c r="B446" s="25"/>
      <c r="C446" s="339"/>
      <c r="D446" s="339"/>
      <c r="E446" s="339"/>
    </row>
    <row r="447" spans="2:5">
      <c r="B447" s="25"/>
      <c r="C447" s="339"/>
      <c r="D447" s="339"/>
      <c r="E447" s="339"/>
    </row>
    <row r="448" spans="2:5">
      <c r="B448" s="25"/>
      <c r="C448" s="339"/>
      <c r="D448" s="339"/>
      <c r="E448" s="339"/>
    </row>
    <row r="449" spans="2:5">
      <c r="B449" s="25"/>
      <c r="C449" s="339"/>
      <c r="D449" s="339"/>
      <c r="E449" s="339"/>
    </row>
    <row r="450" spans="2:5">
      <c r="B450" s="25"/>
      <c r="C450" s="339"/>
      <c r="D450" s="339"/>
      <c r="E450" s="339"/>
    </row>
    <row r="451" spans="2:5">
      <c r="B451" s="25"/>
      <c r="C451" s="339"/>
      <c r="D451" s="339"/>
      <c r="E451" s="339"/>
    </row>
    <row r="452" spans="2:5">
      <c r="B452" s="25"/>
      <c r="C452" s="339"/>
      <c r="D452" s="339"/>
      <c r="E452" s="339"/>
    </row>
    <row r="453" spans="2:5">
      <c r="B453" s="25"/>
      <c r="C453" s="339"/>
      <c r="D453" s="339"/>
      <c r="E453" s="339"/>
    </row>
    <row r="454" spans="2:5">
      <c r="B454" s="25"/>
      <c r="C454" s="339"/>
      <c r="D454" s="339"/>
      <c r="E454" s="339"/>
    </row>
    <row r="455" spans="2:5">
      <c r="B455" s="25"/>
      <c r="C455" s="339"/>
      <c r="D455" s="339"/>
      <c r="E455" s="339"/>
    </row>
    <row r="456" spans="2:5">
      <c r="B456" s="25"/>
      <c r="C456" s="339"/>
      <c r="D456" s="339"/>
      <c r="E456" s="339"/>
    </row>
    <row r="457" spans="2:5">
      <c r="B457" s="25"/>
      <c r="C457" s="339"/>
      <c r="D457" s="339"/>
      <c r="E457" s="339"/>
    </row>
    <row r="458" spans="2:5">
      <c r="B458" s="25"/>
      <c r="C458" s="339"/>
      <c r="D458" s="339"/>
      <c r="E458" s="339"/>
    </row>
    <row r="459" spans="2:5">
      <c r="B459" s="25"/>
      <c r="C459" s="339"/>
      <c r="D459" s="339"/>
      <c r="E459" s="339"/>
    </row>
    <row r="460" spans="2:5">
      <c r="B460" s="25"/>
      <c r="C460" s="339"/>
      <c r="D460" s="339"/>
      <c r="E460" s="339"/>
    </row>
    <row r="461" spans="2:5">
      <c r="B461" s="25"/>
      <c r="C461" s="339"/>
      <c r="D461" s="339"/>
      <c r="E461" s="339"/>
    </row>
    <row r="462" spans="2:5">
      <c r="B462" s="25"/>
      <c r="C462" s="339"/>
      <c r="D462" s="339"/>
      <c r="E462" s="339"/>
    </row>
    <row r="463" spans="2:5">
      <c r="B463" s="25"/>
      <c r="C463" s="339"/>
      <c r="D463" s="339"/>
      <c r="E463" s="339"/>
    </row>
    <row r="464" spans="2:5">
      <c r="B464" s="25"/>
      <c r="C464" s="339"/>
      <c r="D464" s="339"/>
      <c r="E464" s="339"/>
    </row>
    <row r="465" spans="2:5">
      <c r="B465" s="25"/>
      <c r="C465" s="339"/>
      <c r="D465" s="339"/>
      <c r="E465" s="339"/>
    </row>
    <row r="466" spans="2:5">
      <c r="B466" s="25"/>
      <c r="C466" s="339"/>
      <c r="D466" s="339"/>
      <c r="E466" s="339"/>
    </row>
    <row r="467" spans="2:5">
      <c r="B467" s="25"/>
      <c r="C467" s="339"/>
      <c r="D467" s="339"/>
      <c r="E467" s="339"/>
    </row>
    <row r="468" spans="2:5">
      <c r="B468" s="25"/>
      <c r="C468" s="339"/>
      <c r="D468" s="339"/>
      <c r="E468" s="339"/>
    </row>
    <row r="469" spans="2:5">
      <c r="B469" s="25"/>
      <c r="C469" s="339"/>
      <c r="D469" s="339"/>
      <c r="E469" s="339"/>
    </row>
    <row r="470" spans="2:5">
      <c r="B470" s="25"/>
      <c r="C470" s="339"/>
      <c r="D470" s="339"/>
      <c r="E470" s="339"/>
    </row>
    <row r="471" spans="2:5">
      <c r="B471" s="25"/>
      <c r="C471" s="339"/>
      <c r="D471" s="339"/>
      <c r="E471" s="339"/>
    </row>
    <row r="472" spans="2:5">
      <c r="B472" s="25"/>
      <c r="C472" s="339"/>
      <c r="D472" s="339"/>
      <c r="E472" s="339"/>
    </row>
    <row r="473" spans="2:5">
      <c r="B473" s="25"/>
      <c r="C473" s="339"/>
      <c r="D473" s="339"/>
      <c r="E473" s="339"/>
    </row>
    <row r="474" spans="2:5">
      <c r="B474" s="25"/>
      <c r="C474" s="339"/>
      <c r="D474" s="339"/>
      <c r="E474" s="339"/>
    </row>
    <row r="475" spans="2:5">
      <c r="B475" s="25"/>
      <c r="C475" s="339"/>
      <c r="D475" s="339"/>
      <c r="E475" s="339"/>
    </row>
    <row r="476" spans="2:5">
      <c r="B476" s="25"/>
      <c r="C476" s="339"/>
      <c r="D476" s="339"/>
      <c r="E476" s="339"/>
    </row>
    <row r="477" spans="2:5">
      <c r="B477" s="25"/>
      <c r="C477" s="339"/>
      <c r="D477" s="339"/>
      <c r="E477" s="339"/>
    </row>
    <row r="478" spans="2:5">
      <c r="B478" s="25"/>
      <c r="C478" s="339"/>
      <c r="D478" s="339"/>
      <c r="E478" s="339"/>
    </row>
    <row r="479" spans="2:5">
      <c r="B479" s="25"/>
      <c r="C479" s="339"/>
      <c r="D479" s="339"/>
      <c r="E479" s="339"/>
    </row>
    <row r="480" spans="2:5">
      <c r="B480" s="25"/>
      <c r="C480" s="339"/>
      <c r="D480" s="339"/>
      <c r="E480" s="339"/>
    </row>
    <row r="481" spans="2:5">
      <c r="B481" s="25"/>
      <c r="C481" s="339"/>
      <c r="D481" s="339"/>
      <c r="E481" s="339"/>
    </row>
    <row r="482" spans="2:5">
      <c r="B482" s="25"/>
      <c r="C482" s="339"/>
      <c r="D482" s="339"/>
      <c r="E482" s="339"/>
    </row>
    <row r="483" spans="2:5">
      <c r="B483" s="25"/>
      <c r="C483" s="339"/>
      <c r="D483" s="339"/>
      <c r="E483" s="339"/>
    </row>
    <row r="484" spans="2:5">
      <c r="B484" s="25"/>
      <c r="C484" s="339"/>
      <c r="D484" s="339"/>
      <c r="E484" s="339"/>
    </row>
    <row r="485" spans="2:5">
      <c r="B485" s="25"/>
      <c r="C485" s="339"/>
      <c r="D485" s="339"/>
      <c r="E485" s="339"/>
    </row>
    <row r="486" spans="2:5">
      <c r="B486" s="25"/>
      <c r="C486" s="339"/>
      <c r="D486" s="339"/>
      <c r="E486" s="339"/>
    </row>
    <row r="487" spans="2:5">
      <c r="B487" s="25"/>
      <c r="C487" s="339"/>
      <c r="D487" s="339"/>
      <c r="E487" s="339"/>
    </row>
    <row r="488" spans="2:5">
      <c r="B488" s="25"/>
      <c r="C488" s="339"/>
      <c r="D488" s="339"/>
      <c r="E488" s="339"/>
    </row>
    <row r="489" spans="2:5">
      <c r="B489" s="25"/>
      <c r="C489" s="339"/>
      <c r="D489" s="339"/>
      <c r="E489" s="339"/>
    </row>
    <row r="490" spans="2:5">
      <c r="B490" s="25"/>
      <c r="C490" s="339"/>
      <c r="D490" s="339"/>
      <c r="E490" s="339"/>
    </row>
    <row r="491" spans="2:5">
      <c r="B491" s="25"/>
      <c r="C491" s="339"/>
      <c r="D491" s="339"/>
      <c r="E491" s="339"/>
    </row>
    <row r="492" spans="2:5">
      <c r="B492" s="25"/>
      <c r="C492" s="339"/>
      <c r="D492" s="339"/>
      <c r="E492" s="339"/>
    </row>
    <row r="493" spans="2:5">
      <c r="B493" s="25"/>
      <c r="C493" s="339"/>
      <c r="D493" s="339"/>
      <c r="E493" s="339"/>
    </row>
    <row r="494" spans="2:5">
      <c r="B494" s="25"/>
      <c r="C494" s="339"/>
      <c r="D494" s="339"/>
      <c r="E494" s="339"/>
    </row>
    <row r="495" spans="2:5">
      <c r="B495" s="25"/>
      <c r="C495" s="339"/>
      <c r="D495" s="339"/>
      <c r="E495" s="339"/>
    </row>
    <row r="496" spans="2:5">
      <c r="B496" s="25"/>
      <c r="C496" s="339"/>
      <c r="D496" s="339"/>
      <c r="E496" s="339"/>
    </row>
    <row r="497" spans="2:5">
      <c r="B497" s="25"/>
      <c r="C497" s="339"/>
      <c r="D497" s="339"/>
      <c r="E497" s="339"/>
    </row>
    <row r="498" spans="2:5">
      <c r="B498" s="25"/>
      <c r="C498" s="339"/>
      <c r="D498" s="339"/>
      <c r="E498" s="339"/>
    </row>
    <row r="499" spans="2:5">
      <c r="B499" s="25"/>
      <c r="C499" s="339"/>
      <c r="D499" s="339"/>
      <c r="E499" s="339"/>
    </row>
    <row r="500" spans="2:5">
      <c r="B500" s="25"/>
      <c r="C500" s="339"/>
      <c r="D500" s="339"/>
      <c r="E500" s="339"/>
    </row>
    <row r="501" spans="2:5">
      <c r="B501" s="25"/>
      <c r="C501" s="339"/>
      <c r="D501" s="339"/>
      <c r="E501" s="339"/>
    </row>
    <row r="502" spans="2:5">
      <c r="B502" s="25"/>
      <c r="C502" s="339"/>
      <c r="D502" s="339"/>
      <c r="E502" s="339"/>
    </row>
    <row r="503" spans="2:5">
      <c r="B503" s="25"/>
      <c r="C503" s="339"/>
      <c r="D503" s="339"/>
      <c r="E503" s="339"/>
    </row>
    <row r="504" spans="2:5">
      <c r="B504" s="25"/>
      <c r="C504" s="339"/>
      <c r="D504" s="339"/>
      <c r="E504" s="339"/>
    </row>
    <row r="505" spans="2:5">
      <c r="B505" s="25"/>
      <c r="C505" s="339"/>
      <c r="D505" s="339"/>
      <c r="E505" s="339"/>
    </row>
    <row r="506" spans="2:5">
      <c r="B506" s="25"/>
      <c r="C506" s="339"/>
      <c r="D506" s="339"/>
      <c r="E506" s="339"/>
    </row>
    <row r="507" spans="2:5">
      <c r="B507" s="25"/>
      <c r="C507" s="339"/>
      <c r="D507" s="339"/>
      <c r="E507" s="339"/>
    </row>
    <row r="508" spans="2:5">
      <c r="B508" s="25"/>
      <c r="C508" s="339"/>
      <c r="D508" s="339"/>
      <c r="E508" s="339"/>
    </row>
    <row r="509" spans="2:5">
      <c r="B509" s="25"/>
      <c r="C509" s="339"/>
      <c r="D509" s="339"/>
      <c r="E509" s="339"/>
    </row>
    <row r="510" spans="2:5">
      <c r="B510" s="25"/>
      <c r="C510" s="339"/>
      <c r="D510" s="339"/>
      <c r="E510" s="339"/>
    </row>
    <row r="511" spans="2:5">
      <c r="B511" s="25"/>
      <c r="C511" s="339"/>
      <c r="D511" s="339"/>
      <c r="E511" s="339"/>
    </row>
    <row r="512" spans="2:5">
      <c r="B512" s="25"/>
      <c r="C512" s="339"/>
      <c r="D512" s="339"/>
      <c r="E512" s="339"/>
    </row>
    <row r="513" spans="2:5">
      <c r="B513" s="25"/>
      <c r="C513" s="339"/>
      <c r="D513" s="339"/>
      <c r="E513" s="339"/>
    </row>
    <row r="514" spans="2:5">
      <c r="B514" s="25"/>
      <c r="C514" s="339"/>
      <c r="D514" s="339"/>
      <c r="E514" s="339"/>
    </row>
    <row r="515" spans="2:5">
      <c r="B515" s="25"/>
      <c r="C515" s="339"/>
      <c r="D515" s="339"/>
      <c r="E515" s="339"/>
    </row>
    <row r="516" spans="2:5">
      <c r="B516" s="25"/>
      <c r="C516" s="339"/>
      <c r="D516" s="339"/>
      <c r="E516" s="339"/>
    </row>
    <row r="517" spans="2:5">
      <c r="B517" s="25"/>
      <c r="C517" s="339"/>
      <c r="D517" s="339"/>
      <c r="E517" s="339"/>
    </row>
    <row r="518" spans="2:5">
      <c r="B518" s="25"/>
      <c r="C518" s="339"/>
      <c r="D518" s="339"/>
      <c r="E518" s="339"/>
    </row>
    <row r="519" spans="2:5">
      <c r="B519" s="25"/>
      <c r="C519" s="339"/>
      <c r="D519" s="339"/>
      <c r="E519" s="339"/>
    </row>
    <row r="520" spans="2:5">
      <c r="B520" s="25"/>
      <c r="C520" s="339"/>
      <c r="D520" s="339"/>
      <c r="E520" s="339"/>
    </row>
    <row r="521" spans="2:5">
      <c r="B521" s="25"/>
      <c r="C521" s="339"/>
      <c r="D521" s="339"/>
      <c r="E521" s="339"/>
    </row>
    <row r="522" spans="2:5">
      <c r="B522" s="25"/>
      <c r="C522" s="339"/>
      <c r="D522" s="339"/>
      <c r="E522" s="339"/>
    </row>
    <row r="523" spans="2:5">
      <c r="B523" s="25"/>
      <c r="C523" s="339"/>
      <c r="D523" s="339"/>
      <c r="E523" s="339"/>
    </row>
    <row r="524" spans="2:5">
      <c r="B524" s="25"/>
      <c r="C524" s="339"/>
      <c r="D524" s="339"/>
      <c r="E524" s="339"/>
    </row>
    <row r="525" spans="2:5">
      <c r="B525" s="25"/>
      <c r="C525" s="339"/>
      <c r="D525" s="339"/>
      <c r="E525" s="339"/>
    </row>
    <row r="526" spans="2:5">
      <c r="B526" s="25"/>
      <c r="C526" s="339"/>
      <c r="D526" s="339"/>
      <c r="E526" s="339"/>
    </row>
    <row r="527" spans="2:5">
      <c r="B527" s="25"/>
      <c r="C527" s="339"/>
      <c r="D527" s="339"/>
      <c r="E527" s="339"/>
    </row>
    <row r="528" spans="2:5">
      <c r="B528" s="25"/>
      <c r="C528" s="339"/>
      <c r="D528" s="339"/>
      <c r="E528" s="339"/>
    </row>
    <row r="529" spans="2:5">
      <c r="B529" s="25"/>
      <c r="C529" s="339"/>
      <c r="D529" s="339"/>
      <c r="E529" s="339"/>
    </row>
    <row r="530" spans="2:5">
      <c r="B530" s="25"/>
      <c r="C530" s="339"/>
      <c r="D530" s="339"/>
      <c r="E530" s="339"/>
    </row>
    <row r="531" spans="2:5">
      <c r="B531" s="25"/>
      <c r="C531" s="339"/>
      <c r="D531" s="339"/>
      <c r="E531" s="339"/>
    </row>
    <row r="532" spans="2:5">
      <c r="B532" s="25"/>
      <c r="C532" s="339"/>
      <c r="D532" s="339"/>
      <c r="E532" s="339"/>
    </row>
    <row r="533" spans="2:5">
      <c r="B533" s="25"/>
      <c r="C533" s="339"/>
      <c r="D533" s="339"/>
      <c r="E533" s="339"/>
    </row>
    <row r="534" spans="2:5">
      <c r="B534" s="25"/>
      <c r="C534" s="339"/>
      <c r="D534" s="339"/>
      <c r="E534" s="339"/>
    </row>
    <row r="535" spans="2:5">
      <c r="B535" s="25"/>
      <c r="C535" s="339"/>
      <c r="D535" s="339"/>
      <c r="E535" s="339"/>
    </row>
    <row r="536" spans="2:5">
      <c r="B536" s="25"/>
      <c r="C536" s="339"/>
      <c r="D536" s="339"/>
      <c r="E536" s="339"/>
    </row>
    <row r="537" spans="2:5">
      <c r="B537" s="25"/>
      <c r="C537" s="339"/>
      <c r="D537" s="339"/>
      <c r="E537" s="339"/>
    </row>
    <row r="538" spans="2:5">
      <c r="B538" s="25"/>
      <c r="C538" s="339"/>
      <c r="D538" s="339"/>
      <c r="E538" s="339"/>
    </row>
    <row r="539" spans="2:5">
      <c r="B539" s="25"/>
      <c r="C539" s="339"/>
      <c r="D539" s="339"/>
      <c r="E539" s="339"/>
    </row>
    <row r="540" spans="2:5">
      <c r="B540" s="25"/>
      <c r="C540" s="339"/>
      <c r="D540" s="339"/>
      <c r="E540" s="339"/>
    </row>
    <row r="541" spans="2:5">
      <c r="B541" s="25"/>
      <c r="C541" s="339"/>
      <c r="D541" s="339"/>
      <c r="E541" s="339"/>
    </row>
    <row r="542" spans="2:5">
      <c r="B542" s="25"/>
      <c r="C542" s="339"/>
      <c r="D542" s="339"/>
      <c r="E542" s="339"/>
    </row>
    <row r="543" spans="2:5">
      <c r="B543" s="25"/>
      <c r="C543" s="339"/>
      <c r="D543" s="339"/>
      <c r="E543" s="339"/>
    </row>
    <row r="544" spans="2:5">
      <c r="B544" s="25"/>
      <c r="C544" s="339"/>
      <c r="D544" s="339"/>
      <c r="E544" s="339"/>
    </row>
    <row r="545" spans="2:5">
      <c r="B545" s="25"/>
      <c r="C545" s="339"/>
      <c r="D545" s="339"/>
      <c r="E545" s="339"/>
    </row>
    <row r="546" spans="2:5">
      <c r="B546" s="25"/>
      <c r="C546" s="339"/>
      <c r="D546" s="339"/>
      <c r="E546" s="339"/>
    </row>
    <row r="547" spans="2:5">
      <c r="B547" s="25"/>
      <c r="C547" s="339"/>
      <c r="D547" s="339"/>
      <c r="E547" s="339"/>
    </row>
    <row r="548" spans="2:5">
      <c r="B548" s="25"/>
      <c r="C548" s="339"/>
      <c r="D548" s="339"/>
      <c r="E548" s="339"/>
    </row>
    <row r="549" spans="2:5">
      <c r="B549" s="25"/>
      <c r="C549" s="339"/>
      <c r="D549" s="339"/>
      <c r="E549" s="339"/>
    </row>
    <row r="550" spans="2:5">
      <c r="B550" s="25"/>
      <c r="C550" s="339"/>
      <c r="D550" s="339"/>
      <c r="E550" s="339"/>
    </row>
    <row r="551" spans="2:5">
      <c r="B551" s="25"/>
      <c r="C551" s="339"/>
      <c r="D551" s="339"/>
      <c r="E551" s="339"/>
    </row>
    <row r="552" spans="2:5">
      <c r="B552" s="25"/>
      <c r="C552" s="339"/>
      <c r="D552" s="339"/>
      <c r="E552" s="339"/>
    </row>
    <row r="553" spans="2:5">
      <c r="B553" s="25"/>
      <c r="C553" s="339"/>
      <c r="D553" s="339"/>
      <c r="E553" s="339"/>
    </row>
    <row r="554" spans="2:5">
      <c r="B554" s="25"/>
      <c r="C554" s="339"/>
      <c r="D554" s="339"/>
      <c r="E554" s="339"/>
    </row>
    <row r="555" spans="2:5">
      <c r="B555" s="25"/>
      <c r="C555" s="339"/>
      <c r="D555" s="339"/>
      <c r="E555" s="339"/>
    </row>
    <row r="556" spans="2:5">
      <c r="B556" s="25"/>
      <c r="C556" s="339"/>
      <c r="D556" s="339"/>
      <c r="E556" s="339"/>
    </row>
    <row r="557" spans="2:5">
      <c r="B557" s="25"/>
      <c r="C557" s="339"/>
      <c r="D557" s="339"/>
      <c r="E557" s="339"/>
    </row>
    <row r="558" spans="2:5">
      <c r="B558" s="25"/>
      <c r="C558" s="339"/>
      <c r="D558" s="339"/>
      <c r="E558" s="339"/>
    </row>
    <row r="559" spans="2:5">
      <c r="B559" s="25"/>
      <c r="C559" s="339"/>
      <c r="D559" s="339"/>
      <c r="E559" s="339"/>
    </row>
    <row r="560" spans="2:5">
      <c r="B560" s="25"/>
      <c r="C560" s="339"/>
      <c r="D560" s="339"/>
      <c r="E560" s="339"/>
    </row>
    <row r="561" spans="2:5">
      <c r="B561" s="25"/>
      <c r="C561" s="339"/>
      <c r="D561" s="339"/>
      <c r="E561" s="339"/>
    </row>
    <row r="562" spans="2:5">
      <c r="B562" s="25"/>
      <c r="C562" s="339"/>
      <c r="D562" s="339"/>
      <c r="E562" s="339"/>
    </row>
    <row r="563" spans="2:5">
      <c r="B563" s="25"/>
      <c r="C563" s="339"/>
      <c r="D563" s="339"/>
      <c r="E563" s="339"/>
    </row>
    <row r="564" spans="2:5">
      <c r="B564" s="25"/>
      <c r="C564" s="339"/>
      <c r="D564" s="339"/>
      <c r="E564" s="339"/>
    </row>
    <row r="565" spans="2:5">
      <c r="B565" s="25"/>
      <c r="C565" s="339"/>
      <c r="D565" s="339"/>
      <c r="E565" s="339"/>
    </row>
    <row r="566" spans="2:5">
      <c r="B566" s="25"/>
      <c r="C566" s="339"/>
      <c r="D566" s="339"/>
      <c r="E566" s="339"/>
    </row>
    <row r="567" spans="2:5">
      <c r="B567" s="25"/>
      <c r="C567" s="339"/>
      <c r="D567" s="339"/>
      <c r="E567" s="339"/>
    </row>
    <row r="568" spans="2:5">
      <c r="B568" s="25"/>
      <c r="C568" s="339"/>
      <c r="D568" s="339"/>
      <c r="E568" s="339"/>
    </row>
    <row r="569" spans="2:5">
      <c r="B569" s="25"/>
      <c r="C569" s="339"/>
      <c r="D569" s="339"/>
      <c r="E569" s="339"/>
    </row>
    <row r="570" spans="2:5">
      <c r="B570" s="25"/>
      <c r="C570" s="339"/>
      <c r="D570" s="339"/>
      <c r="E570" s="339"/>
    </row>
    <row r="571" spans="2:5">
      <c r="B571" s="25"/>
      <c r="C571" s="339"/>
      <c r="D571" s="339"/>
      <c r="E571" s="339"/>
    </row>
    <row r="572" spans="2:5">
      <c r="B572" s="25"/>
      <c r="C572" s="339"/>
      <c r="D572" s="339"/>
      <c r="E572" s="339"/>
    </row>
    <row r="573" spans="2:5">
      <c r="B573" s="25"/>
      <c r="C573" s="339"/>
      <c r="D573" s="339"/>
      <c r="E573" s="339"/>
    </row>
    <row r="574" spans="2:5">
      <c r="B574" s="25"/>
      <c r="C574" s="339"/>
      <c r="D574" s="339"/>
      <c r="E574" s="339"/>
    </row>
    <row r="575" spans="2:5">
      <c r="B575" s="25"/>
      <c r="C575" s="339"/>
      <c r="D575" s="339"/>
      <c r="E575" s="339"/>
    </row>
    <row r="576" spans="2:5">
      <c r="B576" s="25"/>
      <c r="C576" s="339"/>
      <c r="D576" s="339"/>
      <c r="E576" s="339"/>
    </row>
    <row r="577" spans="2:5">
      <c r="B577" s="25"/>
      <c r="C577" s="339"/>
      <c r="D577" s="339"/>
      <c r="E577" s="339"/>
    </row>
    <row r="578" spans="2:5">
      <c r="B578" s="25"/>
      <c r="C578" s="339"/>
      <c r="D578" s="339"/>
      <c r="E578" s="339"/>
    </row>
    <row r="579" spans="2:5">
      <c r="B579" s="25"/>
      <c r="C579" s="339"/>
      <c r="D579" s="339"/>
      <c r="E579" s="339"/>
    </row>
    <row r="580" spans="2:5">
      <c r="B580" s="25"/>
      <c r="C580" s="339"/>
      <c r="D580" s="339"/>
      <c r="E580" s="339"/>
    </row>
    <row r="581" spans="2:5">
      <c r="B581" s="25"/>
      <c r="C581" s="339"/>
      <c r="D581" s="339"/>
      <c r="E581" s="339"/>
    </row>
    <row r="582" spans="2:5">
      <c r="B582" s="25"/>
      <c r="C582" s="339"/>
      <c r="D582" s="339"/>
      <c r="E582" s="339"/>
    </row>
    <row r="583" spans="2:5">
      <c r="B583" s="25"/>
      <c r="C583" s="339"/>
      <c r="D583" s="339"/>
      <c r="E583" s="339"/>
    </row>
    <row r="584" spans="2:5">
      <c r="B584" s="25"/>
      <c r="C584" s="339"/>
      <c r="D584" s="339"/>
      <c r="E584" s="339"/>
    </row>
    <row r="585" spans="2:5">
      <c r="B585" s="25"/>
      <c r="C585" s="339"/>
      <c r="D585" s="339"/>
      <c r="E585" s="339"/>
    </row>
    <row r="586" spans="2:5">
      <c r="B586" s="25"/>
      <c r="C586" s="339"/>
      <c r="D586" s="339"/>
      <c r="E586" s="339"/>
    </row>
    <row r="587" spans="2:5">
      <c r="B587" s="25"/>
      <c r="C587" s="339"/>
      <c r="D587" s="339"/>
      <c r="E587" s="339"/>
    </row>
    <row r="588" spans="2:5">
      <c r="B588" s="25"/>
      <c r="C588" s="339"/>
      <c r="D588" s="339"/>
      <c r="E588" s="339"/>
    </row>
    <row r="589" spans="2:5">
      <c r="B589" s="25"/>
      <c r="C589" s="339"/>
      <c r="D589" s="339"/>
      <c r="E589" s="339"/>
    </row>
    <row r="590" spans="2:5">
      <c r="B590" s="25"/>
      <c r="C590" s="339"/>
      <c r="D590" s="339"/>
      <c r="E590" s="339"/>
    </row>
    <row r="591" spans="2:5">
      <c r="B591" s="25"/>
      <c r="C591" s="339"/>
      <c r="D591" s="339"/>
      <c r="E591" s="339"/>
    </row>
    <row r="592" spans="2:5">
      <c r="B592" s="25"/>
      <c r="C592" s="339"/>
      <c r="D592" s="339"/>
      <c r="E592" s="339"/>
    </row>
    <row r="593" spans="2:5">
      <c r="B593" s="25"/>
      <c r="C593" s="339"/>
      <c r="D593" s="339"/>
      <c r="E593" s="339"/>
    </row>
    <row r="594" spans="2:5">
      <c r="B594" s="25"/>
      <c r="C594" s="339"/>
      <c r="D594" s="339"/>
      <c r="E594" s="339"/>
    </row>
    <row r="595" spans="2:5">
      <c r="B595" s="25"/>
      <c r="C595" s="339"/>
      <c r="D595" s="339"/>
      <c r="E595" s="339"/>
    </row>
    <row r="596" spans="2:5">
      <c r="B596" s="25"/>
      <c r="C596" s="339"/>
      <c r="D596" s="339"/>
      <c r="E596" s="339"/>
    </row>
    <row r="597" spans="2:5">
      <c r="B597" s="25"/>
      <c r="C597" s="339"/>
      <c r="D597" s="339"/>
      <c r="E597" s="339"/>
    </row>
    <row r="598" spans="2:5">
      <c r="B598" s="25"/>
      <c r="C598" s="339"/>
      <c r="D598" s="339"/>
      <c r="E598" s="339"/>
    </row>
    <row r="599" spans="2:5">
      <c r="B599" s="25"/>
      <c r="C599" s="339"/>
      <c r="D599" s="339"/>
      <c r="E599" s="339"/>
    </row>
    <row r="600" spans="2:5">
      <c r="B600" s="25"/>
      <c r="C600" s="339"/>
      <c r="D600" s="339"/>
      <c r="E600" s="339"/>
    </row>
    <row r="601" spans="2:5">
      <c r="B601" s="25"/>
      <c r="C601" s="339"/>
      <c r="D601" s="339"/>
      <c r="E601" s="339"/>
    </row>
    <row r="602" spans="2:5">
      <c r="B602" s="25"/>
      <c r="C602" s="339"/>
      <c r="D602" s="339"/>
      <c r="E602" s="339"/>
    </row>
    <row r="603" spans="2:5">
      <c r="B603" s="25"/>
      <c r="C603" s="339"/>
      <c r="D603" s="339"/>
      <c r="E603" s="339"/>
    </row>
    <row r="604" spans="2:5">
      <c r="B604" s="25"/>
      <c r="C604" s="339"/>
      <c r="D604" s="339"/>
      <c r="E604" s="339"/>
    </row>
    <row r="605" spans="2:5">
      <c r="B605" s="25"/>
      <c r="C605" s="339"/>
      <c r="D605" s="339"/>
      <c r="E605" s="339"/>
    </row>
    <row r="606" spans="2:5">
      <c r="B606" s="25"/>
      <c r="C606" s="339"/>
      <c r="D606" s="339"/>
      <c r="E606" s="339"/>
    </row>
    <row r="607" spans="2:5">
      <c r="B607" s="25"/>
      <c r="C607" s="339"/>
      <c r="D607" s="339"/>
      <c r="E607" s="339"/>
    </row>
    <row r="608" spans="2:5">
      <c r="B608" s="25"/>
      <c r="C608" s="339"/>
      <c r="D608" s="339"/>
      <c r="E608" s="339"/>
    </row>
    <row r="609" spans="2:5">
      <c r="B609" s="25"/>
      <c r="C609" s="339"/>
      <c r="D609" s="339"/>
      <c r="E609" s="339"/>
    </row>
    <row r="610" spans="2:5">
      <c r="B610" s="25"/>
      <c r="C610" s="339"/>
      <c r="D610" s="339"/>
      <c r="E610" s="339"/>
    </row>
    <row r="611" spans="2:5">
      <c r="B611" s="25"/>
      <c r="C611" s="339"/>
      <c r="D611" s="339"/>
      <c r="E611" s="339"/>
    </row>
    <row r="612" spans="2:5">
      <c r="B612" s="25"/>
      <c r="C612" s="339"/>
      <c r="D612" s="339"/>
      <c r="E612" s="339"/>
    </row>
    <row r="613" spans="2:5">
      <c r="B613" s="25"/>
      <c r="C613" s="339"/>
      <c r="D613" s="339"/>
      <c r="E613" s="339"/>
    </row>
    <row r="614" spans="2:5">
      <c r="B614" s="25"/>
      <c r="C614" s="339"/>
      <c r="D614" s="339"/>
      <c r="E614" s="339"/>
    </row>
    <row r="615" spans="2:5">
      <c r="B615" s="25"/>
      <c r="C615" s="339"/>
      <c r="D615" s="339"/>
      <c r="E615" s="339"/>
    </row>
    <row r="616" spans="2:5">
      <c r="B616" s="25"/>
      <c r="C616" s="339"/>
      <c r="D616" s="339"/>
      <c r="E616" s="339"/>
    </row>
    <row r="617" spans="2:5">
      <c r="B617" s="25"/>
      <c r="C617" s="339"/>
      <c r="D617" s="339"/>
      <c r="E617" s="339"/>
    </row>
    <row r="618" spans="2:5">
      <c r="B618" s="25"/>
      <c r="C618" s="339"/>
      <c r="D618" s="339"/>
      <c r="E618" s="339"/>
    </row>
    <row r="619" spans="2:5">
      <c r="B619" s="25"/>
      <c r="C619" s="339"/>
      <c r="D619" s="339"/>
      <c r="E619" s="339"/>
    </row>
    <row r="620" spans="2:5">
      <c r="B620" s="25"/>
      <c r="C620" s="339"/>
      <c r="D620" s="339"/>
      <c r="E620" s="339"/>
    </row>
    <row r="621" spans="2:5">
      <c r="B621" s="25"/>
      <c r="C621" s="339"/>
      <c r="D621" s="339"/>
      <c r="E621" s="339"/>
    </row>
    <row r="622" spans="2:5">
      <c r="B622" s="25"/>
      <c r="C622" s="339"/>
      <c r="D622" s="339"/>
      <c r="E622" s="339"/>
    </row>
    <row r="623" spans="2:5">
      <c r="B623" s="25"/>
      <c r="C623" s="339"/>
      <c r="D623" s="339"/>
      <c r="E623" s="339"/>
    </row>
    <row r="624" spans="2:5">
      <c r="B624" s="25"/>
      <c r="C624" s="339"/>
      <c r="D624" s="339"/>
      <c r="E624" s="339"/>
    </row>
    <row r="625" spans="2:5">
      <c r="B625" s="25"/>
      <c r="C625" s="339"/>
      <c r="D625" s="339"/>
      <c r="E625" s="339"/>
    </row>
    <row r="626" spans="2:5">
      <c r="B626" s="25"/>
      <c r="C626" s="339"/>
      <c r="D626" s="339"/>
      <c r="E626" s="339"/>
    </row>
    <row r="627" spans="2:5">
      <c r="B627" s="25"/>
      <c r="C627" s="339"/>
      <c r="D627" s="339"/>
      <c r="E627" s="339"/>
    </row>
    <row r="628" spans="2:5">
      <c r="B628" s="25"/>
      <c r="C628" s="339"/>
      <c r="D628" s="339"/>
      <c r="E628" s="339"/>
    </row>
    <row r="629" spans="2:5">
      <c r="B629" s="25"/>
      <c r="C629" s="339"/>
      <c r="D629" s="339"/>
      <c r="E629" s="339"/>
    </row>
    <row r="630" spans="2:5">
      <c r="B630" s="25"/>
      <c r="C630" s="339"/>
      <c r="D630" s="339"/>
      <c r="E630" s="339"/>
    </row>
    <row r="631" spans="2:5">
      <c r="B631" s="25"/>
      <c r="C631" s="339"/>
      <c r="D631" s="339"/>
      <c r="E631" s="339"/>
    </row>
    <row r="632" spans="2:5">
      <c r="B632" s="25"/>
      <c r="C632" s="339"/>
      <c r="D632" s="339"/>
      <c r="E632" s="339"/>
    </row>
    <row r="633" spans="2:5">
      <c r="B633" s="25"/>
      <c r="C633" s="339"/>
      <c r="D633" s="339"/>
      <c r="E633" s="339"/>
    </row>
    <row r="634" spans="2:5">
      <c r="B634" s="25"/>
      <c r="C634" s="339"/>
      <c r="D634" s="339"/>
      <c r="E634" s="339"/>
    </row>
    <row r="635" spans="2:5">
      <c r="B635" s="25"/>
      <c r="C635" s="339"/>
      <c r="D635" s="339"/>
      <c r="E635" s="339"/>
    </row>
    <row r="636" spans="2:5">
      <c r="B636" s="25"/>
      <c r="C636" s="339"/>
      <c r="D636" s="339"/>
      <c r="E636" s="339"/>
    </row>
    <row r="637" spans="2:5">
      <c r="B637" s="25"/>
      <c r="C637" s="339"/>
      <c r="D637" s="339"/>
      <c r="E637" s="339"/>
    </row>
    <row r="638" spans="2:5">
      <c r="B638" s="25"/>
      <c r="C638" s="339"/>
      <c r="D638" s="339"/>
      <c r="E638" s="339"/>
    </row>
    <row r="639" spans="2:5">
      <c r="B639" s="25"/>
      <c r="C639" s="339"/>
      <c r="D639" s="339"/>
      <c r="E639" s="339"/>
    </row>
    <row r="640" spans="2:5">
      <c r="B640" s="25"/>
      <c r="C640" s="339"/>
      <c r="D640" s="339"/>
      <c r="E640" s="339"/>
    </row>
    <row r="641" spans="2:5">
      <c r="B641" s="25"/>
      <c r="C641" s="339"/>
      <c r="D641" s="339"/>
      <c r="E641" s="339"/>
    </row>
    <row r="642" spans="2:5">
      <c r="B642" s="25"/>
      <c r="C642" s="339"/>
      <c r="D642" s="339"/>
      <c r="E642" s="339"/>
    </row>
    <row r="643" spans="2:5">
      <c r="B643" s="25"/>
      <c r="C643" s="339"/>
      <c r="D643" s="339"/>
      <c r="E643" s="339"/>
    </row>
    <row r="644" spans="2:5">
      <c r="B644" s="25"/>
      <c r="C644" s="339"/>
      <c r="D644" s="339"/>
      <c r="E644" s="339"/>
    </row>
    <row r="645" spans="2:5">
      <c r="B645" s="25"/>
      <c r="C645" s="339"/>
      <c r="D645" s="339"/>
      <c r="E645" s="339"/>
    </row>
    <row r="646" spans="2:5">
      <c r="B646" s="25"/>
      <c r="C646" s="339"/>
      <c r="D646" s="339"/>
      <c r="E646" s="339"/>
    </row>
    <row r="647" spans="2:5">
      <c r="B647" s="25"/>
      <c r="D647" s="25"/>
    </row>
    <row r="648" spans="2:5">
      <c r="B648" s="25"/>
      <c r="D648" s="25"/>
    </row>
    <row r="649" spans="2:5">
      <c r="B649" s="25"/>
      <c r="D649" s="25"/>
    </row>
    <row r="650" spans="2:5">
      <c r="B650" s="25"/>
      <c r="D650" s="25"/>
    </row>
    <row r="651" spans="2:5">
      <c r="B651" s="25"/>
      <c r="D651" s="25"/>
    </row>
    <row r="652" spans="2:5">
      <c r="B652" s="25"/>
      <c r="D652" s="25"/>
    </row>
    <row r="653" spans="2:5">
      <c r="B653" s="25"/>
      <c r="D653" s="25"/>
    </row>
    <row r="654" spans="2:5">
      <c r="B654" s="25"/>
      <c r="D654" s="25"/>
    </row>
    <row r="655" spans="2:5">
      <c r="B655" s="25"/>
      <c r="D655" s="25"/>
    </row>
    <row r="656" spans="2:5">
      <c r="B656" s="25"/>
      <c r="D656" s="25"/>
    </row>
    <row r="657" spans="2:4">
      <c r="B657" s="25"/>
      <c r="D657" s="25"/>
    </row>
    <row r="658" spans="2:4">
      <c r="B658" s="25"/>
      <c r="D658" s="25"/>
    </row>
    <row r="659" spans="2:4">
      <c r="B659" s="25"/>
      <c r="D659" s="25"/>
    </row>
    <row r="660" spans="2:4">
      <c r="B660" s="25"/>
      <c r="D660" s="25"/>
    </row>
    <row r="661" spans="2:4">
      <c r="B661" s="25"/>
      <c r="D661" s="25"/>
    </row>
    <row r="662" spans="2:4">
      <c r="B662" s="25"/>
      <c r="D662" s="25"/>
    </row>
    <row r="663" spans="2:4">
      <c r="B663" s="25"/>
      <c r="D663" s="25"/>
    </row>
    <row r="664" spans="2:4">
      <c r="B664" s="25"/>
      <c r="D664" s="25"/>
    </row>
    <row r="665" spans="2:4">
      <c r="B665" s="25"/>
      <c r="D665" s="25"/>
    </row>
    <row r="666" spans="2:4">
      <c r="B666" s="25"/>
      <c r="D666" s="25"/>
    </row>
    <row r="667" spans="2:4">
      <c r="B667" s="25"/>
      <c r="D667" s="25"/>
    </row>
    <row r="668" spans="2:4">
      <c r="B668" s="25"/>
      <c r="D668" s="25"/>
    </row>
    <row r="669" spans="2:4">
      <c r="B669" s="25"/>
      <c r="D669" s="25"/>
    </row>
    <row r="670" spans="2:4">
      <c r="B670" s="25"/>
      <c r="D670" s="25"/>
    </row>
    <row r="671" spans="2:4">
      <c r="B671" s="25"/>
      <c r="D671" s="25"/>
    </row>
    <row r="672" spans="2:4">
      <c r="B672" s="25"/>
      <c r="D672" s="25"/>
    </row>
    <row r="673" spans="2:4">
      <c r="B673" s="25"/>
      <c r="D673" s="25"/>
    </row>
    <row r="674" spans="2:4">
      <c r="B674" s="25"/>
      <c r="D674" s="25"/>
    </row>
    <row r="675" spans="2:4">
      <c r="B675" s="25"/>
      <c r="D675" s="25"/>
    </row>
    <row r="676" spans="2:4">
      <c r="B676" s="25"/>
      <c r="D676" s="25"/>
    </row>
    <row r="677" spans="2:4">
      <c r="B677" s="25"/>
      <c r="D677" s="25"/>
    </row>
    <row r="678" spans="2:4">
      <c r="B678" s="25"/>
      <c r="D678" s="25"/>
    </row>
    <row r="679" spans="2:4">
      <c r="B679" s="25"/>
      <c r="D679" s="25"/>
    </row>
    <row r="680" spans="2:4">
      <c r="B680" s="25"/>
      <c r="D680" s="25"/>
    </row>
    <row r="681" spans="2:4">
      <c r="B681" s="25"/>
      <c r="D681" s="25"/>
    </row>
    <row r="682" spans="2:4">
      <c r="B682" s="25"/>
      <c r="D682" s="25"/>
    </row>
    <row r="683" spans="2:4">
      <c r="B683" s="25"/>
      <c r="D683" s="25"/>
    </row>
    <row r="684" spans="2:4">
      <c r="B684" s="25"/>
      <c r="D684" s="25"/>
    </row>
    <row r="685" spans="2:4">
      <c r="B685" s="25"/>
      <c r="D685" s="25"/>
    </row>
    <row r="686" spans="2:4">
      <c r="B686" s="25"/>
      <c r="D686" s="25"/>
    </row>
    <row r="687" spans="2:4">
      <c r="B687" s="25"/>
      <c r="D687" s="25"/>
    </row>
    <row r="688" spans="2:4">
      <c r="B688" s="25"/>
      <c r="D688" s="25"/>
    </row>
    <row r="689" spans="2:4">
      <c r="B689" s="25"/>
      <c r="D689" s="25"/>
    </row>
    <row r="690" spans="2:4">
      <c r="B690" s="25"/>
      <c r="D690" s="25"/>
    </row>
    <row r="691" spans="2:4">
      <c r="B691" s="25"/>
      <c r="D691" s="25"/>
    </row>
    <row r="692" spans="2:4">
      <c r="B692" s="25"/>
      <c r="D692" s="25"/>
    </row>
    <row r="693" spans="2:4">
      <c r="B693" s="25"/>
      <c r="D693" s="25"/>
    </row>
    <row r="694" spans="2:4">
      <c r="B694" s="25"/>
      <c r="D694" s="25"/>
    </row>
    <row r="695" spans="2:4">
      <c r="B695" s="25"/>
      <c r="D695" s="25"/>
    </row>
    <row r="696" spans="2:4">
      <c r="B696" s="25"/>
      <c r="D696" s="25"/>
    </row>
    <row r="697" spans="2:4">
      <c r="B697" s="25"/>
      <c r="D697" s="25"/>
    </row>
    <row r="698" spans="2:4">
      <c r="B698" s="25"/>
      <c r="D698" s="25"/>
    </row>
    <row r="699" spans="2:4">
      <c r="B699" s="25"/>
      <c r="D699" s="25"/>
    </row>
    <row r="700" spans="2:4">
      <c r="B700" s="25"/>
      <c r="D700" s="25"/>
    </row>
    <row r="701" spans="2:4">
      <c r="B701" s="25"/>
      <c r="D701" s="25"/>
    </row>
    <row r="702" spans="2:4">
      <c r="B702" s="25"/>
      <c r="D702" s="25"/>
    </row>
    <row r="703" spans="2:4">
      <c r="B703" s="25"/>
      <c r="D703" s="25"/>
    </row>
    <row r="704" spans="2:4">
      <c r="B704" s="25"/>
      <c r="D704" s="25"/>
    </row>
    <row r="705" spans="2:4">
      <c r="B705" s="25"/>
      <c r="D705" s="25"/>
    </row>
    <row r="706" spans="2:4">
      <c r="B706" s="25"/>
      <c r="D706" s="25"/>
    </row>
    <row r="707" spans="2:4">
      <c r="B707" s="25"/>
      <c r="D707" s="25"/>
    </row>
    <row r="708" spans="2:4">
      <c r="B708" s="25"/>
      <c r="D708" s="25"/>
    </row>
    <row r="709" spans="2:4">
      <c r="B709" s="25"/>
      <c r="D709" s="25"/>
    </row>
    <row r="710" spans="2:4">
      <c r="B710" s="25"/>
      <c r="D710" s="25"/>
    </row>
    <row r="711" spans="2:4">
      <c r="B711" s="25"/>
      <c r="D711" s="25"/>
    </row>
    <row r="712" spans="2:4">
      <c r="B712" s="25"/>
      <c r="D712" s="25"/>
    </row>
    <row r="713" spans="2:4">
      <c r="B713" s="25"/>
      <c r="D713" s="25"/>
    </row>
    <row r="714" spans="2:4">
      <c r="B714" s="25"/>
      <c r="D714" s="25"/>
    </row>
    <row r="715" spans="2:4">
      <c r="B715" s="25"/>
      <c r="D715" s="25"/>
    </row>
    <row r="716" spans="2:4">
      <c r="B716" s="25"/>
      <c r="D716" s="25"/>
    </row>
    <row r="717" spans="2:4">
      <c r="B717" s="25"/>
      <c r="D717" s="25"/>
    </row>
    <row r="718" spans="2:4">
      <c r="B718" s="25"/>
      <c r="D718" s="25"/>
    </row>
    <row r="719" spans="2:4">
      <c r="B719" s="25"/>
      <c r="D719" s="25"/>
    </row>
    <row r="720" spans="2:4">
      <c r="B720" s="25"/>
      <c r="D720" s="25"/>
    </row>
    <row r="721" spans="2:4">
      <c r="B721" s="25"/>
      <c r="D721" s="25"/>
    </row>
    <row r="722" spans="2:4">
      <c r="B722" s="25"/>
      <c r="D722" s="25"/>
    </row>
    <row r="723" spans="2:4">
      <c r="B723" s="25"/>
      <c r="D723" s="25"/>
    </row>
    <row r="724" spans="2:4">
      <c r="B724" s="25"/>
      <c r="D724" s="25"/>
    </row>
    <row r="725" spans="2:4">
      <c r="B725" s="25"/>
      <c r="D725" s="25"/>
    </row>
    <row r="726" spans="2:4">
      <c r="B726" s="25"/>
      <c r="D726" s="25"/>
    </row>
    <row r="727" spans="2:4">
      <c r="B727" s="25"/>
      <c r="D727" s="25"/>
    </row>
    <row r="728" spans="2:4">
      <c r="B728" s="25"/>
      <c r="D728" s="25"/>
    </row>
    <row r="729" spans="2:4">
      <c r="B729" s="25"/>
      <c r="D729" s="25"/>
    </row>
    <row r="730" spans="2:4">
      <c r="B730" s="25"/>
      <c r="D730" s="25"/>
    </row>
    <row r="731" spans="2:4">
      <c r="B731" s="25"/>
      <c r="D731" s="25"/>
    </row>
    <row r="732" spans="2:4">
      <c r="B732" s="25"/>
      <c r="D732" s="25"/>
    </row>
    <row r="733" spans="2:4">
      <c r="B733" s="25"/>
      <c r="D733" s="25"/>
    </row>
    <row r="734" spans="2:4">
      <c r="B734" s="25"/>
      <c r="D734" s="25"/>
    </row>
    <row r="735" spans="2:4">
      <c r="B735" s="25"/>
      <c r="D735" s="25"/>
    </row>
    <row r="736" spans="2:4">
      <c r="B736" s="25"/>
      <c r="D736" s="25"/>
    </row>
    <row r="737" spans="2:4">
      <c r="B737" s="25"/>
      <c r="D737" s="25"/>
    </row>
    <row r="738" spans="2:4">
      <c r="B738" s="25"/>
      <c r="D738" s="25"/>
    </row>
    <row r="739" spans="2:4">
      <c r="B739" s="25"/>
      <c r="D739" s="25"/>
    </row>
    <row r="740" spans="2:4">
      <c r="B740" s="25"/>
      <c r="D740" s="25"/>
    </row>
    <row r="741" spans="2:4">
      <c r="B741" s="25"/>
      <c r="D741" s="25"/>
    </row>
    <row r="742" spans="2:4">
      <c r="B742" s="25"/>
      <c r="D742" s="25"/>
    </row>
    <row r="743" spans="2:4">
      <c r="B743" s="25"/>
      <c r="D743" s="25"/>
    </row>
    <row r="744" spans="2:4">
      <c r="B744" s="25"/>
      <c r="D744" s="25"/>
    </row>
    <row r="745" spans="2:4">
      <c r="B745" s="25"/>
      <c r="D745" s="25"/>
    </row>
    <row r="746" spans="2:4">
      <c r="B746" s="25"/>
      <c r="D746" s="25"/>
    </row>
    <row r="747" spans="2:4">
      <c r="B747" s="25"/>
      <c r="D747" s="25"/>
    </row>
    <row r="748" spans="2:4">
      <c r="B748" s="25"/>
      <c r="D748" s="25"/>
    </row>
    <row r="749" spans="2:4">
      <c r="B749" s="25"/>
      <c r="D749" s="25"/>
    </row>
    <row r="750" spans="2:4">
      <c r="B750" s="25"/>
      <c r="D750" s="25"/>
    </row>
    <row r="751" spans="2:4">
      <c r="B751" s="25"/>
      <c r="D751" s="25"/>
    </row>
    <row r="752" spans="2:4">
      <c r="B752" s="25"/>
      <c r="D752" s="25"/>
    </row>
    <row r="753" spans="2:4">
      <c r="B753" s="25"/>
      <c r="D753" s="25"/>
    </row>
    <row r="754" spans="2:4">
      <c r="B754" s="25"/>
      <c r="D754" s="25"/>
    </row>
    <row r="755" spans="2:4">
      <c r="B755" s="25"/>
      <c r="D755" s="25"/>
    </row>
    <row r="756" spans="2:4">
      <c r="B756" s="25"/>
      <c r="D756" s="25"/>
    </row>
    <row r="757" spans="2:4">
      <c r="B757" s="25"/>
      <c r="D757" s="25"/>
    </row>
    <row r="758" spans="2:4">
      <c r="B758" s="25"/>
      <c r="D758" s="25"/>
    </row>
    <row r="759" spans="2:4">
      <c r="B759" s="25"/>
      <c r="D759" s="25"/>
    </row>
    <row r="760" spans="2:4">
      <c r="B760" s="25"/>
      <c r="D760" s="25"/>
    </row>
    <row r="761" spans="2:4">
      <c r="B761" s="25"/>
      <c r="D761" s="25"/>
    </row>
    <row r="762" spans="2:4">
      <c r="B762" s="25"/>
      <c r="D762" s="25"/>
    </row>
    <row r="763" spans="2:4">
      <c r="B763" s="25"/>
      <c r="D763" s="25"/>
    </row>
    <row r="764" spans="2:4">
      <c r="B764" s="25"/>
      <c r="D764" s="25"/>
    </row>
    <row r="765" spans="2:4">
      <c r="B765" s="25"/>
      <c r="D765" s="25"/>
    </row>
    <row r="766" spans="2:4">
      <c r="B766" s="25"/>
      <c r="D766" s="25"/>
    </row>
    <row r="767" spans="2:4">
      <c r="B767" s="25"/>
      <c r="D767" s="25"/>
    </row>
    <row r="768" spans="2:4">
      <c r="B768" s="25"/>
      <c r="D768" s="25"/>
    </row>
    <row r="769" spans="2:4">
      <c r="B769" s="25"/>
      <c r="D769" s="25"/>
    </row>
    <row r="770" spans="2:4">
      <c r="B770" s="25"/>
      <c r="D770" s="25"/>
    </row>
    <row r="771" spans="2:4">
      <c r="B771" s="25"/>
      <c r="D771" s="25"/>
    </row>
    <row r="772" spans="2:4">
      <c r="B772" s="25"/>
      <c r="D772" s="25"/>
    </row>
    <row r="773" spans="2:4">
      <c r="B773" s="25"/>
      <c r="D773" s="25"/>
    </row>
    <row r="774" spans="2:4">
      <c r="B774" s="25"/>
      <c r="D774" s="25"/>
    </row>
    <row r="775" spans="2:4">
      <c r="B775" s="25"/>
      <c r="D775" s="25"/>
    </row>
    <row r="776" spans="2:4">
      <c r="B776" s="25"/>
      <c r="D776" s="25"/>
    </row>
    <row r="777" spans="2:4">
      <c r="B777" s="25"/>
      <c r="D777" s="25"/>
    </row>
    <row r="778" spans="2:4">
      <c r="B778" s="25"/>
      <c r="D778" s="25"/>
    </row>
    <row r="779" spans="2:4">
      <c r="B779" s="25"/>
      <c r="D779" s="25"/>
    </row>
    <row r="780" spans="2:4">
      <c r="B780" s="25"/>
      <c r="D780" s="25"/>
    </row>
    <row r="781" spans="2:4">
      <c r="B781" s="25"/>
      <c r="D781" s="25"/>
    </row>
    <row r="782" spans="2:4">
      <c r="B782" s="25"/>
      <c r="D782" s="25"/>
    </row>
    <row r="783" spans="2:4">
      <c r="B783" s="25"/>
      <c r="D783" s="25"/>
    </row>
    <row r="784" spans="2:4">
      <c r="B784" s="25"/>
      <c r="D784" s="25"/>
    </row>
    <row r="785" spans="2:4">
      <c r="B785" s="25"/>
      <c r="D785" s="25"/>
    </row>
    <row r="786" spans="2:4">
      <c r="B786" s="25"/>
      <c r="D786" s="25"/>
    </row>
    <row r="787" spans="2:4">
      <c r="B787" s="25"/>
      <c r="D787" s="25"/>
    </row>
    <row r="788" spans="2:4">
      <c r="B788" s="25"/>
      <c r="D788" s="25"/>
    </row>
    <row r="789" spans="2:4">
      <c r="B789" s="25"/>
      <c r="D789" s="25"/>
    </row>
    <row r="790" spans="2:4">
      <c r="B790" s="25"/>
      <c r="D790" s="25"/>
    </row>
    <row r="791" spans="2:4">
      <c r="B791" s="25"/>
      <c r="D791" s="25"/>
    </row>
    <row r="792" spans="2:4">
      <c r="B792" s="25"/>
      <c r="D792" s="25"/>
    </row>
    <row r="793" spans="2:4">
      <c r="B793" s="25"/>
      <c r="D793" s="25"/>
    </row>
    <row r="794" spans="2:4">
      <c r="B794" s="25"/>
    </row>
    <row r="795" spans="2:4">
      <c r="B795" s="25"/>
    </row>
  </sheetData>
  <sheetProtection sheet="1" objects="1" scenarios="1"/>
  <sortState xmlns:xlrd2="http://schemas.microsoft.com/office/spreadsheetml/2017/richdata2" ref="A188:E309">
    <sortCondition ref="A188:A309"/>
  </sortState>
  <mergeCells count="7">
    <mergeCell ref="A105:J105"/>
    <mergeCell ref="D4:H4"/>
    <mergeCell ref="D3:H3"/>
    <mergeCell ref="A1:J1"/>
    <mergeCell ref="A74:J74"/>
    <mergeCell ref="A6:J6"/>
    <mergeCell ref="A103:J103"/>
  </mergeCells>
  <phoneticPr fontId="12" type="noConversion"/>
  <conditionalFormatting sqref="E71">
    <cfRule type="cellIs" dxfId="39" priority="4" operator="equal">
      <formula>0</formula>
    </cfRule>
  </conditionalFormatting>
  <conditionalFormatting sqref="E128">
    <cfRule type="cellIs" dxfId="38" priority="1" operator="equal">
      <formula>0</formula>
    </cfRule>
  </conditionalFormatting>
  <conditionalFormatting sqref="K116">
    <cfRule type="cellIs" dxfId="37" priority="7" stopIfTrue="1" operator="equal">
      <formula>"RCCO E30 MUST EQUAL CI04"</formula>
    </cfRule>
  </conditionalFormatting>
  <dataValidations count="1">
    <dataValidation type="list" allowBlank="1" showInputMessage="1" showErrorMessage="1" sqref="B3" xr:uid="{00000000-0002-0000-0300-000000000000}">
      <formula1>$A$191:$A$314</formula1>
    </dataValidation>
  </dataValidations>
  <printOptions horizontalCentered="1"/>
  <pageMargins left="0.25" right="0.25" top="0.75" bottom="0.75" header="0.3" footer="0.3"/>
  <pageSetup paperSize="9" scale="66" fitToHeight="0" orientation="portrait" r:id="rId1"/>
  <headerFooter alignWithMargins="0">
    <oddFooter>&amp;L&amp;8&amp;P of &amp;N&amp;R&amp;D</oddFooter>
  </headerFooter>
  <rowBreaks count="3" manualBreakCount="3">
    <brk id="32" max="9" man="1"/>
    <brk id="73" max="9" man="1"/>
    <brk id="102" max="9"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8A981-349C-4366-BE7F-889A39C21FFB}">
  <sheetPr codeName="Sheet12">
    <tabColor rgb="FF339966"/>
    <pageSetUpPr fitToPage="1"/>
  </sheetPr>
  <dimension ref="A1:P687"/>
  <sheetViews>
    <sheetView workbookViewId="0"/>
  </sheetViews>
  <sheetFormatPr defaultRowHeight="13.2"/>
  <cols>
    <col min="2" max="2" width="25.33203125" customWidth="1"/>
    <col min="4" max="6" width="12.33203125" customWidth="1"/>
    <col min="7" max="8" width="13.33203125" bestFit="1" customWidth="1"/>
    <col min="9" max="9" width="20.5546875" customWidth="1"/>
  </cols>
  <sheetData>
    <row r="1" spans="1:16" ht="14.4">
      <c r="A1" s="404"/>
      <c r="B1" s="404"/>
      <c r="C1" s="404"/>
      <c r="D1" s="404"/>
      <c r="E1" s="404"/>
      <c r="F1" s="404"/>
      <c r="G1" s="404"/>
      <c r="H1" s="404"/>
      <c r="I1" s="404"/>
      <c r="J1" s="405"/>
      <c r="K1" s="405"/>
      <c r="L1" s="405"/>
      <c r="M1" s="405"/>
      <c r="N1" s="405"/>
      <c r="O1" s="405"/>
      <c r="P1" s="405"/>
    </row>
    <row r="2" spans="1:16" ht="14.4">
      <c r="A2" s="406"/>
      <c r="B2" s="406"/>
      <c r="C2" s="406"/>
      <c r="D2" s="407"/>
      <c r="E2" s="407"/>
      <c r="F2" s="407"/>
      <c r="G2" s="407"/>
      <c r="H2" s="407"/>
      <c r="I2" s="406"/>
      <c r="J2" s="405"/>
      <c r="K2" s="405"/>
      <c r="L2" s="405"/>
      <c r="M2" s="405"/>
      <c r="N2" s="405"/>
      <c r="O2" s="405"/>
      <c r="P2" s="405"/>
    </row>
    <row r="3" spans="1:16" ht="14.4">
      <c r="A3" s="406"/>
      <c r="B3" s="406"/>
      <c r="C3" s="406"/>
      <c r="D3" s="407"/>
      <c r="E3" s="407"/>
      <c r="F3" s="407"/>
      <c r="G3" s="407"/>
      <c r="H3" s="407"/>
      <c r="I3" s="406"/>
      <c r="J3" s="405"/>
      <c r="K3" s="405"/>
      <c r="L3" s="405"/>
      <c r="M3" s="405"/>
      <c r="N3" s="405"/>
      <c r="O3" s="405"/>
      <c r="P3" s="405"/>
    </row>
    <row r="4" spans="1:16" ht="14.4">
      <c r="A4" s="406"/>
      <c r="B4" s="406"/>
      <c r="C4" s="406"/>
      <c r="D4" s="407"/>
      <c r="E4" s="407"/>
      <c r="F4" s="407"/>
      <c r="G4" s="407"/>
      <c r="H4" s="407"/>
      <c r="I4" s="406"/>
      <c r="J4" s="405"/>
      <c r="K4" s="405"/>
      <c r="L4" s="405"/>
      <c r="M4" s="405"/>
      <c r="N4" s="405"/>
      <c r="O4" s="405"/>
      <c r="P4" s="405"/>
    </row>
    <row r="5" spans="1:16" ht="14.4">
      <c r="A5" s="406"/>
      <c r="B5" s="406"/>
      <c r="C5" s="406"/>
      <c r="D5" s="407"/>
      <c r="E5" s="407"/>
      <c r="F5" s="407"/>
      <c r="G5" s="407"/>
      <c r="H5" s="407"/>
      <c r="I5" s="406"/>
      <c r="J5" s="405"/>
      <c r="K5" s="405"/>
      <c r="L5" s="405"/>
      <c r="M5" s="405"/>
      <c r="N5" s="405"/>
      <c r="O5" s="405"/>
      <c r="P5" s="405"/>
    </row>
    <row r="6" spans="1:16" ht="14.4">
      <c r="A6" s="406"/>
      <c r="B6" s="406"/>
      <c r="C6" s="406"/>
      <c r="D6" s="407"/>
      <c r="E6" s="407"/>
      <c r="F6" s="407"/>
      <c r="G6" s="407"/>
      <c r="H6" s="407"/>
      <c r="I6" s="406"/>
      <c r="J6" s="405"/>
      <c r="K6" s="405"/>
      <c r="L6" s="405"/>
      <c r="M6" s="405"/>
      <c r="N6" s="405"/>
      <c r="O6" s="405"/>
      <c r="P6" s="405"/>
    </row>
    <row r="7" spans="1:16" ht="14.4">
      <c r="A7" s="406"/>
      <c r="B7" s="406"/>
      <c r="C7" s="406"/>
      <c r="D7" s="407"/>
      <c r="E7" s="407"/>
      <c r="F7" s="407"/>
      <c r="G7" s="407"/>
      <c r="H7" s="407"/>
      <c r="I7" s="406"/>
      <c r="J7" s="405"/>
      <c r="K7" s="405"/>
      <c r="L7" s="405"/>
      <c r="M7" s="405"/>
      <c r="N7" s="405"/>
      <c r="O7" s="405"/>
      <c r="P7" s="405"/>
    </row>
    <row r="8" spans="1:16" ht="14.4">
      <c r="A8" s="406"/>
      <c r="B8" s="406"/>
      <c r="C8" s="406"/>
      <c r="D8" s="407"/>
      <c r="E8" s="407"/>
      <c r="F8" s="407"/>
      <c r="G8" s="407"/>
      <c r="H8" s="407"/>
      <c r="I8" s="406"/>
      <c r="J8" s="405"/>
      <c r="K8" s="405"/>
      <c r="L8" s="405"/>
      <c r="M8" s="405"/>
      <c r="N8" s="405"/>
      <c r="O8" s="405"/>
      <c r="P8" s="405"/>
    </row>
    <row r="9" spans="1:16" ht="14.4">
      <c r="A9" s="406"/>
      <c r="B9" s="406"/>
      <c r="C9" s="406"/>
      <c r="D9" s="407"/>
      <c r="E9" s="407"/>
      <c r="F9" s="407"/>
      <c r="G9" s="407"/>
      <c r="H9" s="407"/>
      <c r="I9" s="406"/>
      <c r="J9" s="405"/>
      <c r="K9" s="405"/>
      <c r="L9" s="405"/>
      <c r="M9" s="405"/>
      <c r="N9" s="405"/>
      <c r="O9" s="405"/>
      <c r="P9" s="405"/>
    </row>
    <row r="10" spans="1:16" ht="14.4">
      <c r="A10" s="406"/>
      <c r="B10" s="406"/>
      <c r="C10" s="406"/>
      <c r="D10" s="407"/>
      <c r="E10" s="407"/>
      <c r="F10" s="407"/>
      <c r="G10" s="407"/>
      <c r="H10" s="407"/>
      <c r="I10" s="406"/>
      <c r="J10" s="405"/>
      <c r="K10" s="405"/>
      <c r="L10" s="405"/>
      <c r="M10" s="405"/>
      <c r="N10" s="405"/>
      <c r="O10" s="405"/>
      <c r="P10" s="405"/>
    </row>
    <row r="11" spans="1:16" ht="14.4">
      <c r="A11" s="406"/>
      <c r="B11" s="406"/>
      <c r="C11" s="406"/>
      <c r="D11" s="407"/>
      <c r="E11" s="407"/>
      <c r="F11" s="407"/>
      <c r="G11" s="407"/>
      <c r="H11" s="407"/>
      <c r="I11" s="406"/>
      <c r="J11" s="405"/>
      <c r="K11" s="405"/>
      <c r="L11" s="405"/>
      <c r="M11" s="405"/>
      <c r="N11" s="405"/>
      <c r="O11" s="405"/>
      <c r="P11" s="405"/>
    </row>
    <row r="12" spans="1:16" ht="14.4">
      <c r="A12" s="406"/>
      <c r="B12" s="406"/>
      <c r="C12" s="406"/>
      <c r="D12" s="407"/>
      <c r="E12" s="407"/>
      <c r="F12" s="407"/>
      <c r="G12" s="407"/>
      <c r="H12" s="407"/>
      <c r="I12" s="406"/>
      <c r="J12" s="405"/>
      <c r="K12" s="405"/>
      <c r="L12" s="405"/>
      <c r="M12" s="405"/>
      <c r="N12" s="405"/>
      <c r="O12" s="405"/>
      <c r="P12" s="405"/>
    </row>
    <row r="13" spans="1:16" ht="14.4">
      <c r="A13" s="406"/>
      <c r="B13" s="406"/>
      <c r="C13" s="406"/>
      <c r="D13" s="407"/>
      <c r="E13" s="407"/>
      <c r="F13" s="407"/>
      <c r="G13" s="407"/>
      <c r="H13" s="407"/>
      <c r="I13" s="406"/>
      <c r="J13" s="405"/>
      <c r="K13" s="405"/>
      <c r="L13" s="405"/>
      <c r="M13" s="405"/>
      <c r="N13" s="405"/>
      <c r="O13" s="405"/>
      <c r="P13" s="405"/>
    </row>
    <row r="14" spans="1:16" ht="14.4">
      <c r="A14" s="406"/>
      <c r="B14" s="406"/>
      <c r="C14" s="406"/>
      <c r="D14" s="407"/>
      <c r="E14" s="407"/>
      <c r="F14" s="407"/>
      <c r="G14" s="407"/>
      <c r="H14" s="407"/>
      <c r="I14" s="406"/>
      <c r="J14" s="405"/>
      <c r="K14" s="405"/>
      <c r="L14" s="405"/>
      <c r="M14" s="405"/>
      <c r="N14" s="405"/>
      <c r="O14" s="405"/>
      <c r="P14" s="405"/>
    </row>
    <row r="15" spans="1:16" ht="14.4">
      <c r="A15" s="406"/>
      <c r="B15" s="406"/>
      <c r="C15" s="406"/>
      <c r="D15" s="407"/>
      <c r="E15" s="407"/>
      <c r="F15" s="407"/>
      <c r="G15" s="407"/>
      <c r="H15" s="407"/>
      <c r="I15" s="406"/>
      <c r="J15" s="405"/>
      <c r="K15" s="405"/>
      <c r="L15" s="405"/>
      <c r="M15" s="405"/>
      <c r="N15" s="405"/>
      <c r="O15" s="405"/>
      <c r="P15" s="405"/>
    </row>
    <row r="16" spans="1:16" ht="14.4">
      <c r="A16" s="406"/>
      <c r="B16" s="406"/>
      <c r="C16" s="406"/>
      <c r="D16" s="407"/>
      <c r="E16" s="407"/>
      <c r="F16" s="407"/>
      <c r="G16" s="407"/>
      <c r="H16" s="407"/>
      <c r="I16" s="406"/>
      <c r="J16" s="405"/>
      <c r="K16" s="405"/>
      <c r="L16" s="405"/>
      <c r="M16" s="405"/>
      <c r="N16" s="405"/>
      <c r="O16" s="405"/>
      <c r="P16" s="405"/>
    </row>
    <row r="17" spans="1:16" ht="14.4">
      <c r="A17" s="406"/>
      <c r="B17" s="406"/>
      <c r="C17" s="406"/>
      <c r="D17" s="407"/>
      <c r="E17" s="407"/>
      <c r="F17" s="407"/>
      <c r="G17" s="407"/>
      <c r="H17" s="407"/>
      <c r="I17" s="406"/>
      <c r="J17" s="405"/>
      <c r="K17" s="405"/>
      <c r="L17" s="405"/>
      <c r="M17" s="405"/>
      <c r="N17" s="405"/>
      <c r="O17" s="405"/>
      <c r="P17" s="405"/>
    </row>
    <row r="18" spans="1:16" ht="14.4">
      <c r="A18" s="406"/>
      <c r="B18" s="406"/>
      <c r="C18" s="406"/>
      <c r="D18" s="407"/>
      <c r="E18" s="407"/>
      <c r="F18" s="407"/>
      <c r="G18" s="407"/>
      <c r="H18" s="407"/>
      <c r="I18" s="406"/>
      <c r="J18" s="405"/>
      <c r="K18" s="405"/>
      <c r="L18" s="405"/>
      <c r="M18" s="405"/>
      <c r="N18" s="405"/>
      <c r="O18" s="405"/>
      <c r="P18" s="405"/>
    </row>
    <row r="19" spans="1:16" ht="14.4">
      <c r="A19" s="406"/>
      <c r="B19" s="406"/>
      <c r="C19" s="406"/>
      <c r="D19" s="407"/>
      <c r="E19" s="407"/>
      <c r="F19" s="407"/>
      <c r="G19" s="407"/>
      <c r="H19" s="407"/>
      <c r="I19" s="406"/>
      <c r="J19" s="405"/>
      <c r="K19" s="405"/>
      <c r="L19" s="405"/>
      <c r="M19" s="405"/>
      <c r="N19" s="405"/>
      <c r="O19" s="405"/>
      <c r="P19" s="405"/>
    </row>
    <row r="20" spans="1:16" ht="14.4">
      <c r="A20" s="406"/>
      <c r="B20" s="406"/>
      <c r="C20" s="406"/>
      <c r="D20" s="407"/>
      <c r="E20" s="407"/>
      <c r="F20" s="407"/>
      <c r="G20" s="407"/>
      <c r="H20" s="407"/>
      <c r="I20" s="406"/>
      <c r="J20" s="405"/>
      <c r="K20" s="405"/>
      <c r="L20" s="405"/>
      <c r="M20" s="405"/>
      <c r="N20" s="405"/>
      <c r="O20" s="405"/>
      <c r="P20" s="405"/>
    </row>
    <row r="21" spans="1:16" ht="14.4">
      <c r="A21" s="406"/>
      <c r="B21" s="406"/>
      <c r="C21" s="406"/>
      <c r="D21" s="407"/>
      <c r="E21" s="407"/>
      <c r="F21" s="407"/>
      <c r="G21" s="407"/>
      <c r="H21" s="407"/>
      <c r="I21" s="406"/>
      <c r="J21" s="405"/>
      <c r="K21" s="405"/>
      <c r="L21" s="405"/>
      <c r="M21" s="405"/>
      <c r="N21" s="405"/>
      <c r="O21" s="405"/>
      <c r="P21" s="405"/>
    </row>
    <row r="22" spans="1:16" ht="14.4">
      <c r="A22" s="406"/>
      <c r="B22" s="406"/>
      <c r="C22" s="406"/>
      <c r="D22" s="407"/>
      <c r="E22" s="407"/>
      <c r="F22" s="407"/>
      <c r="G22" s="407"/>
      <c r="H22" s="407"/>
      <c r="I22" s="406"/>
      <c r="J22" s="405"/>
      <c r="K22" s="405"/>
      <c r="L22" s="405"/>
      <c r="M22" s="405"/>
      <c r="N22" s="405"/>
      <c r="O22" s="405"/>
      <c r="P22" s="405"/>
    </row>
    <row r="23" spans="1:16" ht="14.4">
      <c r="A23" s="406"/>
      <c r="B23" s="406"/>
      <c r="C23" s="406"/>
      <c r="D23" s="407"/>
      <c r="E23" s="407"/>
      <c r="F23" s="407"/>
      <c r="G23" s="407"/>
      <c r="H23" s="407"/>
      <c r="I23" s="406"/>
      <c r="J23" s="405"/>
      <c r="K23" s="405"/>
      <c r="L23" s="405"/>
      <c r="M23" s="405"/>
      <c r="N23" s="405"/>
      <c r="O23" s="405"/>
      <c r="P23" s="405"/>
    </row>
    <row r="24" spans="1:16" ht="14.4">
      <c r="A24" s="406"/>
      <c r="B24" s="406"/>
      <c r="C24" s="406"/>
      <c r="D24" s="407"/>
      <c r="E24" s="407"/>
      <c r="F24" s="407"/>
      <c r="G24" s="407"/>
      <c r="H24" s="407"/>
      <c r="I24" s="406"/>
      <c r="J24" s="405"/>
      <c r="K24" s="405"/>
      <c r="L24" s="405"/>
      <c r="M24" s="405"/>
      <c r="N24" s="405"/>
      <c r="O24" s="405"/>
      <c r="P24" s="405"/>
    </row>
    <row r="25" spans="1:16" ht="14.4">
      <c r="A25" s="406"/>
      <c r="B25" s="406"/>
      <c r="C25" s="406"/>
      <c r="D25" s="407"/>
      <c r="E25" s="407"/>
      <c r="F25" s="407"/>
      <c r="G25" s="407"/>
      <c r="H25" s="407"/>
      <c r="I25" s="406"/>
      <c r="J25" s="405"/>
      <c r="K25" s="405"/>
      <c r="L25" s="405"/>
      <c r="M25" s="405"/>
      <c r="N25" s="405"/>
      <c r="O25" s="405"/>
      <c r="P25" s="405"/>
    </row>
    <row r="26" spans="1:16" ht="14.4">
      <c r="A26" s="406"/>
      <c r="B26" s="406"/>
      <c r="C26" s="406"/>
      <c r="D26" s="407"/>
      <c r="E26" s="407"/>
      <c r="F26" s="407"/>
      <c r="G26" s="407"/>
      <c r="H26" s="407"/>
      <c r="I26" s="406"/>
      <c r="J26" s="405"/>
      <c r="K26" s="405"/>
      <c r="L26" s="405"/>
      <c r="M26" s="405"/>
      <c r="N26" s="405"/>
      <c r="O26" s="405"/>
      <c r="P26" s="405"/>
    </row>
    <row r="27" spans="1:16" ht="14.4">
      <c r="A27" s="406"/>
      <c r="B27" s="406"/>
      <c r="C27" s="406"/>
      <c r="D27" s="407"/>
      <c r="E27" s="407"/>
      <c r="F27" s="407"/>
      <c r="G27" s="407"/>
      <c r="H27" s="407"/>
      <c r="I27" s="406"/>
      <c r="J27" s="405"/>
      <c r="K27" s="405"/>
      <c r="L27" s="405"/>
      <c r="M27" s="405"/>
      <c r="N27" s="405"/>
      <c r="O27" s="405"/>
      <c r="P27" s="405"/>
    </row>
    <row r="28" spans="1:16" ht="14.4">
      <c r="A28" s="406"/>
      <c r="B28" s="406"/>
      <c r="C28" s="406"/>
      <c r="D28" s="407"/>
      <c r="E28" s="407"/>
      <c r="F28" s="407"/>
      <c r="G28" s="407"/>
      <c r="H28" s="407"/>
      <c r="I28" s="406"/>
      <c r="J28" s="405"/>
      <c r="K28" s="405"/>
      <c r="L28" s="405"/>
      <c r="M28" s="405"/>
      <c r="N28" s="405"/>
      <c r="O28" s="405"/>
      <c r="P28" s="405"/>
    </row>
    <row r="29" spans="1:16" ht="14.4">
      <c r="A29" s="406"/>
      <c r="B29" s="406"/>
      <c r="C29" s="406"/>
      <c r="D29" s="407"/>
      <c r="E29" s="407"/>
      <c r="F29" s="407"/>
      <c r="G29" s="407"/>
      <c r="H29" s="407"/>
      <c r="I29" s="406"/>
      <c r="J29" s="405"/>
      <c r="K29" s="405"/>
      <c r="L29" s="405"/>
      <c r="M29" s="405"/>
      <c r="N29" s="405"/>
      <c r="O29" s="405"/>
      <c r="P29" s="405"/>
    </row>
    <row r="30" spans="1:16" ht="14.4">
      <c r="A30" s="406"/>
      <c r="B30" s="406"/>
      <c r="C30" s="406"/>
      <c r="D30" s="407"/>
      <c r="E30" s="407"/>
      <c r="F30" s="407"/>
      <c r="G30" s="407"/>
      <c r="H30" s="407"/>
      <c r="I30" s="406"/>
      <c r="J30" s="405"/>
      <c r="K30" s="405"/>
      <c r="L30" s="405"/>
      <c r="M30" s="405"/>
      <c r="N30" s="405"/>
      <c r="O30" s="405"/>
      <c r="P30" s="405"/>
    </row>
    <row r="31" spans="1:16" ht="14.4">
      <c r="A31" s="406"/>
      <c r="B31" s="406"/>
      <c r="C31" s="406"/>
      <c r="D31" s="407"/>
      <c r="E31" s="407"/>
      <c r="F31" s="407"/>
      <c r="G31" s="407"/>
      <c r="H31" s="407"/>
      <c r="I31" s="406"/>
      <c r="J31" s="405"/>
      <c r="K31" s="405"/>
      <c r="L31" s="405"/>
      <c r="M31" s="405"/>
      <c r="N31" s="405"/>
      <c r="O31" s="405"/>
      <c r="P31" s="405"/>
    </row>
    <row r="32" spans="1:16" ht="14.4">
      <c r="A32" s="406"/>
      <c r="B32" s="406"/>
      <c r="C32" s="406"/>
      <c r="D32" s="407"/>
      <c r="E32" s="407"/>
      <c r="F32" s="407"/>
      <c r="G32" s="407"/>
      <c r="H32" s="407"/>
      <c r="I32" s="406"/>
      <c r="J32" s="405"/>
      <c r="K32" s="405"/>
      <c r="L32" s="405"/>
      <c r="M32" s="405"/>
      <c r="N32" s="405"/>
      <c r="O32" s="405"/>
      <c r="P32" s="405"/>
    </row>
    <row r="33" spans="1:16" ht="14.4">
      <c r="A33" s="406"/>
      <c r="B33" s="406"/>
      <c r="C33" s="406"/>
      <c r="D33" s="407"/>
      <c r="E33" s="407"/>
      <c r="F33" s="407"/>
      <c r="G33" s="407"/>
      <c r="H33" s="407"/>
      <c r="I33" s="406"/>
      <c r="J33" s="405"/>
      <c r="K33" s="405"/>
      <c r="L33" s="405"/>
      <c r="M33" s="405"/>
      <c r="N33" s="405"/>
      <c r="O33" s="405"/>
      <c r="P33" s="405"/>
    </row>
    <row r="34" spans="1:16" ht="14.4">
      <c r="A34" s="406"/>
      <c r="B34" s="406"/>
      <c r="C34" s="406"/>
      <c r="D34" s="407"/>
      <c r="E34" s="407"/>
      <c r="F34" s="407"/>
      <c r="G34" s="407"/>
      <c r="H34" s="407"/>
      <c r="I34" s="406"/>
      <c r="J34" s="405"/>
      <c r="K34" s="405"/>
      <c r="L34" s="405"/>
      <c r="M34" s="405"/>
      <c r="N34" s="405"/>
      <c r="O34" s="405"/>
      <c r="P34" s="405"/>
    </row>
    <row r="35" spans="1:16" ht="14.4">
      <c r="A35" s="406"/>
      <c r="B35" s="406"/>
      <c r="C35" s="406"/>
      <c r="D35" s="407"/>
      <c r="E35" s="407"/>
      <c r="F35" s="407"/>
      <c r="G35" s="407"/>
      <c r="H35" s="407"/>
      <c r="I35" s="406"/>
      <c r="J35" s="405"/>
      <c r="K35" s="405"/>
      <c r="L35" s="405"/>
      <c r="M35" s="405"/>
      <c r="N35" s="405"/>
      <c r="O35" s="405"/>
      <c r="P35" s="405"/>
    </row>
    <row r="36" spans="1:16" ht="14.4">
      <c r="A36" s="406"/>
      <c r="B36" s="406"/>
      <c r="C36" s="406"/>
      <c r="D36" s="407"/>
      <c r="E36" s="407"/>
      <c r="F36" s="407"/>
      <c r="G36" s="407"/>
      <c r="H36" s="407"/>
      <c r="I36" s="406"/>
      <c r="J36" s="405"/>
      <c r="K36" s="405"/>
      <c r="L36" s="405"/>
      <c r="M36" s="405"/>
      <c r="N36" s="405"/>
      <c r="O36" s="405"/>
      <c r="P36" s="405"/>
    </row>
    <row r="37" spans="1:16" ht="14.4">
      <c r="A37" s="406"/>
      <c r="B37" s="406"/>
      <c r="C37" s="406"/>
      <c r="D37" s="407"/>
      <c r="E37" s="407"/>
      <c r="F37" s="407"/>
      <c r="G37" s="407"/>
      <c r="H37" s="407"/>
      <c r="I37" s="406"/>
      <c r="J37" s="405"/>
      <c r="K37" s="405"/>
      <c r="L37" s="405"/>
      <c r="M37" s="405"/>
      <c r="N37" s="405"/>
      <c r="O37" s="405"/>
      <c r="P37" s="405"/>
    </row>
    <row r="38" spans="1:16" ht="14.4">
      <c r="A38" s="406"/>
      <c r="B38" s="406"/>
      <c r="C38" s="406"/>
      <c r="D38" s="407"/>
      <c r="E38" s="407"/>
      <c r="F38" s="407"/>
      <c r="G38" s="407"/>
      <c r="H38" s="407"/>
      <c r="I38" s="406"/>
      <c r="J38" s="405"/>
      <c r="K38" s="405"/>
      <c r="L38" s="405"/>
      <c r="M38" s="405"/>
      <c r="N38" s="405"/>
      <c r="O38" s="405"/>
      <c r="P38" s="405"/>
    </row>
    <row r="39" spans="1:16" ht="14.4">
      <c r="A39" s="406"/>
      <c r="B39" s="406"/>
      <c r="C39" s="406"/>
      <c r="D39" s="407"/>
      <c r="E39" s="407"/>
      <c r="F39" s="407"/>
      <c r="G39" s="407"/>
      <c r="H39" s="407"/>
      <c r="I39" s="406"/>
      <c r="J39" s="405"/>
      <c r="K39" s="405"/>
      <c r="L39" s="405"/>
      <c r="M39" s="405"/>
      <c r="N39" s="405"/>
      <c r="O39" s="405"/>
      <c r="P39" s="405"/>
    </row>
    <row r="40" spans="1:16" ht="14.4">
      <c r="A40" s="406"/>
      <c r="B40" s="406"/>
      <c r="C40" s="406"/>
      <c r="D40" s="407"/>
      <c r="E40" s="407"/>
      <c r="F40" s="407"/>
      <c r="G40" s="407"/>
      <c r="H40" s="407"/>
      <c r="I40" s="406"/>
      <c r="J40" s="405"/>
      <c r="K40" s="405"/>
      <c r="L40" s="405"/>
      <c r="M40" s="405"/>
      <c r="N40" s="405"/>
      <c r="O40" s="405"/>
      <c r="P40" s="405"/>
    </row>
    <row r="41" spans="1:16" ht="14.4">
      <c r="A41" s="406"/>
      <c r="B41" s="406"/>
      <c r="C41" s="406"/>
      <c r="D41" s="407"/>
      <c r="E41" s="407"/>
      <c r="F41" s="407"/>
      <c r="G41" s="407"/>
      <c r="H41" s="407"/>
      <c r="I41" s="406"/>
      <c r="J41" s="405"/>
      <c r="K41" s="405"/>
      <c r="L41" s="405"/>
      <c r="M41" s="405"/>
      <c r="N41" s="405"/>
      <c r="O41" s="405"/>
      <c r="P41" s="405"/>
    </row>
    <row r="42" spans="1:16" ht="14.4">
      <c r="A42" s="406"/>
      <c r="B42" s="406"/>
      <c r="C42" s="406"/>
      <c r="D42" s="407"/>
      <c r="E42" s="407"/>
      <c r="F42" s="407"/>
      <c r="G42" s="407"/>
      <c r="H42" s="407"/>
      <c r="I42" s="406"/>
      <c r="J42" s="405"/>
      <c r="K42" s="405"/>
      <c r="L42" s="405"/>
      <c r="M42" s="405"/>
      <c r="N42" s="405"/>
      <c r="O42" s="405"/>
      <c r="P42" s="405"/>
    </row>
    <row r="43" spans="1:16" ht="14.4">
      <c r="A43" s="406"/>
      <c r="B43" s="406"/>
      <c r="C43" s="406"/>
      <c r="D43" s="407"/>
      <c r="E43" s="407"/>
      <c r="F43" s="407"/>
      <c r="G43" s="407"/>
      <c r="H43" s="407"/>
      <c r="I43" s="406"/>
      <c r="J43" s="405"/>
      <c r="K43" s="405"/>
      <c r="L43" s="405"/>
      <c r="M43" s="405"/>
      <c r="N43" s="405"/>
      <c r="O43" s="405"/>
      <c r="P43" s="405"/>
    </row>
    <row r="44" spans="1:16" ht="14.4">
      <c r="A44" s="406"/>
      <c r="B44" s="406"/>
      <c r="C44" s="406"/>
      <c r="D44" s="407"/>
      <c r="E44" s="407"/>
      <c r="F44" s="407"/>
      <c r="G44" s="407"/>
      <c r="H44" s="407"/>
      <c r="I44" s="406"/>
      <c r="J44" s="405"/>
      <c r="K44" s="405"/>
      <c r="L44" s="405"/>
      <c r="M44" s="405"/>
      <c r="N44" s="405"/>
      <c r="O44" s="405"/>
      <c r="P44" s="405"/>
    </row>
    <row r="45" spans="1:16" ht="14.4">
      <c r="A45" s="406"/>
      <c r="B45" s="406"/>
      <c r="C45" s="406"/>
      <c r="D45" s="407"/>
      <c r="E45" s="407"/>
      <c r="F45" s="407"/>
      <c r="G45" s="407"/>
      <c r="H45" s="407"/>
      <c r="I45" s="406"/>
      <c r="J45" s="405"/>
      <c r="K45" s="405"/>
      <c r="L45" s="405"/>
      <c r="M45" s="405"/>
      <c r="N45" s="405"/>
      <c r="O45" s="405"/>
      <c r="P45" s="405"/>
    </row>
    <row r="46" spans="1:16" ht="14.4">
      <c r="A46" s="406"/>
      <c r="B46" s="406"/>
      <c r="C46" s="406"/>
      <c r="D46" s="407"/>
      <c r="E46" s="407"/>
      <c r="F46" s="407"/>
      <c r="G46" s="407"/>
      <c r="H46" s="407"/>
      <c r="I46" s="406"/>
      <c r="J46" s="405"/>
      <c r="K46" s="405"/>
      <c r="L46" s="405"/>
      <c r="M46" s="405"/>
      <c r="N46" s="405"/>
      <c r="O46" s="405"/>
      <c r="P46" s="405"/>
    </row>
    <row r="47" spans="1:16" ht="14.4">
      <c r="A47" s="406"/>
      <c r="B47" s="406"/>
      <c r="C47" s="406"/>
      <c r="D47" s="407"/>
      <c r="E47" s="407"/>
      <c r="F47" s="407"/>
      <c r="G47" s="407"/>
      <c r="H47" s="407"/>
      <c r="I47" s="406"/>
      <c r="J47" s="405"/>
      <c r="K47" s="405"/>
      <c r="L47" s="405"/>
      <c r="M47" s="405"/>
      <c r="N47" s="405"/>
      <c r="O47" s="405"/>
      <c r="P47" s="405"/>
    </row>
    <row r="48" spans="1:16" ht="14.4">
      <c r="A48" s="406"/>
      <c r="B48" s="406"/>
      <c r="C48" s="406"/>
      <c r="D48" s="407"/>
      <c r="E48" s="407"/>
      <c r="F48" s="407"/>
      <c r="G48" s="407"/>
      <c r="H48" s="407"/>
      <c r="I48" s="406"/>
      <c r="J48" s="405"/>
      <c r="K48" s="405"/>
      <c r="L48" s="405"/>
      <c r="M48" s="405"/>
      <c r="N48" s="405"/>
      <c r="O48" s="405"/>
      <c r="P48" s="405"/>
    </row>
    <row r="49" spans="1:16" ht="14.4">
      <c r="A49" s="406"/>
      <c r="B49" s="406"/>
      <c r="C49" s="406"/>
      <c r="D49" s="407"/>
      <c r="E49" s="407"/>
      <c r="F49" s="407"/>
      <c r="G49" s="407"/>
      <c r="H49" s="407"/>
      <c r="I49" s="406"/>
      <c r="J49" s="405"/>
      <c r="K49" s="405"/>
      <c r="L49" s="405"/>
      <c r="M49" s="405"/>
      <c r="N49" s="405"/>
      <c r="O49" s="405"/>
      <c r="P49" s="405"/>
    </row>
    <row r="50" spans="1:16" ht="14.4">
      <c r="A50" s="406"/>
      <c r="B50" s="406"/>
      <c r="C50" s="406"/>
      <c r="D50" s="407"/>
      <c r="E50" s="407"/>
      <c r="F50" s="407"/>
      <c r="G50" s="407"/>
      <c r="H50" s="407"/>
      <c r="I50" s="406"/>
      <c r="J50" s="405"/>
      <c r="K50" s="405"/>
      <c r="L50" s="405"/>
      <c r="M50" s="405"/>
      <c r="N50" s="405"/>
      <c r="O50" s="405"/>
      <c r="P50" s="405"/>
    </row>
    <row r="51" spans="1:16" ht="14.4">
      <c r="A51" s="406"/>
      <c r="B51" s="406"/>
      <c r="C51" s="406"/>
      <c r="D51" s="407"/>
      <c r="E51" s="407"/>
      <c r="F51" s="407"/>
      <c r="G51" s="407"/>
      <c r="H51" s="407"/>
      <c r="I51" s="406"/>
      <c r="J51" s="405"/>
      <c r="K51" s="405"/>
      <c r="L51" s="405"/>
      <c r="M51" s="405"/>
      <c r="N51" s="405"/>
      <c r="O51" s="405"/>
      <c r="P51" s="405"/>
    </row>
    <row r="52" spans="1:16" ht="14.4">
      <c r="A52" s="406"/>
      <c r="B52" s="406"/>
      <c r="C52" s="406"/>
      <c r="D52" s="407"/>
      <c r="E52" s="407"/>
      <c r="F52" s="407"/>
      <c r="G52" s="407"/>
      <c r="H52" s="407"/>
      <c r="I52" s="406"/>
      <c r="J52" s="405"/>
      <c r="K52" s="405"/>
      <c r="L52" s="405"/>
      <c r="M52" s="405"/>
      <c r="N52" s="405"/>
      <c r="O52" s="405"/>
      <c r="P52" s="405"/>
    </row>
    <row r="53" spans="1:16" ht="14.4">
      <c r="A53" s="406"/>
      <c r="B53" s="406"/>
      <c r="C53" s="406"/>
      <c r="D53" s="407"/>
      <c r="E53" s="407"/>
      <c r="F53" s="407"/>
      <c r="G53" s="407"/>
      <c r="H53" s="407"/>
      <c r="I53" s="406"/>
      <c r="J53" s="405"/>
      <c r="K53" s="405"/>
      <c r="L53" s="405"/>
      <c r="M53" s="405"/>
      <c r="N53" s="405"/>
      <c r="O53" s="405"/>
      <c r="P53" s="405"/>
    </row>
    <row r="54" spans="1:16" ht="14.4">
      <c r="A54" s="406"/>
      <c r="B54" s="406"/>
      <c r="C54" s="406"/>
      <c r="D54" s="407"/>
      <c r="E54" s="407"/>
      <c r="F54" s="407"/>
      <c r="G54" s="407"/>
      <c r="H54" s="407"/>
      <c r="I54" s="406"/>
      <c r="J54" s="405"/>
      <c r="K54" s="405"/>
      <c r="L54" s="405"/>
      <c r="M54" s="405"/>
      <c r="N54" s="405"/>
      <c r="O54" s="405"/>
      <c r="P54" s="405"/>
    </row>
    <row r="55" spans="1:16" ht="14.4">
      <c r="A55" s="406"/>
      <c r="B55" s="406"/>
      <c r="C55" s="406"/>
      <c r="D55" s="407"/>
      <c r="E55" s="407"/>
      <c r="F55" s="407"/>
      <c r="G55" s="407"/>
      <c r="H55" s="407"/>
      <c r="I55" s="406"/>
      <c r="J55" s="405"/>
      <c r="K55" s="405"/>
      <c r="L55" s="405"/>
      <c r="M55" s="405"/>
      <c r="N55" s="405"/>
      <c r="O55" s="405"/>
      <c r="P55" s="405"/>
    </row>
    <row r="56" spans="1:16" ht="14.4">
      <c r="A56" s="406"/>
      <c r="B56" s="406"/>
      <c r="C56" s="406"/>
      <c r="D56" s="407"/>
      <c r="E56" s="407"/>
      <c r="F56" s="407"/>
      <c r="G56" s="407"/>
      <c r="H56" s="407"/>
      <c r="I56" s="406"/>
      <c r="J56" s="405"/>
      <c r="K56" s="405"/>
      <c r="L56" s="405"/>
      <c r="M56" s="405"/>
      <c r="N56" s="405"/>
      <c r="O56" s="405"/>
      <c r="P56" s="405"/>
    </row>
    <row r="57" spans="1:16" ht="14.4">
      <c r="A57" s="406"/>
      <c r="B57" s="406"/>
      <c r="C57" s="406"/>
      <c r="D57" s="407"/>
      <c r="E57" s="407"/>
      <c r="F57" s="407"/>
      <c r="G57" s="407"/>
      <c r="H57" s="407"/>
      <c r="I57" s="406"/>
      <c r="J57" s="405"/>
      <c r="K57" s="405"/>
      <c r="L57" s="405"/>
      <c r="M57" s="405"/>
      <c r="N57" s="405"/>
      <c r="O57" s="405"/>
      <c r="P57" s="405"/>
    </row>
    <row r="58" spans="1:16" ht="14.4">
      <c r="A58" s="406"/>
      <c r="B58" s="406"/>
      <c r="C58" s="406"/>
      <c r="D58" s="407"/>
      <c r="E58" s="407"/>
      <c r="F58" s="407"/>
      <c r="G58" s="407"/>
      <c r="H58" s="407"/>
      <c r="I58" s="406"/>
      <c r="J58" s="405"/>
      <c r="K58" s="405"/>
      <c r="L58" s="405"/>
      <c r="M58" s="405"/>
      <c r="N58" s="405"/>
      <c r="O58" s="405"/>
      <c r="P58" s="405"/>
    </row>
    <row r="59" spans="1:16" ht="14.4">
      <c r="A59" s="406"/>
      <c r="B59" s="406"/>
      <c r="C59" s="406"/>
      <c r="D59" s="407"/>
      <c r="E59" s="407"/>
      <c r="F59" s="407"/>
      <c r="G59" s="407"/>
      <c r="H59" s="407"/>
      <c r="I59" s="406"/>
      <c r="J59" s="405"/>
      <c r="K59" s="405"/>
      <c r="L59" s="405"/>
      <c r="M59" s="405"/>
      <c r="N59" s="405"/>
      <c r="O59" s="405"/>
      <c r="P59" s="405"/>
    </row>
    <row r="60" spans="1:16" ht="14.4">
      <c r="A60" s="406"/>
      <c r="B60" s="406"/>
      <c r="C60" s="406"/>
      <c r="D60" s="407"/>
      <c r="E60" s="407"/>
      <c r="F60" s="407"/>
      <c r="G60" s="407"/>
      <c r="H60" s="407"/>
      <c r="I60" s="406"/>
      <c r="J60" s="405"/>
      <c r="K60" s="405"/>
      <c r="L60" s="405"/>
      <c r="M60" s="405"/>
      <c r="N60" s="405"/>
      <c r="O60" s="405"/>
      <c r="P60" s="405"/>
    </row>
    <row r="61" spans="1:16" ht="14.4">
      <c r="A61" s="406"/>
      <c r="B61" s="406"/>
      <c r="C61" s="406"/>
      <c r="D61" s="407"/>
      <c r="E61" s="407"/>
      <c r="F61" s="407"/>
      <c r="G61" s="407"/>
      <c r="H61" s="407"/>
      <c r="I61" s="406"/>
      <c r="J61" s="405"/>
      <c r="K61" s="405"/>
      <c r="L61" s="405"/>
      <c r="M61" s="405"/>
      <c r="N61" s="405"/>
      <c r="O61" s="405"/>
      <c r="P61" s="405"/>
    </row>
    <row r="62" spans="1:16" ht="14.4">
      <c r="A62" s="406"/>
      <c r="B62" s="406"/>
      <c r="C62" s="406"/>
      <c r="D62" s="407"/>
      <c r="E62" s="407"/>
      <c r="F62" s="407"/>
      <c r="G62" s="407"/>
      <c r="H62" s="407"/>
      <c r="I62" s="406"/>
      <c r="J62" s="405"/>
      <c r="K62" s="405"/>
      <c r="L62" s="405"/>
      <c r="M62" s="405"/>
      <c r="N62" s="405"/>
      <c r="O62" s="405"/>
      <c r="P62" s="405"/>
    </row>
    <row r="63" spans="1:16" ht="14.4">
      <c r="A63" s="406"/>
      <c r="B63" s="406"/>
      <c r="C63" s="406"/>
      <c r="D63" s="407"/>
      <c r="E63" s="407"/>
      <c r="F63" s="407"/>
      <c r="G63" s="407"/>
      <c r="H63" s="407"/>
      <c r="I63" s="406"/>
      <c r="J63" s="405"/>
      <c r="K63" s="405"/>
      <c r="L63" s="405"/>
      <c r="M63" s="405"/>
      <c r="N63" s="405"/>
      <c r="O63" s="405"/>
      <c r="P63" s="405"/>
    </row>
    <row r="64" spans="1:16" ht="14.4">
      <c r="A64" s="406"/>
      <c r="B64" s="406"/>
      <c r="C64" s="406"/>
      <c r="D64" s="407"/>
      <c r="E64" s="407"/>
      <c r="F64" s="407"/>
      <c r="G64" s="407"/>
      <c r="H64" s="407"/>
      <c r="I64" s="406"/>
      <c r="J64" s="405"/>
      <c r="K64" s="405"/>
      <c r="L64" s="405"/>
      <c r="M64" s="405"/>
      <c r="N64" s="405"/>
      <c r="O64" s="405"/>
      <c r="P64" s="405"/>
    </row>
    <row r="65" spans="1:16" ht="14.4">
      <c r="A65" s="406"/>
      <c r="B65" s="406"/>
      <c r="C65" s="406"/>
      <c r="D65" s="407"/>
      <c r="E65" s="407"/>
      <c r="F65" s="407"/>
      <c r="G65" s="407"/>
      <c r="H65" s="407"/>
      <c r="I65" s="406"/>
      <c r="J65" s="405"/>
      <c r="K65" s="405"/>
      <c r="L65" s="405"/>
      <c r="M65" s="405"/>
      <c r="N65" s="405"/>
      <c r="O65" s="405"/>
      <c r="P65" s="405"/>
    </row>
    <row r="66" spans="1:16" ht="14.4">
      <c r="A66" s="406"/>
      <c r="B66" s="406"/>
      <c r="C66" s="406"/>
      <c r="D66" s="407"/>
      <c r="E66" s="407"/>
      <c r="F66" s="407"/>
      <c r="G66" s="407"/>
      <c r="H66" s="407"/>
      <c r="I66" s="406"/>
      <c r="J66" s="405"/>
      <c r="K66" s="405"/>
      <c r="L66" s="405"/>
      <c r="M66" s="405"/>
      <c r="N66" s="405"/>
      <c r="O66" s="405"/>
      <c r="P66" s="405"/>
    </row>
    <row r="67" spans="1:16" ht="14.4">
      <c r="A67" s="406"/>
      <c r="B67" s="406"/>
      <c r="C67" s="406"/>
      <c r="D67" s="407"/>
      <c r="E67" s="407"/>
      <c r="F67" s="407"/>
      <c r="G67" s="407"/>
      <c r="H67" s="407"/>
      <c r="I67" s="406"/>
      <c r="J67" s="405"/>
      <c r="K67" s="405"/>
      <c r="L67" s="405"/>
      <c r="M67" s="405"/>
      <c r="N67" s="405"/>
      <c r="O67" s="405"/>
      <c r="P67" s="405"/>
    </row>
    <row r="68" spans="1:16" ht="14.4">
      <c r="A68" s="406"/>
      <c r="B68" s="406"/>
      <c r="C68" s="406"/>
      <c r="D68" s="407"/>
      <c r="E68" s="407"/>
      <c r="F68" s="407"/>
      <c r="G68" s="407"/>
      <c r="H68" s="407"/>
      <c r="I68" s="406"/>
      <c r="J68" s="405"/>
      <c r="K68" s="405"/>
      <c r="L68" s="405"/>
      <c r="M68" s="405"/>
      <c r="N68" s="405"/>
      <c r="O68" s="405"/>
      <c r="P68" s="405"/>
    </row>
    <row r="69" spans="1:16" ht="14.4">
      <c r="A69" s="406"/>
      <c r="B69" s="406"/>
      <c r="C69" s="406"/>
      <c r="D69" s="407"/>
      <c r="E69" s="407"/>
      <c r="F69" s="407"/>
      <c r="G69" s="407"/>
      <c r="H69" s="407"/>
      <c r="I69" s="406"/>
      <c r="J69" s="405"/>
      <c r="K69" s="405"/>
      <c r="L69" s="405"/>
      <c r="M69" s="405"/>
      <c r="N69" s="405"/>
      <c r="O69" s="405"/>
      <c r="P69" s="405"/>
    </row>
    <row r="70" spans="1:16" ht="14.4">
      <c r="A70" s="406"/>
      <c r="B70" s="406"/>
      <c r="C70" s="406"/>
      <c r="D70" s="407"/>
      <c r="E70" s="407"/>
      <c r="F70" s="407"/>
      <c r="G70" s="407"/>
      <c r="H70" s="407"/>
      <c r="I70" s="406"/>
      <c r="J70" s="405"/>
      <c r="K70" s="405"/>
      <c r="L70" s="405"/>
      <c r="M70" s="405"/>
      <c r="N70" s="405"/>
      <c r="O70" s="405"/>
      <c r="P70" s="405"/>
    </row>
    <row r="71" spans="1:16" ht="14.4">
      <c r="A71" s="406"/>
      <c r="B71" s="406"/>
      <c r="C71" s="406"/>
      <c r="D71" s="407"/>
      <c r="E71" s="407"/>
      <c r="F71" s="407"/>
      <c r="G71" s="407"/>
      <c r="H71" s="407"/>
      <c r="I71" s="406"/>
      <c r="J71" s="405"/>
      <c r="K71" s="405"/>
      <c r="L71" s="405"/>
      <c r="M71" s="405"/>
      <c r="N71" s="405"/>
      <c r="O71" s="405"/>
      <c r="P71" s="405"/>
    </row>
    <row r="72" spans="1:16" ht="14.4">
      <c r="A72" s="406"/>
      <c r="B72" s="406"/>
      <c r="C72" s="406"/>
      <c r="D72" s="407"/>
      <c r="E72" s="407"/>
      <c r="F72" s="407"/>
      <c r="G72" s="407"/>
      <c r="H72" s="407"/>
      <c r="I72" s="406"/>
      <c r="J72" s="405"/>
      <c r="K72" s="405"/>
      <c r="L72" s="405"/>
      <c r="M72" s="405"/>
      <c r="N72" s="405"/>
      <c r="O72" s="405"/>
      <c r="P72" s="405"/>
    </row>
    <row r="73" spans="1:16" ht="14.4">
      <c r="A73" s="406"/>
      <c r="B73" s="406"/>
      <c r="C73" s="406"/>
      <c r="D73" s="407"/>
      <c r="E73" s="407"/>
      <c r="F73" s="407"/>
      <c r="G73" s="407"/>
      <c r="H73" s="407"/>
      <c r="I73" s="406"/>
      <c r="J73" s="405"/>
      <c r="K73" s="405"/>
      <c r="L73" s="405"/>
      <c r="M73" s="405"/>
      <c r="N73" s="405"/>
      <c r="O73" s="405"/>
      <c r="P73" s="405"/>
    </row>
    <row r="74" spans="1:16" ht="14.4">
      <c r="A74" s="406"/>
      <c r="B74" s="406"/>
      <c r="C74" s="406"/>
      <c r="D74" s="407"/>
      <c r="E74" s="407"/>
      <c r="F74" s="407"/>
      <c r="G74" s="407"/>
      <c r="H74" s="407"/>
      <c r="I74" s="406"/>
      <c r="J74" s="405"/>
      <c r="K74" s="405"/>
      <c r="L74" s="405"/>
      <c r="M74" s="405"/>
      <c r="N74" s="405"/>
      <c r="O74" s="405"/>
      <c r="P74" s="405"/>
    </row>
    <row r="75" spans="1:16" ht="14.4">
      <c r="A75" s="406"/>
      <c r="B75" s="406"/>
      <c r="C75" s="406"/>
      <c r="D75" s="407"/>
      <c r="E75" s="407"/>
      <c r="F75" s="407"/>
      <c r="G75" s="407"/>
      <c r="H75" s="407"/>
      <c r="I75" s="406"/>
      <c r="J75" s="405"/>
      <c r="K75" s="405"/>
      <c r="L75" s="405"/>
      <c r="M75" s="405"/>
      <c r="N75" s="405"/>
      <c r="O75" s="405"/>
      <c r="P75" s="405"/>
    </row>
    <row r="76" spans="1:16" ht="14.4">
      <c r="A76" s="406"/>
      <c r="B76" s="406"/>
      <c r="C76" s="406"/>
      <c r="D76" s="407"/>
      <c r="E76" s="407"/>
      <c r="F76" s="407"/>
      <c r="G76" s="407"/>
      <c r="H76" s="407"/>
      <c r="I76" s="406"/>
      <c r="J76" s="405"/>
      <c r="K76" s="405"/>
      <c r="L76" s="405"/>
      <c r="M76" s="405"/>
      <c r="N76" s="405"/>
      <c r="O76" s="405"/>
      <c r="P76" s="405"/>
    </row>
    <row r="77" spans="1:16" ht="14.4">
      <c r="A77" s="406"/>
      <c r="B77" s="406"/>
      <c r="C77" s="406"/>
      <c r="D77" s="407"/>
      <c r="E77" s="407"/>
      <c r="F77" s="407"/>
      <c r="G77" s="407"/>
      <c r="H77" s="407"/>
      <c r="I77" s="406"/>
      <c r="J77" s="405"/>
      <c r="K77" s="405"/>
      <c r="L77" s="405"/>
      <c r="M77" s="405"/>
      <c r="N77" s="405"/>
      <c r="O77" s="405"/>
      <c r="P77" s="405"/>
    </row>
    <row r="78" spans="1:16" ht="14.4">
      <c r="A78" s="406"/>
      <c r="B78" s="406"/>
      <c r="C78" s="406"/>
      <c r="D78" s="407"/>
      <c r="E78" s="407"/>
      <c r="F78" s="407"/>
      <c r="G78" s="407"/>
      <c r="H78" s="407"/>
      <c r="I78" s="406"/>
      <c r="J78" s="405"/>
      <c r="K78" s="405"/>
      <c r="L78" s="405"/>
      <c r="M78" s="405"/>
      <c r="N78" s="405"/>
      <c r="O78" s="405"/>
      <c r="P78" s="405"/>
    </row>
    <row r="79" spans="1:16" ht="14.4">
      <c r="A79" s="406"/>
      <c r="B79" s="406"/>
      <c r="C79" s="406"/>
      <c r="D79" s="407"/>
      <c r="E79" s="407"/>
      <c r="F79" s="407"/>
      <c r="G79" s="407"/>
      <c r="H79" s="407"/>
      <c r="I79" s="406"/>
      <c r="J79" s="405"/>
      <c r="K79" s="405"/>
      <c r="L79" s="405"/>
      <c r="M79" s="405"/>
      <c r="N79" s="405"/>
      <c r="O79" s="405"/>
      <c r="P79" s="405"/>
    </row>
    <row r="80" spans="1:16" ht="14.4">
      <c r="A80" s="406"/>
      <c r="B80" s="406"/>
      <c r="C80" s="406"/>
      <c r="D80" s="407"/>
      <c r="E80" s="407"/>
      <c r="F80" s="407"/>
      <c r="G80" s="407"/>
      <c r="H80" s="407"/>
      <c r="I80" s="406"/>
      <c r="J80" s="405"/>
      <c r="K80" s="405"/>
      <c r="L80" s="405"/>
      <c r="M80" s="405"/>
      <c r="N80" s="405"/>
      <c r="O80" s="405"/>
      <c r="P80" s="405"/>
    </row>
    <row r="81" spans="1:16" ht="14.4">
      <c r="A81" s="406"/>
      <c r="B81" s="406"/>
      <c r="C81" s="406"/>
      <c r="D81" s="407"/>
      <c r="E81" s="407"/>
      <c r="F81" s="407"/>
      <c r="G81" s="407"/>
      <c r="H81" s="407"/>
      <c r="I81" s="406"/>
      <c r="J81" s="405"/>
      <c r="K81" s="405"/>
      <c r="L81" s="405"/>
      <c r="M81" s="405"/>
      <c r="N81" s="405"/>
      <c r="O81" s="405"/>
      <c r="P81" s="405"/>
    </row>
    <row r="82" spans="1:16" ht="14.4">
      <c r="A82" s="406"/>
      <c r="B82" s="406"/>
      <c r="C82" s="406"/>
      <c r="D82" s="407"/>
      <c r="E82" s="407"/>
      <c r="F82" s="407"/>
      <c r="G82" s="407"/>
      <c r="H82" s="407"/>
      <c r="I82" s="406"/>
      <c r="J82" s="405"/>
      <c r="K82" s="405"/>
      <c r="L82" s="405"/>
      <c r="M82" s="405"/>
      <c r="N82" s="405"/>
      <c r="O82" s="405"/>
      <c r="P82" s="405"/>
    </row>
    <row r="83" spans="1:16" ht="14.4">
      <c r="A83" s="406"/>
      <c r="B83" s="406"/>
      <c r="C83" s="406"/>
      <c r="D83" s="407"/>
      <c r="E83" s="407"/>
      <c r="F83" s="407"/>
      <c r="G83" s="407"/>
      <c r="H83" s="407"/>
      <c r="I83" s="406"/>
      <c r="J83" s="405"/>
      <c r="K83" s="405"/>
      <c r="L83" s="405"/>
      <c r="M83" s="405"/>
      <c r="N83" s="405"/>
      <c r="O83" s="405"/>
      <c r="P83" s="405"/>
    </row>
    <row r="84" spans="1:16" ht="14.4">
      <c r="A84" s="406"/>
      <c r="B84" s="406"/>
      <c r="C84" s="406"/>
      <c r="D84" s="407"/>
      <c r="E84" s="407"/>
      <c r="F84" s="407"/>
      <c r="G84" s="407"/>
      <c r="H84" s="407"/>
      <c r="I84" s="406"/>
      <c r="J84" s="405"/>
      <c r="K84" s="405"/>
      <c r="L84" s="405"/>
      <c r="M84" s="405"/>
      <c r="N84" s="405"/>
      <c r="O84" s="405"/>
      <c r="P84" s="405"/>
    </row>
    <row r="85" spans="1:16" ht="14.4">
      <c r="A85" s="406"/>
      <c r="B85" s="406"/>
      <c r="C85" s="406"/>
      <c r="D85" s="407"/>
      <c r="E85" s="407"/>
      <c r="F85" s="407"/>
      <c r="G85" s="407"/>
      <c r="H85" s="407"/>
      <c r="I85" s="406"/>
      <c r="J85" s="405"/>
      <c r="K85" s="405"/>
      <c r="L85" s="405"/>
      <c r="M85" s="405"/>
      <c r="N85" s="405"/>
      <c r="O85" s="405"/>
      <c r="P85" s="405"/>
    </row>
    <row r="86" spans="1:16" ht="14.4">
      <c r="A86" s="406"/>
      <c r="B86" s="406"/>
      <c r="C86" s="406"/>
      <c r="D86" s="407"/>
      <c r="E86" s="407"/>
      <c r="F86" s="407"/>
      <c r="G86" s="407"/>
      <c r="H86" s="407"/>
      <c r="I86" s="406"/>
      <c r="J86" s="405"/>
      <c r="K86" s="405"/>
      <c r="L86" s="405"/>
      <c r="M86" s="405"/>
      <c r="N86" s="405"/>
      <c r="O86" s="405"/>
      <c r="P86" s="405"/>
    </row>
    <row r="87" spans="1:16" ht="14.4">
      <c r="A87" s="406"/>
      <c r="B87" s="406"/>
      <c r="C87" s="406"/>
      <c r="D87" s="407"/>
      <c r="E87" s="407"/>
      <c r="F87" s="407"/>
      <c r="G87" s="407"/>
      <c r="H87" s="407"/>
      <c r="I87" s="406"/>
      <c r="J87" s="405"/>
      <c r="K87" s="405"/>
      <c r="L87" s="405"/>
      <c r="M87" s="405"/>
      <c r="N87" s="405"/>
      <c r="O87" s="405"/>
      <c r="P87" s="405"/>
    </row>
    <row r="88" spans="1:16" ht="14.4">
      <c r="A88" s="406"/>
      <c r="B88" s="406"/>
      <c r="C88" s="406"/>
      <c r="D88" s="407"/>
      <c r="E88" s="407"/>
      <c r="F88" s="407"/>
      <c r="G88" s="407"/>
      <c r="H88" s="407"/>
      <c r="I88" s="406"/>
      <c r="J88" s="405"/>
      <c r="K88" s="405"/>
      <c r="L88" s="405"/>
      <c r="M88" s="405"/>
      <c r="N88" s="405"/>
      <c r="O88" s="405"/>
      <c r="P88" s="405"/>
    </row>
    <row r="89" spans="1:16" ht="14.4">
      <c r="A89" s="406"/>
      <c r="B89" s="406"/>
      <c r="C89" s="406"/>
      <c r="D89" s="407"/>
      <c r="E89" s="407"/>
      <c r="F89" s="407"/>
      <c r="G89" s="407"/>
      <c r="H89" s="407"/>
      <c r="I89" s="406"/>
      <c r="J89" s="405"/>
      <c r="K89" s="405"/>
      <c r="L89" s="405"/>
      <c r="M89" s="405"/>
      <c r="N89" s="405"/>
      <c r="O89" s="405"/>
      <c r="P89" s="405"/>
    </row>
    <row r="90" spans="1:16" ht="14.4">
      <c r="A90" s="406"/>
      <c r="B90" s="406"/>
      <c r="C90" s="406"/>
      <c r="D90" s="407"/>
      <c r="E90" s="407"/>
      <c r="F90" s="407"/>
      <c r="G90" s="407"/>
      <c r="H90" s="407"/>
      <c r="I90" s="406"/>
      <c r="J90" s="405"/>
      <c r="K90" s="405"/>
      <c r="L90" s="405"/>
      <c r="M90" s="405"/>
      <c r="N90" s="405"/>
      <c r="O90" s="405"/>
      <c r="P90" s="405"/>
    </row>
    <row r="91" spans="1:16" ht="14.4">
      <c r="A91" s="406"/>
      <c r="B91" s="406"/>
      <c r="C91" s="406"/>
      <c r="D91" s="407"/>
      <c r="E91" s="407"/>
      <c r="F91" s="407"/>
      <c r="G91" s="407"/>
      <c r="H91" s="407"/>
      <c r="I91" s="406"/>
      <c r="J91" s="405"/>
      <c r="K91" s="405"/>
      <c r="L91" s="405"/>
      <c r="M91" s="405"/>
      <c r="N91" s="405"/>
      <c r="O91" s="405"/>
      <c r="P91" s="405"/>
    </row>
    <row r="92" spans="1:16" ht="14.4">
      <c r="A92" s="406"/>
      <c r="B92" s="406"/>
      <c r="C92" s="406"/>
      <c r="D92" s="407"/>
      <c r="E92" s="407"/>
      <c r="F92" s="407"/>
      <c r="G92" s="407"/>
      <c r="H92" s="407"/>
      <c r="I92" s="406"/>
      <c r="J92" s="405"/>
      <c r="K92" s="405"/>
      <c r="L92" s="405"/>
      <c r="M92" s="405"/>
      <c r="N92" s="405"/>
      <c r="O92" s="405"/>
      <c r="P92" s="405"/>
    </row>
    <row r="93" spans="1:16" ht="14.4">
      <c r="A93" s="406"/>
      <c r="B93" s="406"/>
      <c r="C93" s="406"/>
      <c r="D93" s="407"/>
      <c r="E93" s="407"/>
      <c r="F93" s="407"/>
      <c r="G93" s="407"/>
      <c r="H93" s="407"/>
      <c r="I93" s="406"/>
      <c r="J93" s="405"/>
      <c r="K93" s="405"/>
      <c r="L93" s="405"/>
      <c r="M93" s="405"/>
      <c r="N93" s="405"/>
      <c r="O93" s="405"/>
      <c r="P93" s="405"/>
    </row>
    <row r="94" spans="1:16" ht="14.4">
      <c r="A94" s="406"/>
      <c r="B94" s="406"/>
      <c r="C94" s="406"/>
      <c r="D94" s="407"/>
      <c r="E94" s="407"/>
      <c r="F94" s="407"/>
      <c r="G94" s="407"/>
      <c r="H94" s="407"/>
      <c r="I94" s="406"/>
      <c r="J94" s="405"/>
      <c r="K94" s="405"/>
      <c r="L94" s="405"/>
      <c r="M94" s="405"/>
      <c r="N94" s="405"/>
      <c r="O94" s="405"/>
      <c r="P94" s="405"/>
    </row>
    <row r="95" spans="1:16" ht="14.4">
      <c r="A95" s="406"/>
      <c r="B95" s="406"/>
      <c r="C95" s="406"/>
      <c r="D95" s="407"/>
      <c r="E95" s="407"/>
      <c r="F95" s="407"/>
      <c r="G95" s="407"/>
      <c r="H95" s="407"/>
      <c r="I95" s="406"/>
      <c r="J95" s="405"/>
      <c r="K95" s="405"/>
      <c r="L95" s="405"/>
      <c r="M95" s="405"/>
      <c r="N95" s="405"/>
      <c r="O95" s="405"/>
      <c r="P95" s="405"/>
    </row>
    <row r="96" spans="1:16" ht="14.4">
      <c r="A96" s="406"/>
      <c r="B96" s="406"/>
      <c r="C96" s="406"/>
      <c r="D96" s="407"/>
      <c r="E96" s="407"/>
      <c r="F96" s="407"/>
      <c r="G96" s="407"/>
      <c r="H96" s="407"/>
      <c r="I96" s="406"/>
      <c r="J96" s="405"/>
      <c r="K96" s="405"/>
      <c r="L96" s="405"/>
      <c r="M96" s="405"/>
      <c r="N96" s="405"/>
      <c r="O96" s="405"/>
      <c r="P96" s="405"/>
    </row>
    <row r="97" spans="1:16" ht="14.4">
      <c r="A97" s="406"/>
      <c r="B97" s="406"/>
      <c r="C97" s="406"/>
      <c r="D97" s="407"/>
      <c r="E97" s="407"/>
      <c r="F97" s="407"/>
      <c r="G97" s="407"/>
      <c r="H97" s="407"/>
      <c r="I97" s="406"/>
      <c r="J97" s="405"/>
      <c r="K97" s="405"/>
      <c r="L97" s="405"/>
      <c r="M97" s="405"/>
      <c r="N97" s="405"/>
      <c r="O97" s="405"/>
      <c r="P97" s="405"/>
    </row>
    <row r="98" spans="1:16" ht="14.4">
      <c r="A98" s="406"/>
      <c r="B98" s="406"/>
      <c r="C98" s="406"/>
      <c r="D98" s="407"/>
      <c r="E98" s="407"/>
      <c r="F98" s="407"/>
      <c r="G98" s="407"/>
      <c r="H98" s="407"/>
      <c r="I98" s="406"/>
      <c r="J98" s="405"/>
      <c r="K98" s="405"/>
      <c r="L98" s="405"/>
      <c r="M98" s="405"/>
      <c r="N98" s="405"/>
      <c r="O98" s="405"/>
      <c r="P98" s="405"/>
    </row>
    <row r="99" spans="1:16" ht="14.4">
      <c r="A99" s="406"/>
      <c r="B99" s="406"/>
      <c r="C99" s="406"/>
      <c r="D99" s="407"/>
      <c r="E99" s="407"/>
      <c r="F99" s="407"/>
      <c r="G99" s="407"/>
      <c r="H99" s="407"/>
      <c r="I99" s="406"/>
      <c r="J99" s="405"/>
      <c r="K99" s="405"/>
      <c r="L99" s="405"/>
      <c r="M99" s="405"/>
      <c r="N99" s="405"/>
      <c r="O99" s="405"/>
      <c r="P99" s="405"/>
    </row>
    <row r="100" spans="1:16" ht="14.4">
      <c r="A100" s="406"/>
      <c r="B100" s="406"/>
      <c r="C100" s="406"/>
      <c r="D100" s="407"/>
      <c r="E100" s="407"/>
      <c r="F100" s="407"/>
      <c r="G100" s="407"/>
      <c r="H100" s="407"/>
      <c r="I100" s="406"/>
      <c r="J100" s="405"/>
      <c r="K100" s="405"/>
      <c r="L100" s="405"/>
      <c r="M100" s="405"/>
      <c r="N100" s="405"/>
      <c r="O100" s="405"/>
      <c r="P100" s="405"/>
    </row>
    <row r="101" spans="1:16" ht="14.4">
      <c r="A101" s="406"/>
      <c r="B101" s="406"/>
      <c r="C101" s="406"/>
      <c r="D101" s="407"/>
      <c r="E101" s="407"/>
      <c r="F101" s="407"/>
      <c r="G101" s="407"/>
      <c r="H101" s="407"/>
      <c r="I101" s="406"/>
      <c r="J101" s="405"/>
      <c r="K101" s="405"/>
      <c r="L101" s="405"/>
      <c r="M101" s="405"/>
      <c r="N101" s="405"/>
      <c r="O101" s="405"/>
      <c r="P101" s="405"/>
    </row>
    <row r="102" spans="1:16" ht="14.4">
      <c r="A102" s="406"/>
      <c r="B102" s="406"/>
      <c r="C102" s="406"/>
      <c r="D102" s="407"/>
      <c r="E102" s="407"/>
      <c r="F102" s="407"/>
      <c r="G102" s="407"/>
      <c r="H102" s="407"/>
      <c r="I102" s="406"/>
      <c r="J102" s="405"/>
      <c r="K102" s="405"/>
      <c r="L102" s="405"/>
      <c r="M102" s="405"/>
      <c r="N102" s="405"/>
      <c r="O102" s="405"/>
      <c r="P102" s="405"/>
    </row>
    <row r="103" spans="1:16" ht="14.4">
      <c r="A103" s="406"/>
      <c r="B103" s="406"/>
      <c r="C103" s="406"/>
      <c r="D103" s="407"/>
      <c r="E103" s="407"/>
      <c r="F103" s="407"/>
      <c r="G103" s="407"/>
      <c r="H103" s="407"/>
      <c r="I103" s="406"/>
      <c r="J103" s="405"/>
      <c r="K103" s="405"/>
      <c r="L103" s="405"/>
      <c r="M103" s="405"/>
      <c r="N103" s="405"/>
      <c r="O103" s="405"/>
      <c r="P103" s="405"/>
    </row>
    <row r="104" spans="1:16" ht="14.4">
      <c r="A104" s="406"/>
      <c r="B104" s="406"/>
      <c r="C104" s="406"/>
      <c r="D104" s="407"/>
      <c r="E104" s="407"/>
      <c r="F104" s="407"/>
      <c r="G104" s="407"/>
      <c r="H104" s="407"/>
      <c r="I104" s="406"/>
      <c r="J104" s="405"/>
      <c r="K104" s="405"/>
      <c r="L104" s="405"/>
      <c r="M104" s="405"/>
      <c r="N104" s="405"/>
      <c r="O104" s="405"/>
      <c r="P104" s="405"/>
    </row>
    <row r="105" spans="1:16" ht="14.4">
      <c r="A105" s="406"/>
      <c r="B105" s="406"/>
      <c r="C105" s="406"/>
      <c r="D105" s="407"/>
      <c r="E105" s="407"/>
      <c r="F105" s="407"/>
      <c r="G105" s="407"/>
      <c r="H105" s="407"/>
      <c r="I105" s="406"/>
      <c r="J105" s="405"/>
      <c r="K105" s="405"/>
      <c r="L105" s="405"/>
      <c r="M105" s="405"/>
      <c r="N105" s="405"/>
      <c r="O105" s="405"/>
      <c r="P105" s="405"/>
    </row>
    <row r="106" spans="1:16" ht="14.4">
      <c r="A106" s="406"/>
      <c r="B106" s="406"/>
      <c r="C106" s="406"/>
      <c r="D106" s="407"/>
      <c r="E106" s="407"/>
      <c r="F106" s="407"/>
      <c r="G106" s="407"/>
      <c r="H106" s="407"/>
      <c r="I106" s="406"/>
      <c r="J106" s="405"/>
      <c r="K106" s="405"/>
      <c r="L106" s="405"/>
      <c r="M106" s="405"/>
      <c r="N106" s="405"/>
      <c r="O106" s="405"/>
      <c r="P106" s="405"/>
    </row>
    <row r="107" spans="1:16" ht="14.4">
      <c r="A107" s="406"/>
      <c r="B107" s="406"/>
      <c r="C107" s="406"/>
      <c r="D107" s="407"/>
      <c r="E107" s="407"/>
      <c r="F107" s="407"/>
      <c r="G107" s="407"/>
      <c r="H107" s="407"/>
      <c r="I107" s="406"/>
      <c r="J107" s="405"/>
      <c r="K107" s="405"/>
      <c r="L107" s="405"/>
      <c r="M107" s="405"/>
      <c r="N107" s="405"/>
      <c r="O107" s="405"/>
      <c r="P107" s="405"/>
    </row>
    <row r="108" spans="1:16" ht="14.4">
      <c r="A108" s="406"/>
      <c r="B108" s="406"/>
      <c r="C108" s="406"/>
      <c r="D108" s="407"/>
      <c r="E108" s="407"/>
      <c r="F108" s="407"/>
      <c r="G108" s="407"/>
      <c r="H108" s="407"/>
      <c r="I108" s="406"/>
      <c r="J108" s="405"/>
      <c r="K108" s="405"/>
      <c r="L108" s="405"/>
      <c r="M108" s="405"/>
      <c r="N108" s="405"/>
      <c r="O108" s="405"/>
      <c r="P108" s="405"/>
    </row>
    <row r="109" spans="1:16" ht="14.4">
      <c r="A109" s="406"/>
      <c r="B109" s="406"/>
      <c r="C109" s="406"/>
      <c r="D109" s="407"/>
      <c r="E109" s="407"/>
      <c r="F109" s="407"/>
      <c r="G109" s="407"/>
      <c r="H109" s="407"/>
      <c r="I109" s="406"/>
      <c r="J109" s="405"/>
      <c r="K109" s="405"/>
      <c r="L109" s="405"/>
      <c r="M109" s="405"/>
      <c r="N109" s="405"/>
      <c r="O109" s="405"/>
      <c r="P109" s="405"/>
    </row>
    <row r="110" spans="1:16" ht="14.4">
      <c r="A110" s="406"/>
      <c r="B110" s="406"/>
      <c r="C110" s="406"/>
      <c r="D110" s="407"/>
      <c r="E110" s="407"/>
      <c r="F110" s="407"/>
      <c r="G110" s="407"/>
      <c r="H110" s="407"/>
      <c r="I110" s="406"/>
      <c r="J110" s="405"/>
      <c r="K110" s="405"/>
      <c r="L110" s="405"/>
      <c r="M110" s="405"/>
      <c r="N110" s="405"/>
      <c r="O110" s="405"/>
      <c r="P110" s="405"/>
    </row>
    <row r="111" spans="1:16" ht="14.4">
      <c r="A111" s="406"/>
      <c r="B111" s="406"/>
      <c r="C111" s="406"/>
      <c r="D111" s="407"/>
      <c r="E111" s="407"/>
      <c r="F111" s="407"/>
      <c r="G111" s="407"/>
      <c r="H111" s="407"/>
      <c r="I111" s="406"/>
      <c r="J111" s="405"/>
      <c r="K111" s="405"/>
      <c r="L111" s="405"/>
      <c r="M111" s="405"/>
      <c r="N111" s="405"/>
      <c r="O111" s="405"/>
      <c r="P111" s="405"/>
    </row>
    <row r="112" spans="1:16" ht="14.4">
      <c r="A112" s="406"/>
      <c r="B112" s="406"/>
      <c r="C112" s="406"/>
      <c r="D112" s="407"/>
      <c r="E112" s="407"/>
      <c r="F112" s="407"/>
      <c r="G112" s="407"/>
      <c r="H112" s="407"/>
      <c r="I112" s="406"/>
      <c r="J112" s="405"/>
      <c r="K112" s="405"/>
      <c r="L112" s="405"/>
      <c r="M112" s="405"/>
      <c r="N112" s="405"/>
      <c r="O112" s="405"/>
      <c r="P112" s="405"/>
    </row>
    <row r="113" spans="1:16" ht="14.4">
      <c r="A113" s="406"/>
      <c r="B113" s="406"/>
      <c r="C113" s="406"/>
      <c r="D113" s="407"/>
      <c r="E113" s="407"/>
      <c r="F113" s="407"/>
      <c r="G113" s="407"/>
      <c r="H113" s="407"/>
      <c r="I113" s="406"/>
      <c r="J113" s="405"/>
      <c r="K113" s="405"/>
      <c r="L113" s="405"/>
      <c r="M113" s="405"/>
      <c r="N113" s="405"/>
      <c r="O113" s="405"/>
      <c r="P113" s="405"/>
    </row>
    <row r="114" spans="1:16" ht="14.4">
      <c r="A114" s="406"/>
      <c r="B114" s="406"/>
      <c r="C114" s="406"/>
      <c r="D114" s="407"/>
      <c r="E114" s="407"/>
      <c r="F114" s="407"/>
      <c r="G114" s="407"/>
      <c r="H114" s="407"/>
      <c r="I114" s="406"/>
      <c r="J114" s="405"/>
      <c r="K114" s="405"/>
      <c r="L114" s="405"/>
      <c r="M114" s="405"/>
      <c r="N114" s="405"/>
      <c r="O114" s="405"/>
      <c r="P114" s="405"/>
    </row>
    <row r="115" spans="1:16" ht="14.4">
      <c r="A115" s="406"/>
      <c r="B115" s="406"/>
      <c r="C115" s="406"/>
      <c r="D115" s="407"/>
      <c r="E115" s="407"/>
      <c r="F115" s="407"/>
      <c r="G115" s="407"/>
      <c r="H115" s="407"/>
      <c r="I115" s="406"/>
      <c r="J115" s="405"/>
      <c r="K115" s="405"/>
      <c r="L115" s="405"/>
      <c r="M115" s="405"/>
      <c r="N115" s="405"/>
      <c r="O115" s="405"/>
      <c r="P115" s="405"/>
    </row>
    <row r="116" spans="1:16" ht="14.4">
      <c r="A116" s="406"/>
      <c r="B116" s="406"/>
      <c r="C116" s="406"/>
      <c r="D116" s="407"/>
      <c r="E116" s="407"/>
      <c r="F116" s="407"/>
      <c r="G116" s="407"/>
      <c r="H116" s="407"/>
      <c r="I116" s="406"/>
      <c r="J116" s="405"/>
      <c r="K116" s="405"/>
      <c r="L116" s="405"/>
      <c r="M116" s="405"/>
      <c r="N116" s="405"/>
      <c r="O116" s="405"/>
      <c r="P116" s="405"/>
    </row>
    <row r="117" spans="1:16" ht="14.4">
      <c r="A117" s="406"/>
      <c r="B117" s="406"/>
      <c r="C117" s="406"/>
      <c r="D117" s="407"/>
      <c r="E117" s="407"/>
      <c r="F117" s="407"/>
      <c r="G117" s="407"/>
      <c r="H117" s="407"/>
      <c r="I117" s="406"/>
      <c r="J117" s="405"/>
      <c r="K117" s="405"/>
      <c r="L117" s="405"/>
      <c r="M117" s="405"/>
      <c r="N117" s="405"/>
      <c r="O117" s="405"/>
      <c r="P117" s="405"/>
    </row>
    <row r="118" spans="1:16" ht="14.4">
      <c r="A118" s="406"/>
      <c r="B118" s="406"/>
      <c r="C118" s="406"/>
      <c r="D118" s="407"/>
      <c r="E118" s="407"/>
      <c r="F118" s="407"/>
      <c r="G118" s="407"/>
      <c r="H118" s="407"/>
      <c r="I118" s="406"/>
      <c r="J118" s="405"/>
      <c r="K118" s="405"/>
      <c r="L118" s="405"/>
      <c r="M118" s="405"/>
      <c r="N118" s="405"/>
      <c r="O118" s="405"/>
      <c r="P118" s="405"/>
    </row>
    <row r="119" spans="1:16" ht="14.4">
      <c r="A119" s="406"/>
      <c r="B119" s="406"/>
      <c r="C119" s="406"/>
      <c r="D119" s="407"/>
      <c r="E119" s="407"/>
      <c r="F119" s="407"/>
      <c r="G119" s="407"/>
      <c r="H119" s="407"/>
      <c r="I119" s="406"/>
      <c r="J119" s="405"/>
      <c r="K119" s="405"/>
      <c r="L119" s="405"/>
      <c r="M119" s="405"/>
      <c r="N119" s="405"/>
      <c r="O119" s="405"/>
      <c r="P119" s="405"/>
    </row>
    <row r="120" spans="1:16" ht="14.4">
      <c r="A120" s="406"/>
      <c r="B120" s="406"/>
      <c r="C120" s="406"/>
      <c r="D120" s="407"/>
      <c r="E120" s="407"/>
      <c r="F120" s="407"/>
      <c r="G120" s="407"/>
      <c r="H120" s="407"/>
      <c r="I120" s="406"/>
      <c r="J120" s="405"/>
      <c r="K120" s="405"/>
      <c r="L120" s="405"/>
      <c r="M120" s="405"/>
      <c r="N120" s="405"/>
      <c r="O120" s="405"/>
      <c r="P120" s="405"/>
    </row>
    <row r="121" spans="1:16" ht="14.4">
      <c r="A121" s="406"/>
      <c r="B121" s="406"/>
      <c r="C121" s="406"/>
      <c r="D121" s="407"/>
      <c r="E121" s="407"/>
      <c r="F121" s="407"/>
      <c r="G121" s="407"/>
      <c r="H121" s="407"/>
      <c r="I121" s="406"/>
      <c r="J121" s="405"/>
      <c r="K121" s="405"/>
      <c r="L121" s="405"/>
      <c r="M121" s="405"/>
      <c r="N121" s="405"/>
      <c r="O121" s="405"/>
      <c r="P121" s="405"/>
    </row>
    <row r="122" spans="1:16" ht="14.4">
      <c r="A122" s="406"/>
      <c r="B122" s="406"/>
      <c r="C122" s="406"/>
      <c r="D122" s="407"/>
      <c r="E122" s="407"/>
      <c r="F122" s="407"/>
      <c r="G122" s="407"/>
      <c r="H122" s="407"/>
      <c r="I122" s="406"/>
      <c r="J122" s="405"/>
      <c r="K122" s="405"/>
      <c r="L122" s="405"/>
      <c r="M122" s="405"/>
      <c r="N122" s="405"/>
      <c r="O122" s="405"/>
      <c r="P122" s="405"/>
    </row>
    <row r="123" spans="1:16" ht="14.4">
      <c r="A123" s="406"/>
      <c r="B123" s="406"/>
      <c r="C123" s="406"/>
      <c r="D123" s="407"/>
      <c r="E123" s="407"/>
      <c r="F123" s="407"/>
      <c r="G123" s="407"/>
      <c r="H123" s="407"/>
      <c r="I123" s="406"/>
      <c r="J123" s="405"/>
      <c r="K123" s="405"/>
      <c r="L123" s="405"/>
      <c r="M123" s="405"/>
      <c r="N123" s="405"/>
      <c r="O123" s="405"/>
      <c r="P123" s="405"/>
    </row>
    <row r="124" spans="1:16" ht="14.4">
      <c r="A124" s="406"/>
      <c r="B124" s="406"/>
      <c r="C124" s="406"/>
      <c r="D124" s="407"/>
      <c r="E124" s="407"/>
      <c r="F124" s="407"/>
      <c r="G124" s="407"/>
      <c r="H124" s="407"/>
      <c r="I124" s="406"/>
      <c r="J124" s="405"/>
      <c r="K124" s="405"/>
      <c r="L124" s="405"/>
      <c r="M124" s="405"/>
      <c r="N124" s="405"/>
      <c r="O124" s="405"/>
      <c r="P124" s="405"/>
    </row>
    <row r="125" spans="1:16" ht="14.4">
      <c r="A125" s="406"/>
      <c r="B125" s="406"/>
      <c r="C125" s="406"/>
      <c r="D125" s="407"/>
      <c r="E125" s="407"/>
      <c r="F125" s="407"/>
      <c r="G125" s="407"/>
      <c r="H125" s="407"/>
      <c r="I125" s="406"/>
      <c r="J125" s="405"/>
      <c r="K125" s="405"/>
      <c r="L125" s="405"/>
      <c r="M125" s="405"/>
      <c r="N125" s="405"/>
      <c r="O125" s="405"/>
      <c r="P125" s="405"/>
    </row>
    <row r="126" spans="1:16" ht="14.4">
      <c r="A126" s="406"/>
      <c r="B126" s="406"/>
      <c r="C126" s="406"/>
      <c r="D126" s="407"/>
      <c r="E126" s="407"/>
      <c r="F126" s="407"/>
      <c r="G126" s="407"/>
      <c r="H126" s="407"/>
      <c r="I126" s="406"/>
      <c r="J126" s="405"/>
      <c r="K126" s="405"/>
      <c r="L126" s="405"/>
      <c r="M126" s="405"/>
      <c r="N126" s="405"/>
      <c r="O126" s="405"/>
      <c r="P126" s="405"/>
    </row>
    <row r="127" spans="1:16" ht="14.4">
      <c r="A127" s="406"/>
      <c r="B127" s="406"/>
      <c r="C127" s="406"/>
      <c r="D127" s="407"/>
      <c r="E127" s="407"/>
      <c r="F127" s="407"/>
      <c r="G127" s="407"/>
      <c r="H127" s="407"/>
      <c r="I127" s="406"/>
      <c r="J127" s="405"/>
      <c r="K127" s="405"/>
      <c r="L127" s="405"/>
      <c r="M127" s="405"/>
      <c r="N127" s="405"/>
      <c r="O127" s="405"/>
      <c r="P127" s="405"/>
    </row>
    <row r="128" spans="1:16" ht="14.4">
      <c r="A128" s="406"/>
      <c r="B128" s="406"/>
      <c r="C128" s="406"/>
      <c r="D128" s="407"/>
      <c r="E128" s="407"/>
      <c r="F128" s="407"/>
      <c r="G128" s="407"/>
      <c r="H128" s="407"/>
      <c r="I128" s="406"/>
      <c r="J128" s="405"/>
      <c r="K128" s="405"/>
      <c r="L128" s="405"/>
      <c r="M128" s="405"/>
      <c r="N128" s="405"/>
      <c r="O128" s="405"/>
      <c r="P128" s="405"/>
    </row>
    <row r="129" spans="1:16" ht="14.4">
      <c r="A129" s="406"/>
      <c r="B129" s="406"/>
      <c r="C129" s="406"/>
      <c r="D129" s="407"/>
      <c r="E129" s="407"/>
      <c r="F129" s="407"/>
      <c r="G129" s="407"/>
      <c r="H129" s="407"/>
      <c r="I129" s="406"/>
      <c r="J129" s="405"/>
      <c r="K129" s="405"/>
      <c r="L129" s="405"/>
      <c r="M129" s="405"/>
      <c r="N129" s="405"/>
      <c r="O129" s="405"/>
      <c r="P129" s="405"/>
    </row>
    <row r="130" spans="1:16" ht="14.4">
      <c r="A130" s="406"/>
      <c r="B130" s="406"/>
      <c r="C130" s="406"/>
      <c r="D130" s="407"/>
      <c r="E130" s="407"/>
      <c r="F130" s="407"/>
      <c r="G130" s="407"/>
      <c r="H130" s="407"/>
      <c r="I130" s="406"/>
      <c r="J130" s="405"/>
      <c r="K130" s="405"/>
      <c r="L130" s="405"/>
      <c r="M130" s="405"/>
      <c r="N130" s="405"/>
      <c r="O130" s="405"/>
      <c r="P130" s="405"/>
    </row>
    <row r="131" spans="1:16" ht="14.4">
      <c r="A131" s="406"/>
      <c r="B131" s="406"/>
      <c r="C131" s="406"/>
      <c r="D131" s="407"/>
      <c r="E131" s="407"/>
      <c r="F131" s="407"/>
      <c r="G131" s="407"/>
      <c r="H131" s="407"/>
      <c r="I131" s="406"/>
      <c r="J131" s="405"/>
      <c r="K131" s="405"/>
      <c r="L131" s="405"/>
      <c r="M131" s="405"/>
      <c r="N131" s="405"/>
      <c r="O131" s="405"/>
      <c r="P131" s="405"/>
    </row>
    <row r="132" spans="1:16" ht="14.4">
      <c r="A132" s="406"/>
      <c r="B132" s="406"/>
      <c r="C132" s="406"/>
      <c r="D132" s="407"/>
      <c r="E132" s="407"/>
      <c r="F132" s="407"/>
      <c r="G132" s="407"/>
      <c r="H132" s="407"/>
      <c r="I132" s="406"/>
      <c r="J132" s="405"/>
      <c r="K132" s="405"/>
      <c r="L132" s="405"/>
      <c r="M132" s="405"/>
      <c r="N132" s="405"/>
      <c r="O132" s="405"/>
      <c r="P132" s="405"/>
    </row>
    <row r="133" spans="1:16" ht="14.4">
      <c r="A133" s="406"/>
      <c r="B133" s="406"/>
      <c r="C133" s="406"/>
      <c r="D133" s="407"/>
      <c r="E133" s="407"/>
      <c r="F133" s="407"/>
      <c r="G133" s="407"/>
      <c r="H133" s="407"/>
      <c r="I133" s="406"/>
      <c r="J133" s="405"/>
      <c r="K133" s="405"/>
      <c r="L133" s="405"/>
      <c r="M133" s="405"/>
      <c r="N133" s="405"/>
      <c r="O133" s="405"/>
      <c r="P133" s="405"/>
    </row>
    <row r="134" spans="1:16" ht="14.4">
      <c r="A134" s="406"/>
      <c r="B134" s="406"/>
      <c r="C134" s="406"/>
      <c r="D134" s="407"/>
      <c r="E134" s="407"/>
      <c r="F134" s="407"/>
      <c r="G134" s="407"/>
      <c r="H134" s="407"/>
      <c r="I134" s="406"/>
      <c r="J134" s="405"/>
      <c r="K134" s="405"/>
      <c r="L134" s="405"/>
      <c r="M134" s="405"/>
      <c r="N134" s="405"/>
      <c r="O134" s="405"/>
      <c r="P134" s="405"/>
    </row>
    <row r="135" spans="1:16" ht="14.4">
      <c r="A135" s="406"/>
      <c r="B135" s="406"/>
      <c r="C135" s="406"/>
      <c r="D135" s="407"/>
      <c r="E135" s="407"/>
      <c r="F135" s="407"/>
      <c r="G135" s="407"/>
      <c r="H135" s="407"/>
      <c r="I135" s="406"/>
      <c r="J135" s="405"/>
      <c r="K135" s="405"/>
      <c r="L135" s="405"/>
      <c r="M135" s="405"/>
      <c r="N135" s="405"/>
      <c r="O135" s="405"/>
      <c r="P135" s="405"/>
    </row>
    <row r="136" spans="1:16" ht="14.4">
      <c r="A136" s="406"/>
      <c r="B136" s="406"/>
      <c r="C136" s="406"/>
      <c r="D136" s="407"/>
      <c r="E136" s="407"/>
      <c r="F136" s="407"/>
      <c r="G136" s="407"/>
      <c r="H136" s="407"/>
      <c r="I136" s="406"/>
      <c r="J136" s="405"/>
      <c r="K136" s="405"/>
      <c r="L136" s="405"/>
      <c r="M136" s="405"/>
      <c r="N136" s="405"/>
      <c r="O136" s="405"/>
      <c r="P136" s="405"/>
    </row>
    <row r="137" spans="1:16" ht="14.4">
      <c r="A137" s="406"/>
      <c r="B137" s="406"/>
      <c r="C137" s="406"/>
      <c r="D137" s="407"/>
      <c r="E137" s="407"/>
      <c r="F137" s="407"/>
      <c r="G137" s="407"/>
      <c r="H137" s="407"/>
      <c r="I137" s="406"/>
      <c r="J137" s="405"/>
      <c r="K137" s="405"/>
      <c r="L137" s="405"/>
      <c r="M137" s="405"/>
      <c r="N137" s="405"/>
      <c r="O137" s="405"/>
      <c r="P137" s="405"/>
    </row>
    <row r="138" spans="1:16" ht="14.4">
      <c r="A138" s="406"/>
      <c r="B138" s="406"/>
      <c r="C138" s="406"/>
      <c r="D138" s="407"/>
      <c r="E138" s="407"/>
      <c r="F138" s="407"/>
      <c r="G138" s="407"/>
      <c r="H138" s="407"/>
      <c r="I138" s="406"/>
      <c r="J138" s="405"/>
      <c r="K138" s="405"/>
      <c r="L138" s="405"/>
      <c r="M138" s="405"/>
      <c r="N138" s="405"/>
      <c r="O138" s="405"/>
      <c r="P138" s="405"/>
    </row>
    <row r="139" spans="1:16" ht="14.4">
      <c r="A139" s="406"/>
      <c r="B139" s="406"/>
      <c r="C139" s="406"/>
      <c r="D139" s="407"/>
      <c r="E139" s="407"/>
      <c r="F139" s="407"/>
      <c r="G139" s="407"/>
      <c r="H139" s="407"/>
      <c r="I139" s="406"/>
      <c r="J139" s="405"/>
      <c r="K139" s="405"/>
      <c r="L139" s="405"/>
      <c r="M139" s="405"/>
      <c r="N139" s="405"/>
      <c r="O139" s="405"/>
      <c r="P139" s="405"/>
    </row>
    <row r="140" spans="1:16" ht="14.4">
      <c r="A140" s="406"/>
      <c r="B140" s="406"/>
      <c r="C140" s="406"/>
      <c r="D140" s="407"/>
      <c r="E140" s="407"/>
      <c r="F140" s="407"/>
      <c r="G140" s="407"/>
      <c r="H140" s="407"/>
      <c r="I140" s="406"/>
      <c r="J140" s="405"/>
      <c r="K140" s="405"/>
      <c r="L140" s="405"/>
      <c r="M140" s="405"/>
      <c r="N140" s="405"/>
      <c r="O140" s="405"/>
      <c r="P140" s="405"/>
    </row>
    <row r="141" spans="1:16" ht="14.4">
      <c r="A141" s="406"/>
      <c r="B141" s="406"/>
      <c r="C141" s="406"/>
      <c r="D141" s="407"/>
      <c r="E141" s="407"/>
      <c r="F141" s="407"/>
      <c r="G141" s="407"/>
      <c r="H141" s="407"/>
      <c r="I141" s="406"/>
      <c r="J141" s="405"/>
      <c r="K141" s="405"/>
      <c r="L141" s="405"/>
      <c r="M141" s="405"/>
      <c r="N141" s="405"/>
      <c r="O141" s="405"/>
      <c r="P141" s="405"/>
    </row>
    <row r="142" spans="1:16" ht="14.4">
      <c r="A142" s="406"/>
      <c r="B142" s="406"/>
      <c r="C142" s="406"/>
      <c r="D142" s="407"/>
      <c r="E142" s="407"/>
      <c r="F142" s="407"/>
      <c r="G142" s="407"/>
      <c r="H142" s="407"/>
      <c r="I142" s="406"/>
      <c r="J142" s="405"/>
      <c r="K142" s="405"/>
      <c r="L142" s="405"/>
      <c r="M142" s="405"/>
      <c r="N142" s="405"/>
      <c r="O142" s="405"/>
      <c r="P142" s="405"/>
    </row>
    <row r="143" spans="1:16" ht="14.4">
      <c r="A143" s="406"/>
      <c r="B143" s="406"/>
      <c r="C143" s="406"/>
      <c r="D143" s="407"/>
      <c r="E143" s="407"/>
      <c r="F143" s="407"/>
      <c r="G143" s="407"/>
      <c r="H143" s="407"/>
      <c r="I143" s="406"/>
      <c r="J143" s="405"/>
      <c r="K143" s="405"/>
      <c r="L143" s="405"/>
      <c r="M143" s="405"/>
      <c r="N143" s="405"/>
      <c r="O143" s="405"/>
      <c r="P143" s="405"/>
    </row>
    <row r="144" spans="1:16" ht="14.4">
      <c r="A144" s="406"/>
      <c r="B144" s="406"/>
      <c r="C144" s="406"/>
      <c r="D144" s="407"/>
      <c r="E144" s="407"/>
      <c r="F144" s="407"/>
      <c r="G144" s="407"/>
      <c r="H144" s="407"/>
      <c r="I144" s="406"/>
      <c r="J144" s="405"/>
      <c r="K144" s="405"/>
      <c r="L144" s="405"/>
      <c r="M144" s="405"/>
      <c r="N144" s="405"/>
      <c r="O144" s="405"/>
      <c r="P144" s="405"/>
    </row>
    <row r="145" spans="1:16" ht="14.4">
      <c r="A145" s="406"/>
      <c r="B145" s="406"/>
      <c r="C145" s="406"/>
      <c r="D145" s="407"/>
      <c r="E145" s="407"/>
      <c r="F145" s="407"/>
      <c r="G145" s="407"/>
      <c r="H145" s="407"/>
      <c r="I145" s="406"/>
      <c r="J145" s="405"/>
      <c r="K145" s="405"/>
      <c r="L145" s="405"/>
      <c r="M145" s="405"/>
      <c r="N145" s="405"/>
      <c r="O145" s="405"/>
      <c r="P145" s="405"/>
    </row>
    <row r="146" spans="1:16" ht="14.4">
      <c r="A146" s="406"/>
      <c r="B146" s="406"/>
      <c r="C146" s="406"/>
      <c r="D146" s="407"/>
      <c r="E146" s="407"/>
      <c r="F146" s="407"/>
      <c r="G146" s="407"/>
      <c r="H146" s="407"/>
      <c r="I146" s="406"/>
      <c r="J146" s="405"/>
      <c r="K146" s="405"/>
      <c r="L146" s="405"/>
      <c r="M146" s="405"/>
      <c r="N146" s="405"/>
      <c r="O146" s="405"/>
      <c r="P146" s="405"/>
    </row>
    <row r="147" spans="1:16" ht="14.4">
      <c r="A147" s="406"/>
      <c r="B147" s="406"/>
      <c r="C147" s="406"/>
      <c r="D147" s="407"/>
      <c r="E147" s="407"/>
      <c r="F147" s="407"/>
      <c r="G147" s="407"/>
      <c r="H147" s="407"/>
      <c r="I147" s="406"/>
      <c r="J147" s="405"/>
      <c r="K147" s="405"/>
      <c r="L147" s="405"/>
      <c r="M147" s="405"/>
      <c r="N147" s="405"/>
      <c r="O147" s="405"/>
      <c r="P147" s="405"/>
    </row>
    <row r="148" spans="1:16" ht="14.4">
      <c r="A148" s="406"/>
      <c r="B148" s="406"/>
      <c r="C148" s="406"/>
      <c r="D148" s="407"/>
      <c r="E148" s="407"/>
      <c r="F148" s="407"/>
      <c r="G148" s="407"/>
      <c r="H148" s="407"/>
      <c r="I148" s="406"/>
      <c r="J148" s="405"/>
      <c r="K148" s="405"/>
      <c r="L148" s="405"/>
      <c r="M148" s="405"/>
      <c r="N148" s="405"/>
      <c r="O148" s="405"/>
      <c r="P148" s="405"/>
    </row>
    <row r="149" spans="1:16" ht="14.4">
      <c r="A149" s="406"/>
      <c r="B149" s="406"/>
      <c r="C149" s="406"/>
      <c r="D149" s="407"/>
      <c r="E149" s="407"/>
      <c r="F149" s="407"/>
      <c r="G149" s="407"/>
      <c r="H149" s="407"/>
      <c r="I149" s="406"/>
      <c r="J149" s="405"/>
      <c r="K149" s="405"/>
      <c r="L149" s="405"/>
      <c r="M149" s="405"/>
      <c r="N149" s="405"/>
      <c r="O149" s="405"/>
      <c r="P149" s="405"/>
    </row>
    <row r="150" spans="1:16" ht="14.4">
      <c r="A150" s="406"/>
      <c r="B150" s="406"/>
      <c r="C150" s="406"/>
      <c r="D150" s="407"/>
      <c r="E150" s="407"/>
      <c r="F150" s="407"/>
      <c r="G150" s="407"/>
      <c r="H150" s="407"/>
      <c r="I150" s="406"/>
      <c r="J150" s="405"/>
      <c r="K150" s="405"/>
      <c r="L150" s="405"/>
      <c r="M150" s="405"/>
      <c r="N150" s="405"/>
      <c r="O150" s="405"/>
      <c r="P150" s="405"/>
    </row>
    <row r="151" spans="1:16" ht="14.4">
      <c r="A151" s="406"/>
      <c r="B151" s="406"/>
      <c r="C151" s="406"/>
      <c r="D151" s="407"/>
      <c r="E151" s="407"/>
      <c r="F151" s="407"/>
      <c r="G151" s="407"/>
      <c r="H151" s="407"/>
      <c r="I151" s="406"/>
      <c r="J151" s="405"/>
      <c r="K151" s="405"/>
      <c r="L151" s="405"/>
      <c r="M151" s="405"/>
      <c r="N151" s="405"/>
      <c r="O151" s="405"/>
      <c r="P151" s="405"/>
    </row>
    <row r="152" spans="1:16" ht="14.4">
      <c r="A152" s="406"/>
      <c r="B152" s="406"/>
      <c r="C152" s="406"/>
      <c r="D152" s="407"/>
      <c r="E152" s="407"/>
      <c r="F152" s="407"/>
      <c r="G152" s="407"/>
      <c r="H152" s="407"/>
      <c r="I152" s="406"/>
      <c r="J152" s="405"/>
      <c r="K152" s="405"/>
      <c r="L152" s="405"/>
      <c r="M152" s="405"/>
      <c r="N152" s="405"/>
      <c r="O152" s="405"/>
      <c r="P152" s="405"/>
    </row>
    <row r="153" spans="1:16" ht="14.4">
      <c r="A153" s="406"/>
      <c r="B153" s="406"/>
      <c r="C153" s="406"/>
      <c r="D153" s="407"/>
      <c r="E153" s="407"/>
      <c r="F153" s="407"/>
      <c r="G153" s="407"/>
      <c r="H153" s="407"/>
      <c r="I153" s="406"/>
      <c r="J153" s="405"/>
      <c r="K153" s="405"/>
      <c r="L153" s="405"/>
      <c r="M153" s="405"/>
      <c r="N153" s="405"/>
      <c r="O153" s="405"/>
      <c r="P153" s="405"/>
    </row>
    <row r="154" spans="1:16" ht="14.4">
      <c r="A154" s="406"/>
      <c r="B154" s="406"/>
      <c r="C154" s="406"/>
      <c r="D154" s="407"/>
      <c r="E154" s="407"/>
      <c r="F154" s="407"/>
      <c r="G154" s="407"/>
      <c r="H154" s="407"/>
      <c r="I154" s="406"/>
      <c r="J154" s="405"/>
      <c r="K154" s="405"/>
      <c r="L154" s="405"/>
      <c r="M154" s="405"/>
      <c r="N154" s="405"/>
      <c r="O154" s="405"/>
      <c r="P154" s="405"/>
    </row>
    <row r="155" spans="1:16" ht="14.4">
      <c r="A155" s="406"/>
      <c r="B155" s="406"/>
      <c r="C155" s="406"/>
      <c r="D155" s="407"/>
      <c r="E155" s="407"/>
      <c r="F155" s="407"/>
      <c r="G155" s="407"/>
      <c r="H155" s="407"/>
      <c r="I155" s="406"/>
      <c r="J155" s="405"/>
      <c r="K155" s="405"/>
      <c r="L155" s="405"/>
      <c r="M155" s="405"/>
      <c r="N155" s="405"/>
      <c r="O155" s="405"/>
      <c r="P155" s="405"/>
    </row>
    <row r="156" spans="1:16" ht="14.4">
      <c r="A156" s="406"/>
      <c r="B156" s="406"/>
      <c r="C156" s="406"/>
      <c r="D156" s="407"/>
      <c r="E156" s="407"/>
      <c r="F156" s="407"/>
      <c r="G156" s="407"/>
      <c r="H156" s="407"/>
      <c r="I156" s="406"/>
      <c r="J156" s="405"/>
      <c r="K156" s="405"/>
      <c r="L156" s="405"/>
      <c r="M156" s="405"/>
      <c r="N156" s="405"/>
      <c r="O156" s="405"/>
      <c r="P156" s="405"/>
    </row>
    <row r="157" spans="1:16" ht="14.4">
      <c r="A157" s="406"/>
      <c r="B157" s="406"/>
      <c r="C157" s="406"/>
      <c r="D157" s="407"/>
      <c r="E157" s="407"/>
      <c r="F157" s="407"/>
      <c r="G157" s="407"/>
      <c r="H157" s="407"/>
      <c r="I157" s="406"/>
      <c r="J157" s="405"/>
      <c r="K157" s="405"/>
      <c r="L157" s="405"/>
      <c r="M157" s="405"/>
      <c r="N157" s="405"/>
      <c r="O157" s="405"/>
      <c r="P157" s="405"/>
    </row>
    <row r="158" spans="1:16" ht="14.4">
      <c r="A158" s="406"/>
      <c r="B158" s="406"/>
      <c r="C158" s="406"/>
      <c r="D158" s="407"/>
      <c r="E158" s="407"/>
      <c r="F158" s="407"/>
      <c r="G158" s="407"/>
      <c r="H158" s="407"/>
      <c r="I158" s="406"/>
      <c r="J158" s="405"/>
      <c r="K158" s="405"/>
      <c r="L158" s="405"/>
      <c r="M158" s="405"/>
      <c r="N158" s="405"/>
      <c r="O158" s="405"/>
      <c r="P158" s="405"/>
    </row>
    <row r="159" spans="1:16" ht="14.4">
      <c r="A159" s="406"/>
      <c r="B159" s="406"/>
      <c r="C159" s="406"/>
      <c r="D159" s="407"/>
      <c r="E159" s="407"/>
      <c r="F159" s="407"/>
      <c r="G159" s="407"/>
      <c r="H159" s="407"/>
      <c r="I159" s="406"/>
      <c r="J159" s="405"/>
      <c r="K159" s="405"/>
      <c r="L159" s="405"/>
      <c r="M159" s="405"/>
      <c r="N159" s="405"/>
      <c r="O159" s="405"/>
      <c r="P159" s="405"/>
    </row>
    <row r="160" spans="1:16" ht="14.4">
      <c r="A160" s="406"/>
      <c r="B160" s="406"/>
      <c r="C160" s="406"/>
      <c r="D160" s="407"/>
      <c r="E160" s="407"/>
      <c r="F160" s="407"/>
      <c r="G160" s="407"/>
      <c r="H160" s="407"/>
      <c r="I160" s="406"/>
      <c r="J160" s="405"/>
      <c r="K160" s="405"/>
      <c r="L160" s="405"/>
      <c r="M160" s="405"/>
      <c r="N160" s="405"/>
      <c r="O160" s="405"/>
      <c r="P160" s="405"/>
    </row>
    <row r="161" spans="1:16" ht="14.4">
      <c r="A161" s="406"/>
      <c r="B161" s="406"/>
      <c r="C161" s="406"/>
      <c r="D161" s="407"/>
      <c r="E161" s="407"/>
      <c r="F161" s="407"/>
      <c r="G161" s="407"/>
      <c r="H161" s="407"/>
      <c r="I161" s="406"/>
      <c r="J161" s="405"/>
      <c r="K161" s="405"/>
      <c r="L161" s="405"/>
      <c r="M161" s="405"/>
      <c r="N161" s="405"/>
      <c r="O161" s="405"/>
      <c r="P161" s="405"/>
    </row>
    <row r="162" spans="1:16" ht="14.4">
      <c r="A162" s="406"/>
      <c r="B162" s="406"/>
      <c r="C162" s="406"/>
      <c r="D162" s="407"/>
      <c r="E162" s="407"/>
      <c r="F162" s="407"/>
      <c r="G162" s="407"/>
      <c r="H162" s="407"/>
      <c r="I162" s="406"/>
      <c r="J162" s="405"/>
      <c r="K162" s="405"/>
      <c r="L162" s="405"/>
      <c r="M162" s="405"/>
      <c r="N162" s="405"/>
      <c r="O162" s="405"/>
      <c r="P162" s="405"/>
    </row>
    <row r="163" spans="1:16" ht="14.4">
      <c r="A163" s="406"/>
      <c r="B163" s="406"/>
      <c r="C163" s="406"/>
      <c r="D163" s="407"/>
      <c r="E163" s="407"/>
      <c r="F163" s="407"/>
      <c r="G163" s="407"/>
      <c r="H163" s="407"/>
      <c r="I163" s="406"/>
      <c r="J163" s="405"/>
      <c r="K163" s="405"/>
      <c r="L163" s="405"/>
      <c r="M163" s="405"/>
      <c r="N163" s="405"/>
      <c r="O163" s="405"/>
      <c r="P163" s="405"/>
    </row>
    <row r="164" spans="1:16" ht="14.4">
      <c r="A164" s="406"/>
      <c r="B164" s="406"/>
      <c r="C164" s="406"/>
      <c r="D164" s="407"/>
      <c r="E164" s="407"/>
      <c r="F164" s="407"/>
      <c r="G164" s="407"/>
      <c r="H164" s="407"/>
      <c r="I164" s="406"/>
      <c r="J164" s="405"/>
      <c r="K164" s="405"/>
      <c r="L164" s="405"/>
      <c r="M164" s="405"/>
      <c r="N164" s="405"/>
      <c r="O164" s="405"/>
      <c r="P164" s="405"/>
    </row>
    <row r="165" spans="1:16" ht="14.4">
      <c r="A165" s="406"/>
      <c r="B165" s="406"/>
      <c r="C165" s="406"/>
      <c r="D165" s="407"/>
      <c r="E165" s="407"/>
      <c r="F165" s="407"/>
      <c r="G165" s="407"/>
      <c r="H165" s="407"/>
      <c r="I165" s="406"/>
      <c r="J165" s="405"/>
      <c r="K165" s="405"/>
      <c r="L165" s="405"/>
      <c r="M165" s="405"/>
      <c r="N165" s="405"/>
      <c r="O165" s="405"/>
      <c r="P165" s="405"/>
    </row>
    <row r="166" spans="1:16" ht="14.4">
      <c r="A166" s="406"/>
      <c r="B166" s="406"/>
      <c r="C166" s="406"/>
      <c r="D166" s="407"/>
      <c r="E166" s="407"/>
      <c r="F166" s="407"/>
      <c r="G166" s="407"/>
      <c r="H166" s="407"/>
      <c r="I166" s="406"/>
      <c r="J166" s="405"/>
      <c r="K166" s="405"/>
      <c r="L166" s="405"/>
      <c r="M166" s="405"/>
      <c r="N166" s="405"/>
      <c r="O166" s="405"/>
      <c r="P166" s="405"/>
    </row>
    <row r="167" spans="1:16" ht="14.4">
      <c r="A167" s="406"/>
      <c r="B167" s="406"/>
      <c r="C167" s="406"/>
      <c r="D167" s="407"/>
      <c r="E167" s="407"/>
      <c r="F167" s="407"/>
      <c r="G167" s="407"/>
      <c r="H167" s="407"/>
      <c r="I167" s="406"/>
      <c r="J167" s="405"/>
      <c r="K167" s="405"/>
      <c r="L167" s="405"/>
      <c r="M167" s="405"/>
      <c r="N167" s="405"/>
      <c r="O167" s="405"/>
      <c r="P167" s="405"/>
    </row>
    <row r="168" spans="1:16" ht="14.4">
      <c r="A168" s="406"/>
      <c r="B168" s="406"/>
      <c r="C168" s="406"/>
      <c r="D168" s="407"/>
      <c r="E168" s="407"/>
      <c r="F168" s="407"/>
      <c r="G168" s="407"/>
      <c r="H168" s="407"/>
      <c r="I168" s="406"/>
      <c r="J168" s="405"/>
      <c r="K168" s="405"/>
      <c r="L168" s="405"/>
      <c r="M168" s="405"/>
      <c r="N168" s="405"/>
      <c r="O168" s="405"/>
      <c r="P168" s="405"/>
    </row>
    <row r="169" spans="1:16" ht="14.4">
      <c r="A169" s="406"/>
      <c r="B169" s="406"/>
      <c r="C169" s="406"/>
      <c r="D169" s="407"/>
      <c r="E169" s="407"/>
      <c r="F169" s="407"/>
      <c r="G169" s="407"/>
      <c r="H169" s="407"/>
      <c r="I169" s="406"/>
      <c r="J169" s="405"/>
      <c r="K169" s="405"/>
      <c r="L169" s="405"/>
      <c r="M169" s="405"/>
      <c r="N169" s="405"/>
      <c r="O169" s="405"/>
      <c r="P169" s="405"/>
    </row>
    <row r="170" spans="1:16" ht="14.4">
      <c r="A170" s="406"/>
      <c r="B170" s="406"/>
      <c r="C170" s="406"/>
      <c r="D170" s="407"/>
      <c r="E170" s="407"/>
      <c r="F170" s="407"/>
      <c r="G170" s="407"/>
      <c r="H170" s="407"/>
      <c r="I170" s="406"/>
      <c r="J170" s="405"/>
      <c r="K170" s="405"/>
      <c r="L170" s="405"/>
      <c r="M170" s="405"/>
      <c r="N170" s="405"/>
      <c r="O170" s="405"/>
      <c r="P170" s="405"/>
    </row>
    <row r="171" spans="1:16" ht="14.4">
      <c r="A171" s="406"/>
      <c r="B171" s="406"/>
      <c r="C171" s="406"/>
      <c r="D171" s="407"/>
      <c r="E171" s="407"/>
      <c r="F171" s="407"/>
      <c r="G171" s="407"/>
      <c r="H171" s="407"/>
      <c r="I171" s="406"/>
      <c r="J171" s="405"/>
      <c r="K171" s="405"/>
      <c r="L171" s="405"/>
      <c r="M171" s="405"/>
      <c r="N171" s="405"/>
      <c r="O171" s="405"/>
      <c r="P171" s="405"/>
    </row>
    <row r="172" spans="1:16" ht="14.4">
      <c r="A172" s="406"/>
      <c r="B172" s="406"/>
      <c r="C172" s="406"/>
      <c r="D172" s="407"/>
      <c r="E172" s="407"/>
      <c r="F172" s="407"/>
      <c r="G172" s="407"/>
      <c r="H172" s="407"/>
      <c r="I172" s="406"/>
      <c r="J172" s="405"/>
      <c r="K172" s="405"/>
      <c r="L172" s="405"/>
      <c r="M172" s="405"/>
      <c r="N172" s="405"/>
      <c r="O172" s="405"/>
      <c r="P172" s="405"/>
    </row>
    <row r="173" spans="1:16" ht="14.4">
      <c r="A173" s="406"/>
      <c r="B173" s="406"/>
      <c r="C173" s="406"/>
      <c r="D173" s="407"/>
      <c r="E173" s="407"/>
      <c r="F173" s="407"/>
      <c r="G173" s="407"/>
      <c r="H173" s="407"/>
      <c r="I173" s="406"/>
      <c r="J173" s="405"/>
      <c r="K173" s="405"/>
      <c r="L173" s="405"/>
      <c r="M173" s="405"/>
      <c r="N173" s="405"/>
      <c r="O173" s="405"/>
      <c r="P173" s="405"/>
    </row>
    <row r="174" spans="1:16" ht="14.4">
      <c r="A174" s="406"/>
      <c r="B174" s="406"/>
      <c r="C174" s="406"/>
      <c r="D174" s="407"/>
      <c r="E174" s="407"/>
      <c r="F174" s="407"/>
      <c r="G174" s="407"/>
      <c r="H174" s="407"/>
      <c r="I174" s="406"/>
      <c r="J174" s="405"/>
      <c r="K174" s="405"/>
      <c r="L174" s="405"/>
      <c r="M174" s="405"/>
      <c r="N174" s="405"/>
      <c r="O174" s="405"/>
      <c r="P174" s="405"/>
    </row>
    <row r="175" spans="1:16" ht="14.4">
      <c r="A175" s="406"/>
      <c r="B175" s="406"/>
      <c r="C175" s="406"/>
      <c r="D175" s="407"/>
      <c r="E175" s="407"/>
      <c r="F175" s="407"/>
      <c r="G175" s="407"/>
      <c r="H175" s="407"/>
      <c r="I175" s="406"/>
      <c r="J175" s="405"/>
      <c r="K175" s="405"/>
      <c r="L175" s="405"/>
      <c r="M175" s="405"/>
      <c r="N175" s="405"/>
      <c r="O175" s="405"/>
      <c r="P175" s="405"/>
    </row>
    <row r="176" spans="1:16" ht="14.4">
      <c r="A176" s="406"/>
      <c r="B176" s="406"/>
      <c r="C176" s="406"/>
      <c r="D176" s="407"/>
      <c r="E176" s="407"/>
      <c r="F176" s="407"/>
      <c r="G176" s="407"/>
      <c r="H176" s="407"/>
      <c r="I176" s="406"/>
      <c r="J176" s="405"/>
      <c r="K176" s="405"/>
      <c r="L176" s="405"/>
      <c r="M176" s="405"/>
      <c r="N176" s="405"/>
      <c r="O176" s="405"/>
      <c r="P176" s="405"/>
    </row>
    <row r="177" spans="1:16" ht="14.4">
      <c r="A177" s="406"/>
      <c r="B177" s="406"/>
      <c r="C177" s="406"/>
      <c r="D177" s="407"/>
      <c r="E177" s="407"/>
      <c r="F177" s="407"/>
      <c r="G177" s="407"/>
      <c r="H177" s="407"/>
      <c r="I177" s="406"/>
      <c r="J177" s="405"/>
      <c r="K177" s="405"/>
      <c r="L177" s="405"/>
      <c r="M177" s="405"/>
      <c r="N177" s="405"/>
      <c r="O177" s="405"/>
      <c r="P177" s="405"/>
    </row>
    <row r="178" spans="1:16" ht="14.4">
      <c r="A178" s="406"/>
      <c r="B178" s="406"/>
      <c r="C178" s="406"/>
      <c r="D178" s="407"/>
      <c r="E178" s="407"/>
      <c r="F178" s="407"/>
      <c r="G178" s="407"/>
      <c r="H178" s="407"/>
      <c r="I178" s="406"/>
      <c r="J178" s="405"/>
      <c r="K178" s="405"/>
      <c r="L178" s="405"/>
      <c r="M178" s="405"/>
      <c r="N178" s="405"/>
      <c r="O178" s="405"/>
      <c r="P178" s="405"/>
    </row>
    <row r="179" spans="1:16" ht="14.4">
      <c r="A179" s="406"/>
      <c r="B179" s="406"/>
      <c r="C179" s="406"/>
      <c r="D179" s="407"/>
      <c r="E179" s="407"/>
      <c r="F179" s="407"/>
      <c r="G179" s="407"/>
      <c r="H179" s="407"/>
      <c r="I179" s="406"/>
      <c r="J179" s="405"/>
      <c r="K179" s="405"/>
      <c r="L179" s="405"/>
      <c r="M179" s="405"/>
      <c r="N179" s="405"/>
      <c r="O179" s="405"/>
      <c r="P179" s="405"/>
    </row>
    <row r="180" spans="1:16" ht="14.4">
      <c r="A180" s="406"/>
      <c r="B180" s="406"/>
      <c r="C180" s="406"/>
      <c r="D180" s="407"/>
      <c r="E180" s="407"/>
      <c r="F180" s="407"/>
      <c r="G180" s="407"/>
      <c r="H180" s="407"/>
      <c r="I180" s="406"/>
      <c r="J180" s="405"/>
      <c r="K180" s="405"/>
      <c r="L180" s="405"/>
      <c r="M180" s="405"/>
      <c r="N180" s="405"/>
      <c r="O180" s="405"/>
      <c r="P180" s="405"/>
    </row>
    <row r="181" spans="1:16" ht="14.4">
      <c r="A181" s="406"/>
      <c r="B181" s="406"/>
      <c r="C181" s="406"/>
      <c r="D181" s="407"/>
      <c r="E181" s="407"/>
      <c r="F181" s="407"/>
      <c r="G181" s="407"/>
      <c r="H181" s="407"/>
      <c r="I181" s="406"/>
      <c r="J181" s="405"/>
      <c r="K181" s="405"/>
      <c r="L181" s="405"/>
      <c r="M181" s="405"/>
      <c r="N181" s="405"/>
      <c r="O181" s="405"/>
      <c r="P181" s="405"/>
    </row>
    <row r="182" spans="1:16" ht="14.4">
      <c r="A182" s="406"/>
      <c r="B182" s="406"/>
      <c r="C182" s="406"/>
      <c r="D182" s="407"/>
      <c r="E182" s="407"/>
      <c r="F182" s="407"/>
      <c r="G182" s="407"/>
      <c r="H182" s="407"/>
      <c r="I182" s="406"/>
      <c r="J182" s="405"/>
      <c r="K182" s="405"/>
      <c r="L182" s="405"/>
      <c r="M182" s="405"/>
      <c r="N182" s="405"/>
      <c r="O182" s="405"/>
      <c r="P182" s="405"/>
    </row>
    <row r="183" spans="1:16" ht="14.4">
      <c r="A183" s="406"/>
      <c r="B183" s="406"/>
      <c r="C183" s="406"/>
      <c r="D183" s="407"/>
      <c r="E183" s="407"/>
      <c r="F183" s="407"/>
      <c r="G183" s="407"/>
      <c r="H183" s="407"/>
      <c r="I183" s="406"/>
      <c r="J183" s="405"/>
      <c r="K183" s="405"/>
      <c r="L183" s="405"/>
      <c r="M183" s="405"/>
      <c r="N183" s="405"/>
      <c r="O183" s="405"/>
      <c r="P183" s="405"/>
    </row>
    <row r="184" spans="1:16" ht="14.4">
      <c r="A184" s="406"/>
      <c r="B184" s="406"/>
      <c r="C184" s="406"/>
      <c r="D184" s="407"/>
      <c r="E184" s="407"/>
      <c r="F184" s="407"/>
      <c r="G184" s="407"/>
      <c r="H184" s="407"/>
      <c r="I184" s="406"/>
      <c r="J184" s="405"/>
      <c r="K184" s="405"/>
      <c r="L184" s="405"/>
      <c r="M184" s="405"/>
      <c r="N184" s="405"/>
      <c r="O184" s="405"/>
      <c r="P184" s="405"/>
    </row>
    <row r="185" spans="1:16" ht="14.4">
      <c r="A185" s="406"/>
      <c r="B185" s="406"/>
      <c r="C185" s="406"/>
      <c r="D185" s="407"/>
      <c r="E185" s="407"/>
      <c r="F185" s="407"/>
      <c r="G185" s="407"/>
      <c r="H185" s="407"/>
      <c r="I185" s="406"/>
      <c r="J185" s="405"/>
      <c r="K185" s="405"/>
      <c r="L185" s="405"/>
      <c r="M185" s="405"/>
      <c r="N185" s="405"/>
      <c r="O185" s="405"/>
      <c r="P185" s="405"/>
    </row>
    <row r="186" spans="1:16" ht="14.4">
      <c r="A186" s="406"/>
      <c r="B186" s="406"/>
      <c r="C186" s="406"/>
      <c r="D186" s="407"/>
      <c r="E186" s="407"/>
      <c r="F186" s="407"/>
      <c r="G186" s="407"/>
      <c r="H186" s="407"/>
      <c r="I186" s="406"/>
      <c r="J186" s="405"/>
      <c r="K186" s="405"/>
      <c r="L186" s="405"/>
      <c r="M186" s="405"/>
      <c r="N186" s="405"/>
      <c r="O186" s="405"/>
      <c r="P186" s="405"/>
    </row>
    <row r="187" spans="1:16" ht="14.4">
      <c r="A187" s="406"/>
      <c r="B187" s="406"/>
      <c r="C187" s="406"/>
      <c r="D187" s="407"/>
      <c r="E187" s="407"/>
      <c r="F187" s="407"/>
      <c r="G187" s="407"/>
      <c r="H187" s="407"/>
      <c r="I187" s="406"/>
      <c r="J187" s="405"/>
      <c r="K187" s="405"/>
      <c r="L187" s="405"/>
      <c r="M187" s="405"/>
      <c r="N187" s="405"/>
      <c r="O187" s="405"/>
      <c r="P187" s="405"/>
    </row>
    <row r="188" spans="1:16" ht="14.4">
      <c r="A188" s="406"/>
      <c r="B188" s="406"/>
      <c r="C188" s="406"/>
      <c r="D188" s="407"/>
      <c r="E188" s="407"/>
      <c r="F188" s="407"/>
      <c r="G188" s="407"/>
      <c r="H188" s="407"/>
      <c r="I188" s="406"/>
      <c r="J188" s="405"/>
      <c r="K188" s="405"/>
      <c r="L188" s="405"/>
      <c r="M188" s="405"/>
      <c r="N188" s="405"/>
      <c r="O188" s="405"/>
      <c r="P188" s="405"/>
    </row>
    <row r="189" spans="1:16" ht="14.4">
      <c r="A189" s="406"/>
      <c r="B189" s="406"/>
      <c r="C189" s="406"/>
      <c r="D189" s="407"/>
      <c r="E189" s="407"/>
      <c r="F189" s="407"/>
      <c r="G189" s="407"/>
      <c r="H189" s="407"/>
      <c r="I189" s="406"/>
      <c r="J189" s="405"/>
      <c r="K189" s="405"/>
      <c r="L189" s="405"/>
      <c r="M189" s="405"/>
      <c r="N189" s="405"/>
      <c r="O189" s="405"/>
      <c r="P189" s="405"/>
    </row>
    <row r="190" spans="1:16" ht="14.4">
      <c r="A190" s="406"/>
      <c r="B190" s="406"/>
      <c r="C190" s="406"/>
      <c r="D190" s="407"/>
      <c r="E190" s="407"/>
      <c r="F190" s="407"/>
      <c r="G190" s="407"/>
      <c r="H190" s="407"/>
      <c r="I190" s="406"/>
      <c r="J190" s="405"/>
      <c r="K190" s="405"/>
      <c r="L190" s="405"/>
      <c r="M190" s="405"/>
      <c r="N190" s="405"/>
      <c r="O190" s="405"/>
      <c r="P190" s="405"/>
    </row>
    <row r="191" spans="1:16" ht="14.4">
      <c r="A191" s="406"/>
      <c r="B191" s="406"/>
      <c r="C191" s="406"/>
      <c r="D191" s="407"/>
      <c r="E191" s="407"/>
      <c r="F191" s="407"/>
      <c r="G191" s="407"/>
      <c r="H191" s="407"/>
      <c r="I191" s="406"/>
      <c r="J191" s="405"/>
      <c r="K191" s="405"/>
      <c r="L191" s="405"/>
      <c r="M191" s="405"/>
      <c r="N191" s="405"/>
      <c r="O191" s="405"/>
      <c r="P191" s="405"/>
    </row>
    <row r="192" spans="1:16" ht="14.4">
      <c r="A192" s="406"/>
      <c r="B192" s="406"/>
      <c r="C192" s="406"/>
      <c r="D192" s="407"/>
      <c r="E192" s="407"/>
      <c r="F192" s="407"/>
      <c r="G192" s="407"/>
      <c r="H192" s="407"/>
      <c r="I192" s="406"/>
      <c r="J192" s="405"/>
      <c r="K192" s="405"/>
      <c r="L192" s="405"/>
      <c r="M192" s="405"/>
      <c r="N192" s="405"/>
      <c r="O192" s="405"/>
      <c r="P192" s="405"/>
    </row>
    <row r="193" spans="1:16" ht="14.4">
      <c r="A193" s="406"/>
      <c r="B193" s="406"/>
      <c r="C193" s="406"/>
      <c r="D193" s="407"/>
      <c r="E193" s="407"/>
      <c r="F193" s="407"/>
      <c r="G193" s="407"/>
      <c r="H193" s="407"/>
      <c r="I193" s="406"/>
      <c r="J193" s="405"/>
      <c r="K193" s="405"/>
      <c r="L193" s="405"/>
      <c r="M193" s="405"/>
      <c r="N193" s="405"/>
      <c r="O193" s="405"/>
      <c r="P193" s="405"/>
    </row>
    <row r="194" spans="1:16" ht="14.4">
      <c r="A194" s="406"/>
      <c r="B194" s="406"/>
      <c r="C194" s="406"/>
      <c r="D194" s="407"/>
      <c r="E194" s="407"/>
      <c r="F194" s="407"/>
      <c r="G194" s="407"/>
      <c r="H194" s="407"/>
      <c r="I194" s="406"/>
      <c r="J194" s="405"/>
      <c r="K194" s="405"/>
      <c r="L194" s="405"/>
      <c r="M194" s="405"/>
      <c r="N194" s="405"/>
      <c r="O194" s="405"/>
      <c r="P194" s="405"/>
    </row>
    <row r="195" spans="1:16" ht="14.4">
      <c r="A195" s="406"/>
      <c r="B195" s="406"/>
      <c r="C195" s="406"/>
      <c r="D195" s="407"/>
      <c r="E195" s="407"/>
      <c r="F195" s="407"/>
      <c r="G195" s="407"/>
      <c r="H195" s="407"/>
      <c r="I195" s="406"/>
      <c r="J195" s="405"/>
      <c r="K195" s="405"/>
      <c r="L195" s="405"/>
      <c r="M195" s="405"/>
      <c r="N195" s="405"/>
      <c r="O195" s="405"/>
      <c r="P195" s="405"/>
    </row>
    <row r="196" spans="1:16" ht="14.4">
      <c r="A196" s="406"/>
      <c r="B196" s="406"/>
      <c r="C196" s="406"/>
      <c r="D196" s="407"/>
      <c r="E196" s="407"/>
      <c r="F196" s="407"/>
      <c r="G196" s="407"/>
      <c r="H196" s="407"/>
      <c r="I196" s="406"/>
      <c r="J196" s="405"/>
      <c r="K196" s="405"/>
      <c r="L196" s="405"/>
      <c r="M196" s="405"/>
      <c r="N196" s="405"/>
      <c r="O196" s="405"/>
      <c r="P196" s="405"/>
    </row>
    <row r="197" spans="1:16" ht="14.4">
      <c r="A197" s="406"/>
      <c r="B197" s="406"/>
      <c r="C197" s="406"/>
      <c r="D197" s="407"/>
      <c r="E197" s="407"/>
      <c r="F197" s="407"/>
      <c r="G197" s="407"/>
      <c r="H197" s="407"/>
      <c r="I197" s="406"/>
      <c r="J197" s="405"/>
      <c r="K197" s="405"/>
      <c r="L197" s="405"/>
      <c r="M197" s="405"/>
      <c r="N197" s="405"/>
      <c r="O197" s="405"/>
      <c r="P197" s="405"/>
    </row>
    <row r="198" spans="1:16" ht="14.4">
      <c r="A198" s="406"/>
      <c r="B198" s="406"/>
      <c r="C198" s="406"/>
      <c r="D198" s="407"/>
      <c r="E198" s="407"/>
      <c r="F198" s="407"/>
      <c r="G198" s="407"/>
      <c r="H198" s="407"/>
      <c r="I198" s="406"/>
      <c r="J198" s="405"/>
      <c r="K198" s="405"/>
      <c r="L198" s="405"/>
      <c r="M198" s="405"/>
      <c r="N198" s="405"/>
      <c r="O198" s="405"/>
      <c r="P198" s="405"/>
    </row>
    <row r="199" spans="1:16" ht="14.4">
      <c r="A199" s="406"/>
      <c r="B199" s="406"/>
      <c r="C199" s="406"/>
      <c r="D199" s="407"/>
      <c r="E199" s="407"/>
      <c r="F199" s="407"/>
      <c r="G199" s="407"/>
      <c r="H199" s="407"/>
      <c r="I199" s="406"/>
      <c r="J199" s="405"/>
      <c r="K199" s="405"/>
      <c r="L199" s="405"/>
      <c r="M199" s="405"/>
      <c r="N199" s="405"/>
      <c r="O199" s="405"/>
      <c r="P199" s="405"/>
    </row>
    <row r="200" spans="1:16" ht="14.4">
      <c r="A200" s="406"/>
      <c r="B200" s="406"/>
      <c r="C200" s="406"/>
      <c r="D200" s="407"/>
      <c r="E200" s="407"/>
      <c r="F200" s="407"/>
      <c r="G200" s="407"/>
      <c r="H200" s="407"/>
      <c r="I200" s="406"/>
      <c r="J200" s="405"/>
      <c r="K200" s="405"/>
      <c r="L200" s="405"/>
      <c r="M200" s="405"/>
      <c r="N200" s="405"/>
      <c r="O200" s="405"/>
      <c r="P200" s="405"/>
    </row>
    <row r="201" spans="1:16" ht="14.4">
      <c r="A201" s="406"/>
      <c r="B201" s="406"/>
      <c r="C201" s="406"/>
      <c r="D201" s="407"/>
      <c r="E201" s="407"/>
      <c r="F201" s="407"/>
      <c r="G201" s="407"/>
      <c r="H201" s="407"/>
      <c r="I201" s="406"/>
      <c r="J201" s="405"/>
      <c r="K201" s="405"/>
      <c r="L201" s="405"/>
      <c r="M201" s="405"/>
      <c r="N201" s="405"/>
      <c r="O201" s="405"/>
      <c r="P201" s="405"/>
    </row>
    <row r="202" spans="1:16" ht="14.4">
      <c r="A202" s="406"/>
      <c r="B202" s="406"/>
      <c r="C202" s="406"/>
      <c r="D202" s="407"/>
      <c r="E202" s="407"/>
      <c r="F202" s="407"/>
      <c r="G202" s="407"/>
      <c r="H202" s="407"/>
      <c r="I202" s="406"/>
      <c r="J202" s="405"/>
      <c r="K202" s="405"/>
      <c r="L202" s="405"/>
      <c r="M202" s="405"/>
      <c r="N202" s="405"/>
      <c r="O202" s="405"/>
      <c r="P202" s="405"/>
    </row>
    <row r="203" spans="1:16" ht="14.4">
      <c r="A203" s="406"/>
      <c r="B203" s="406"/>
      <c r="C203" s="406"/>
      <c r="D203" s="407"/>
      <c r="E203" s="407"/>
      <c r="F203" s="407"/>
      <c r="G203" s="407"/>
      <c r="H203" s="407"/>
      <c r="I203" s="406"/>
      <c r="J203" s="405"/>
      <c r="K203" s="405"/>
      <c r="L203" s="405"/>
      <c r="M203" s="405"/>
      <c r="N203" s="405"/>
      <c r="O203" s="405"/>
      <c r="P203" s="405"/>
    </row>
    <row r="204" spans="1:16" ht="14.4">
      <c r="A204" s="406"/>
      <c r="B204" s="406"/>
      <c r="C204" s="406"/>
      <c r="D204" s="407"/>
      <c r="E204" s="407"/>
      <c r="F204" s="407"/>
      <c r="G204" s="407"/>
      <c r="H204" s="407"/>
      <c r="I204" s="406"/>
      <c r="J204" s="405"/>
      <c r="K204" s="405"/>
      <c r="L204" s="405"/>
      <c r="M204" s="405"/>
      <c r="N204" s="405"/>
      <c r="O204" s="405"/>
      <c r="P204" s="405"/>
    </row>
    <row r="205" spans="1:16" ht="14.4">
      <c r="A205" s="406"/>
      <c r="B205" s="406"/>
      <c r="C205" s="406"/>
      <c r="D205" s="407"/>
      <c r="E205" s="407"/>
      <c r="F205" s="407"/>
      <c r="G205" s="407"/>
      <c r="H205" s="407"/>
      <c r="I205" s="406"/>
      <c r="J205" s="405"/>
      <c r="K205" s="405"/>
      <c r="L205" s="405"/>
      <c r="M205" s="405"/>
      <c r="N205" s="405"/>
      <c r="O205" s="405"/>
      <c r="P205" s="405"/>
    </row>
    <row r="206" spans="1:16" ht="14.4">
      <c r="A206" s="406"/>
      <c r="B206" s="406"/>
      <c r="C206" s="406"/>
      <c r="D206" s="407"/>
      <c r="E206" s="407"/>
      <c r="F206" s="407"/>
      <c r="G206" s="407"/>
      <c r="H206" s="407"/>
      <c r="I206" s="406"/>
      <c r="J206" s="405"/>
      <c r="K206" s="405"/>
      <c r="L206" s="405"/>
      <c r="M206" s="405"/>
      <c r="N206" s="405"/>
      <c r="O206" s="405"/>
      <c r="P206" s="405"/>
    </row>
    <row r="207" spans="1:16" ht="14.4">
      <c r="A207" s="406"/>
      <c r="B207" s="406"/>
      <c r="C207" s="406"/>
      <c r="D207" s="407"/>
      <c r="E207" s="407"/>
      <c r="F207" s="407"/>
      <c r="G207" s="407"/>
      <c r="H207" s="407"/>
      <c r="I207" s="406"/>
      <c r="J207" s="405"/>
      <c r="K207" s="405"/>
      <c r="L207" s="405"/>
      <c r="M207" s="405"/>
      <c r="N207" s="405"/>
      <c r="O207" s="405"/>
      <c r="P207" s="405"/>
    </row>
    <row r="208" spans="1:16" ht="14.4">
      <c r="A208" s="406"/>
      <c r="B208" s="406"/>
      <c r="C208" s="406"/>
      <c r="D208" s="407"/>
      <c r="E208" s="407"/>
      <c r="F208" s="407"/>
      <c r="G208" s="407"/>
      <c r="H208" s="407"/>
      <c r="I208" s="406"/>
      <c r="J208" s="405"/>
      <c r="K208" s="405"/>
      <c r="L208" s="405"/>
      <c r="M208" s="405"/>
      <c r="N208" s="405"/>
      <c r="O208" s="405"/>
      <c r="P208" s="405"/>
    </row>
    <row r="209" spans="1:16" ht="14.4">
      <c r="A209" s="406"/>
      <c r="B209" s="406"/>
      <c r="C209" s="406"/>
      <c r="D209" s="407"/>
      <c r="E209" s="407"/>
      <c r="F209" s="407"/>
      <c r="G209" s="407"/>
      <c r="H209" s="407"/>
      <c r="I209" s="406"/>
      <c r="J209" s="405"/>
      <c r="K209" s="405"/>
      <c r="L209" s="405"/>
      <c r="M209" s="405"/>
      <c r="N209" s="405"/>
      <c r="O209" s="405"/>
      <c r="P209" s="405"/>
    </row>
    <row r="210" spans="1:16" ht="14.4">
      <c r="A210" s="406"/>
      <c r="B210" s="406"/>
      <c r="C210" s="406"/>
      <c r="D210" s="407"/>
      <c r="E210" s="407"/>
      <c r="F210" s="407"/>
      <c r="G210" s="407"/>
      <c r="H210" s="407"/>
      <c r="I210" s="406"/>
      <c r="J210" s="405"/>
      <c r="K210" s="405"/>
      <c r="L210" s="405"/>
      <c r="M210" s="405"/>
      <c r="N210" s="405"/>
      <c r="O210" s="405"/>
      <c r="P210" s="405"/>
    </row>
    <row r="211" spans="1:16" ht="14.4">
      <c r="A211" s="406"/>
      <c r="B211" s="406"/>
      <c r="C211" s="406"/>
      <c r="D211" s="407"/>
      <c r="E211" s="407"/>
      <c r="F211" s="407"/>
      <c r="G211" s="407"/>
      <c r="H211" s="407"/>
      <c r="I211" s="406"/>
      <c r="J211" s="405"/>
      <c r="K211" s="405"/>
      <c r="L211" s="405"/>
      <c r="M211" s="405"/>
      <c r="N211" s="405"/>
      <c r="O211" s="405"/>
      <c r="P211" s="405"/>
    </row>
    <row r="212" spans="1:16" ht="14.4">
      <c r="A212" s="406"/>
      <c r="B212" s="406"/>
      <c r="C212" s="406"/>
      <c r="D212" s="407"/>
      <c r="E212" s="407"/>
      <c r="F212" s="407"/>
      <c r="G212" s="407"/>
      <c r="H212" s="407"/>
      <c r="I212" s="406"/>
      <c r="J212" s="405"/>
      <c r="K212" s="405"/>
      <c r="L212" s="405"/>
      <c r="M212" s="405"/>
      <c r="N212" s="405"/>
      <c r="O212" s="405"/>
      <c r="P212" s="405"/>
    </row>
    <row r="213" spans="1:16" ht="14.4">
      <c r="A213" s="406"/>
      <c r="B213" s="406"/>
      <c r="C213" s="406"/>
      <c r="D213" s="407"/>
      <c r="E213" s="407"/>
      <c r="F213" s="407"/>
      <c r="G213" s="407"/>
      <c r="H213" s="407"/>
      <c r="I213" s="406"/>
      <c r="J213" s="405"/>
      <c r="K213" s="405"/>
      <c r="L213" s="405"/>
      <c r="M213" s="405"/>
      <c r="N213" s="405"/>
      <c r="O213" s="405"/>
      <c r="P213" s="405"/>
    </row>
    <row r="214" spans="1:16" ht="14.4">
      <c r="A214" s="406"/>
      <c r="B214" s="406"/>
      <c r="C214" s="406"/>
      <c r="D214" s="407"/>
      <c r="E214" s="407"/>
      <c r="F214" s="407"/>
      <c r="G214" s="407"/>
      <c r="H214" s="407"/>
      <c r="I214" s="406"/>
      <c r="J214" s="405"/>
      <c r="K214" s="405"/>
      <c r="L214" s="405"/>
      <c r="M214" s="405"/>
      <c r="N214" s="405"/>
      <c r="O214" s="405"/>
      <c r="P214" s="405"/>
    </row>
    <row r="215" spans="1:16" ht="14.4">
      <c r="A215" s="406"/>
      <c r="B215" s="406"/>
      <c r="C215" s="406"/>
      <c r="D215" s="407"/>
      <c r="E215" s="407"/>
      <c r="F215" s="407"/>
      <c r="G215" s="407"/>
      <c r="H215" s="407"/>
      <c r="I215" s="406"/>
      <c r="J215" s="405"/>
      <c r="K215" s="405"/>
      <c r="L215" s="405"/>
      <c r="M215" s="405"/>
      <c r="N215" s="405"/>
      <c r="O215" s="405"/>
      <c r="P215" s="405"/>
    </row>
    <row r="216" spans="1:16" ht="14.4">
      <c r="A216" s="406"/>
      <c r="B216" s="406"/>
      <c r="C216" s="406"/>
      <c r="D216" s="407"/>
      <c r="E216" s="407"/>
      <c r="F216" s="407"/>
      <c r="G216" s="407"/>
      <c r="H216" s="407"/>
      <c r="I216" s="406"/>
      <c r="J216" s="405"/>
      <c r="K216" s="405"/>
      <c r="L216" s="405"/>
      <c r="M216" s="405"/>
      <c r="N216" s="405"/>
      <c r="O216" s="405"/>
      <c r="P216" s="405"/>
    </row>
    <row r="217" spans="1:16" ht="14.4">
      <c r="A217" s="406"/>
      <c r="B217" s="406"/>
      <c r="C217" s="406"/>
      <c r="D217" s="407"/>
      <c r="E217" s="407"/>
      <c r="F217" s="407"/>
      <c r="G217" s="407"/>
      <c r="H217" s="407"/>
      <c r="I217" s="406"/>
      <c r="J217" s="405"/>
      <c r="K217" s="405"/>
      <c r="L217" s="405"/>
      <c r="M217" s="405"/>
      <c r="N217" s="405"/>
      <c r="O217" s="405"/>
      <c r="P217" s="405"/>
    </row>
    <row r="218" spans="1:16" ht="14.4">
      <c r="A218" s="406"/>
      <c r="B218" s="406"/>
      <c r="C218" s="406"/>
      <c r="D218" s="407"/>
      <c r="E218" s="407"/>
      <c r="F218" s="407"/>
      <c r="G218" s="407"/>
      <c r="H218" s="407"/>
      <c r="I218" s="406"/>
      <c r="J218" s="405"/>
      <c r="K218" s="405"/>
      <c r="L218" s="405"/>
      <c r="M218" s="405"/>
      <c r="N218" s="405"/>
      <c r="O218" s="405"/>
      <c r="P218" s="405"/>
    </row>
    <row r="219" spans="1:16" ht="14.4">
      <c r="A219" s="406"/>
      <c r="B219" s="406"/>
      <c r="C219" s="406"/>
      <c r="D219" s="407"/>
      <c r="E219" s="407"/>
      <c r="F219" s="407"/>
      <c r="G219" s="407"/>
      <c r="H219" s="407"/>
      <c r="I219" s="406"/>
      <c r="J219" s="405"/>
      <c r="K219" s="405"/>
      <c r="L219" s="405"/>
      <c r="M219" s="405"/>
      <c r="N219" s="405"/>
      <c r="O219" s="405"/>
      <c r="P219" s="405"/>
    </row>
    <row r="220" spans="1:16" ht="14.4">
      <c r="A220" s="406"/>
      <c r="B220" s="406"/>
      <c r="C220" s="406"/>
      <c r="D220" s="407"/>
      <c r="E220" s="407"/>
      <c r="F220" s="407"/>
      <c r="G220" s="407"/>
      <c r="H220" s="407"/>
      <c r="I220" s="406"/>
      <c r="J220" s="405"/>
      <c r="K220" s="405"/>
      <c r="L220" s="405"/>
      <c r="M220" s="405"/>
      <c r="N220" s="405"/>
      <c r="O220" s="405"/>
      <c r="P220" s="405"/>
    </row>
    <row r="221" spans="1:16" ht="14.4">
      <c r="A221" s="406"/>
      <c r="B221" s="406"/>
      <c r="C221" s="406"/>
      <c r="D221" s="407"/>
      <c r="E221" s="407"/>
      <c r="F221" s="407"/>
      <c r="G221" s="407"/>
      <c r="H221" s="407"/>
      <c r="I221" s="406"/>
      <c r="J221" s="405"/>
      <c r="K221" s="405"/>
      <c r="L221" s="405"/>
      <c r="M221" s="405"/>
      <c r="N221" s="405"/>
      <c r="O221" s="405"/>
      <c r="P221" s="405"/>
    </row>
    <row r="222" spans="1:16" ht="14.4">
      <c r="A222" s="406"/>
      <c r="B222" s="406"/>
      <c r="C222" s="406"/>
      <c r="D222" s="407"/>
      <c r="E222" s="407"/>
      <c r="F222" s="407"/>
      <c r="G222" s="407"/>
      <c r="H222" s="407"/>
      <c r="I222" s="406"/>
      <c r="J222" s="405"/>
      <c r="K222" s="405"/>
      <c r="L222" s="405"/>
      <c r="M222" s="405"/>
      <c r="N222" s="405"/>
      <c r="O222" s="405"/>
      <c r="P222" s="405"/>
    </row>
    <row r="223" spans="1:16" ht="14.4">
      <c r="A223" s="406"/>
      <c r="B223" s="406"/>
      <c r="C223" s="406"/>
      <c r="D223" s="407"/>
      <c r="E223" s="407"/>
      <c r="F223" s="407"/>
      <c r="G223" s="407"/>
      <c r="H223" s="407"/>
      <c r="I223" s="406"/>
      <c r="J223" s="405"/>
      <c r="K223" s="405"/>
      <c r="L223" s="405"/>
      <c r="M223" s="405"/>
      <c r="N223" s="405"/>
      <c r="O223" s="405"/>
      <c r="P223" s="405"/>
    </row>
    <row r="224" spans="1:16" ht="14.4">
      <c r="A224" s="406"/>
      <c r="B224" s="406"/>
      <c r="C224" s="406"/>
      <c r="D224" s="407"/>
      <c r="E224" s="407"/>
      <c r="F224" s="407"/>
      <c r="G224" s="407"/>
      <c r="H224" s="407"/>
      <c r="I224" s="406"/>
      <c r="J224" s="405"/>
      <c r="K224" s="405"/>
      <c r="L224" s="405"/>
      <c r="M224" s="405"/>
      <c r="N224" s="405"/>
      <c r="O224" s="405"/>
      <c r="P224" s="405"/>
    </row>
    <row r="225" spans="1:16" ht="14.4">
      <c r="A225" s="406"/>
      <c r="B225" s="406"/>
      <c r="C225" s="406"/>
      <c r="D225" s="407"/>
      <c r="E225" s="407"/>
      <c r="F225" s="407"/>
      <c r="G225" s="407"/>
      <c r="H225" s="407"/>
      <c r="I225" s="406"/>
      <c r="J225" s="405"/>
      <c r="K225" s="405"/>
      <c r="L225" s="405"/>
      <c r="M225" s="405"/>
      <c r="N225" s="405"/>
      <c r="O225" s="405"/>
      <c r="P225" s="405"/>
    </row>
    <row r="226" spans="1:16" ht="14.4">
      <c r="A226" s="406"/>
      <c r="B226" s="406"/>
      <c r="C226" s="406"/>
      <c r="D226" s="407"/>
      <c r="E226" s="407"/>
      <c r="F226" s="407"/>
      <c r="G226" s="407"/>
      <c r="H226" s="407"/>
      <c r="I226" s="406"/>
      <c r="J226" s="405"/>
      <c r="K226" s="405"/>
      <c r="L226" s="405"/>
      <c r="M226" s="405"/>
      <c r="N226" s="405"/>
      <c r="O226" s="405"/>
      <c r="P226" s="405"/>
    </row>
    <row r="227" spans="1:16" ht="14.4">
      <c r="A227" s="406"/>
      <c r="B227" s="406"/>
      <c r="C227" s="406"/>
      <c r="D227" s="407"/>
      <c r="E227" s="407"/>
      <c r="F227" s="407"/>
      <c r="G227" s="407"/>
      <c r="H227" s="407"/>
      <c r="I227" s="406"/>
      <c r="J227" s="405"/>
      <c r="K227" s="405"/>
      <c r="L227" s="405"/>
      <c r="M227" s="405"/>
      <c r="N227" s="405"/>
      <c r="O227" s="405"/>
      <c r="P227" s="405"/>
    </row>
    <row r="228" spans="1:16" ht="14.4">
      <c r="A228" s="406"/>
      <c r="B228" s="406"/>
      <c r="C228" s="406"/>
      <c r="D228" s="407"/>
      <c r="E228" s="407"/>
      <c r="F228" s="407"/>
      <c r="G228" s="407"/>
      <c r="H228" s="407"/>
      <c r="I228" s="406"/>
      <c r="J228" s="405"/>
      <c r="K228" s="405"/>
      <c r="L228" s="405"/>
      <c r="M228" s="405"/>
      <c r="N228" s="405"/>
      <c r="O228" s="405"/>
      <c r="P228" s="405"/>
    </row>
    <row r="229" spans="1:16" ht="14.4">
      <c r="A229" s="406"/>
      <c r="B229" s="406"/>
      <c r="C229" s="406"/>
      <c r="D229" s="407"/>
      <c r="E229" s="407"/>
      <c r="F229" s="407"/>
      <c r="G229" s="407"/>
      <c r="H229" s="407"/>
      <c r="I229" s="406"/>
      <c r="J229" s="405"/>
      <c r="K229" s="405"/>
      <c r="L229" s="405"/>
      <c r="M229" s="405"/>
      <c r="N229" s="405"/>
      <c r="O229" s="405"/>
      <c r="P229" s="405"/>
    </row>
    <row r="230" spans="1:16" ht="14.4">
      <c r="A230" s="406"/>
      <c r="B230" s="406"/>
      <c r="C230" s="406"/>
      <c r="D230" s="407"/>
      <c r="E230" s="407"/>
      <c r="F230" s="407"/>
      <c r="G230" s="407"/>
      <c r="H230" s="407"/>
      <c r="I230" s="406"/>
      <c r="J230" s="405"/>
      <c r="K230" s="405"/>
      <c r="L230" s="405"/>
      <c r="M230" s="405"/>
      <c r="N230" s="405"/>
      <c r="O230" s="405"/>
      <c r="P230" s="405"/>
    </row>
    <row r="231" spans="1:16" ht="14.4">
      <c r="A231" s="406"/>
      <c r="B231" s="406"/>
      <c r="C231" s="406"/>
      <c r="D231" s="407"/>
      <c r="E231" s="407"/>
      <c r="F231" s="407"/>
      <c r="G231" s="407"/>
      <c r="H231" s="407"/>
      <c r="I231" s="406"/>
      <c r="J231" s="405"/>
      <c r="K231" s="405"/>
      <c r="L231" s="405"/>
      <c r="M231" s="405"/>
      <c r="N231" s="405"/>
      <c r="O231" s="405"/>
      <c r="P231" s="405"/>
    </row>
    <row r="232" spans="1:16" ht="14.4">
      <c r="A232" s="406"/>
      <c r="B232" s="406"/>
      <c r="C232" s="406"/>
      <c r="D232" s="407"/>
      <c r="E232" s="407"/>
      <c r="F232" s="407"/>
      <c r="G232" s="407"/>
      <c r="H232" s="407"/>
      <c r="I232" s="406"/>
      <c r="J232" s="405"/>
      <c r="K232" s="405"/>
      <c r="L232" s="405"/>
      <c r="M232" s="405"/>
      <c r="N232" s="405"/>
      <c r="O232" s="405"/>
      <c r="P232" s="405"/>
    </row>
    <row r="233" spans="1:16" ht="14.4">
      <c r="A233" s="406"/>
      <c r="B233" s="406"/>
      <c r="C233" s="406"/>
      <c r="D233" s="407"/>
      <c r="E233" s="407"/>
      <c r="F233" s="407"/>
      <c r="G233" s="407"/>
      <c r="H233" s="407"/>
      <c r="I233" s="406"/>
      <c r="J233" s="405"/>
      <c r="K233" s="405"/>
      <c r="L233" s="405"/>
      <c r="M233" s="405"/>
      <c r="N233" s="405"/>
      <c r="O233" s="405"/>
      <c r="P233" s="405"/>
    </row>
    <row r="234" spans="1:16" ht="14.4">
      <c r="A234" s="406"/>
      <c r="B234" s="406"/>
      <c r="C234" s="406"/>
      <c r="D234" s="407"/>
      <c r="E234" s="407"/>
      <c r="F234" s="407"/>
      <c r="G234" s="407"/>
      <c r="H234" s="407"/>
      <c r="I234" s="406"/>
      <c r="J234" s="405"/>
      <c r="K234" s="405"/>
      <c r="L234" s="405"/>
      <c r="M234" s="405"/>
      <c r="N234" s="405"/>
      <c r="O234" s="405"/>
      <c r="P234" s="405"/>
    </row>
    <row r="235" spans="1:16" ht="14.4">
      <c r="A235" s="406"/>
      <c r="B235" s="406"/>
      <c r="C235" s="406"/>
      <c r="D235" s="407"/>
      <c r="E235" s="407"/>
      <c r="F235" s="407"/>
      <c r="G235" s="407"/>
      <c r="H235" s="407"/>
      <c r="I235" s="406"/>
      <c r="J235" s="405"/>
      <c r="K235" s="405"/>
      <c r="L235" s="405"/>
      <c r="M235" s="405"/>
      <c r="N235" s="405"/>
      <c r="O235" s="405"/>
      <c r="P235" s="405"/>
    </row>
    <row r="236" spans="1:16" ht="14.4">
      <c r="A236" s="406"/>
      <c r="B236" s="406"/>
      <c r="C236" s="406"/>
      <c r="D236" s="407"/>
      <c r="E236" s="407"/>
      <c r="F236" s="407"/>
      <c r="G236" s="407"/>
      <c r="H236" s="407"/>
      <c r="I236" s="406"/>
      <c r="J236" s="405"/>
      <c r="K236" s="405"/>
      <c r="L236" s="405"/>
      <c r="M236" s="405"/>
      <c r="N236" s="405"/>
      <c r="O236" s="405"/>
      <c r="P236" s="405"/>
    </row>
    <row r="237" spans="1:16" ht="14.4">
      <c r="A237" s="406"/>
      <c r="B237" s="406"/>
      <c r="C237" s="406"/>
      <c r="D237" s="407"/>
      <c r="E237" s="407"/>
      <c r="F237" s="407"/>
      <c r="G237" s="407"/>
      <c r="H237" s="407"/>
      <c r="I237" s="406"/>
      <c r="J237" s="405"/>
      <c r="K237" s="405"/>
      <c r="L237" s="405"/>
      <c r="M237" s="405"/>
      <c r="N237" s="405"/>
      <c r="O237" s="405"/>
      <c r="P237" s="405"/>
    </row>
    <row r="238" spans="1:16" ht="14.4">
      <c r="A238" s="406"/>
      <c r="B238" s="406"/>
      <c r="C238" s="406"/>
      <c r="D238" s="407"/>
      <c r="E238" s="407"/>
      <c r="F238" s="407"/>
      <c r="G238" s="407"/>
      <c r="H238" s="407"/>
      <c r="I238" s="406"/>
      <c r="J238" s="405"/>
      <c r="K238" s="405"/>
      <c r="L238" s="405"/>
      <c r="M238" s="405"/>
      <c r="N238" s="405"/>
      <c r="O238" s="405"/>
      <c r="P238" s="405"/>
    </row>
    <row r="239" spans="1:16" ht="14.4">
      <c r="A239" s="406"/>
      <c r="B239" s="406"/>
      <c r="C239" s="406"/>
      <c r="D239" s="407"/>
      <c r="E239" s="407"/>
      <c r="F239" s="407"/>
      <c r="G239" s="407"/>
      <c r="H239" s="407"/>
      <c r="I239" s="406"/>
      <c r="J239" s="405"/>
      <c r="K239" s="405"/>
      <c r="L239" s="405"/>
      <c r="M239" s="405"/>
      <c r="N239" s="405"/>
      <c r="O239" s="405"/>
      <c r="P239" s="405"/>
    </row>
    <row r="240" spans="1:16" ht="14.4">
      <c r="A240" s="406"/>
      <c r="B240" s="406"/>
      <c r="C240" s="406"/>
      <c r="D240" s="407"/>
      <c r="E240" s="407"/>
      <c r="F240" s="407"/>
      <c r="G240" s="407"/>
      <c r="H240" s="407"/>
      <c r="I240" s="406"/>
      <c r="J240" s="405"/>
      <c r="K240" s="405"/>
      <c r="L240" s="405"/>
      <c r="M240" s="405"/>
      <c r="N240" s="405"/>
      <c r="O240" s="405"/>
      <c r="P240" s="405"/>
    </row>
    <row r="241" spans="1:16" ht="14.4">
      <c r="A241" s="406"/>
      <c r="B241" s="406"/>
      <c r="C241" s="406"/>
      <c r="D241" s="407"/>
      <c r="E241" s="407"/>
      <c r="F241" s="407"/>
      <c r="G241" s="407"/>
      <c r="H241" s="407"/>
      <c r="I241" s="406"/>
      <c r="J241" s="405"/>
      <c r="K241" s="405"/>
      <c r="L241" s="405"/>
      <c r="M241" s="405"/>
      <c r="N241" s="405"/>
      <c r="O241" s="405"/>
      <c r="P241" s="405"/>
    </row>
    <row r="242" spans="1:16" ht="14.4">
      <c r="A242" s="406"/>
      <c r="B242" s="406"/>
      <c r="C242" s="406"/>
      <c r="D242" s="407"/>
      <c r="E242" s="407"/>
      <c r="F242" s="407"/>
      <c r="G242" s="407"/>
      <c r="H242" s="407"/>
      <c r="I242" s="406"/>
      <c r="J242" s="405"/>
      <c r="K242" s="405"/>
      <c r="L242" s="405"/>
      <c r="M242" s="405"/>
      <c r="N242" s="405"/>
      <c r="O242" s="405"/>
      <c r="P242" s="405"/>
    </row>
    <row r="243" spans="1:16" ht="14.4">
      <c r="A243" s="406"/>
      <c r="B243" s="406"/>
      <c r="C243" s="406"/>
      <c r="D243" s="407"/>
      <c r="E243" s="407"/>
      <c r="F243" s="407"/>
      <c r="G243" s="407"/>
      <c r="H243" s="407"/>
      <c r="I243" s="406"/>
      <c r="J243" s="405"/>
      <c r="K243" s="405"/>
      <c r="L243" s="405"/>
      <c r="M243" s="405"/>
      <c r="N243" s="405"/>
      <c r="O243" s="405"/>
      <c r="P243" s="405"/>
    </row>
    <row r="244" spans="1:16" ht="14.4">
      <c r="A244" s="406"/>
      <c r="B244" s="406"/>
      <c r="C244" s="406"/>
      <c r="D244" s="407"/>
      <c r="E244" s="407"/>
      <c r="F244" s="407"/>
      <c r="G244" s="407"/>
      <c r="H244" s="407"/>
      <c r="I244" s="406"/>
      <c r="J244" s="405"/>
      <c r="K244" s="405"/>
      <c r="L244" s="405"/>
      <c r="M244" s="405"/>
      <c r="N244" s="405"/>
      <c r="O244" s="405"/>
      <c r="P244" s="405"/>
    </row>
    <row r="245" spans="1:16" ht="14.4">
      <c r="A245" s="406"/>
      <c r="B245" s="406"/>
      <c r="C245" s="406"/>
      <c r="D245" s="407"/>
      <c r="E245" s="407"/>
      <c r="F245" s="407"/>
      <c r="G245" s="407"/>
      <c r="H245" s="407"/>
      <c r="I245" s="406"/>
      <c r="J245" s="405"/>
      <c r="K245" s="405"/>
      <c r="L245" s="405"/>
      <c r="M245" s="405"/>
      <c r="N245" s="405"/>
      <c r="O245" s="405"/>
      <c r="P245" s="405"/>
    </row>
    <row r="246" spans="1:16" ht="14.4">
      <c r="A246" s="406"/>
      <c r="B246" s="406"/>
      <c r="C246" s="406"/>
      <c r="D246" s="407"/>
      <c r="E246" s="407"/>
      <c r="F246" s="407"/>
      <c r="G246" s="407"/>
      <c r="H246" s="407"/>
      <c r="I246" s="406"/>
      <c r="J246" s="405"/>
      <c r="K246" s="405"/>
      <c r="L246" s="405"/>
      <c r="M246" s="405"/>
      <c r="N246" s="405"/>
      <c r="O246" s="405"/>
      <c r="P246" s="405"/>
    </row>
    <row r="247" spans="1:16" ht="14.4">
      <c r="A247" s="406"/>
      <c r="B247" s="406"/>
      <c r="C247" s="406"/>
      <c r="D247" s="407"/>
      <c r="E247" s="407"/>
      <c r="F247" s="407"/>
      <c r="G247" s="407"/>
      <c r="H247" s="407"/>
      <c r="I247" s="406"/>
      <c r="J247" s="405"/>
      <c r="K247" s="405"/>
      <c r="L247" s="405"/>
      <c r="M247" s="405"/>
      <c r="N247" s="405"/>
      <c r="O247" s="405"/>
      <c r="P247" s="405"/>
    </row>
    <row r="248" spans="1:16" ht="14.4">
      <c r="A248" s="406"/>
      <c r="B248" s="406"/>
      <c r="C248" s="406"/>
      <c r="D248" s="407"/>
      <c r="E248" s="407"/>
      <c r="F248" s="407"/>
      <c r="G248" s="407"/>
      <c r="H248" s="407"/>
      <c r="I248" s="406"/>
      <c r="J248" s="405"/>
      <c r="K248" s="405"/>
      <c r="L248" s="405"/>
      <c r="M248" s="405"/>
      <c r="N248" s="405"/>
      <c r="O248" s="405"/>
      <c r="P248" s="405"/>
    </row>
    <row r="249" spans="1:16" ht="14.4">
      <c r="A249" s="406"/>
      <c r="B249" s="406"/>
      <c r="C249" s="406"/>
      <c r="D249" s="407"/>
      <c r="E249" s="407"/>
      <c r="F249" s="407"/>
      <c r="G249" s="407"/>
      <c r="H249" s="407"/>
      <c r="I249" s="406"/>
      <c r="J249" s="405"/>
      <c r="K249" s="405"/>
      <c r="L249" s="405"/>
      <c r="M249" s="405"/>
      <c r="N249" s="405"/>
      <c r="O249" s="405"/>
      <c r="P249" s="405"/>
    </row>
    <row r="250" spans="1:16" ht="14.4">
      <c r="A250" s="406"/>
      <c r="B250" s="406"/>
      <c r="C250" s="406"/>
      <c r="D250" s="407"/>
      <c r="E250" s="407"/>
      <c r="F250" s="407"/>
      <c r="G250" s="407"/>
      <c r="H250" s="407"/>
      <c r="I250" s="406"/>
      <c r="J250" s="405"/>
      <c r="K250" s="405"/>
      <c r="L250" s="405"/>
      <c r="M250" s="405"/>
      <c r="N250" s="405"/>
      <c r="O250" s="405"/>
      <c r="P250" s="405"/>
    </row>
    <row r="251" spans="1:16" ht="14.4">
      <c r="A251" s="406"/>
      <c r="B251" s="406"/>
      <c r="C251" s="406"/>
      <c r="D251" s="407"/>
      <c r="E251" s="407"/>
      <c r="F251" s="407"/>
      <c r="G251" s="407"/>
      <c r="H251" s="407"/>
      <c r="I251" s="406"/>
      <c r="J251" s="405"/>
      <c r="K251" s="405"/>
      <c r="L251" s="405"/>
      <c r="M251" s="405"/>
      <c r="N251" s="405"/>
      <c r="O251" s="405"/>
      <c r="P251" s="405"/>
    </row>
    <row r="252" spans="1:16" ht="14.4">
      <c r="A252" s="406"/>
      <c r="B252" s="406"/>
      <c r="C252" s="406"/>
      <c r="D252" s="407"/>
      <c r="E252" s="407"/>
      <c r="F252" s="407"/>
      <c r="G252" s="407"/>
      <c r="H252" s="407"/>
      <c r="I252" s="406"/>
      <c r="J252" s="405"/>
      <c r="K252" s="405"/>
      <c r="L252" s="405"/>
      <c r="M252" s="405"/>
      <c r="N252" s="405"/>
      <c r="O252" s="405"/>
      <c r="P252" s="405"/>
    </row>
    <row r="253" spans="1:16" ht="14.4">
      <c r="A253" s="406"/>
      <c r="B253" s="406"/>
      <c r="C253" s="406"/>
      <c r="D253" s="407"/>
      <c r="E253" s="407"/>
      <c r="F253" s="407"/>
      <c r="G253" s="407"/>
      <c r="H253" s="407"/>
      <c r="I253" s="406"/>
      <c r="J253" s="405"/>
      <c r="K253" s="405"/>
      <c r="L253" s="405"/>
      <c r="M253" s="405"/>
      <c r="N253" s="405"/>
      <c r="O253" s="405"/>
      <c r="P253" s="405"/>
    </row>
    <row r="254" spans="1:16" ht="14.4">
      <c r="A254" s="406"/>
      <c r="B254" s="406"/>
      <c r="C254" s="406"/>
      <c r="D254" s="407"/>
      <c r="E254" s="407"/>
      <c r="F254" s="407"/>
      <c r="G254" s="407"/>
      <c r="H254" s="407"/>
      <c r="I254" s="406"/>
      <c r="J254" s="405"/>
      <c r="K254" s="405"/>
      <c r="L254" s="405"/>
      <c r="M254" s="405"/>
      <c r="N254" s="405"/>
      <c r="O254" s="405"/>
      <c r="P254" s="405"/>
    </row>
    <row r="255" spans="1:16" ht="14.4">
      <c r="A255" s="406"/>
      <c r="B255" s="406"/>
      <c r="C255" s="406"/>
      <c r="D255" s="407"/>
      <c r="E255" s="407"/>
      <c r="F255" s="407"/>
      <c r="G255" s="407"/>
      <c r="H255" s="407"/>
      <c r="I255" s="406"/>
      <c r="J255" s="405"/>
      <c r="K255" s="405"/>
      <c r="L255" s="405"/>
      <c r="M255" s="405"/>
      <c r="N255" s="405"/>
      <c r="O255" s="405"/>
      <c r="P255" s="405"/>
    </row>
    <row r="256" spans="1:16" ht="14.4">
      <c r="A256" s="406"/>
      <c r="B256" s="406"/>
      <c r="C256" s="406"/>
      <c r="D256" s="407"/>
      <c r="E256" s="407"/>
      <c r="F256" s="407"/>
      <c r="G256" s="407"/>
      <c r="H256" s="407"/>
      <c r="I256" s="406"/>
      <c r="J256" s="405"/>
      <c r="K256" s="405"/>
      <c r="L256" s="405"/>
      <c r="M256" s="405"/>
      <c r="N256" s="405"/>
      <c r="O256" s="405"/>
      <c r="P256" s="405"/>
    </row>
    <row r="257" spans="1:16" ht="14.4">
      <c r="A257" s="406"/>
      <c r="B257" s="406"/>
      <c r="C257" s="406"/>
      <c r="D257" s="407"/>
      <c r="E257" s="407"/>
      <c r="F257" s="407"/>
      <c r="G257" s="407"/>
      <c r="H257" s="407"/>
      <c r="I257" s="406"/>
      <c r="J257" s="405"/>
      <c r="K257" s="405"/>
      <c r="L257" s="405"/>
      <c r="M257" s="405"/>
      <c r="N257" s="405"/>
      <c r="O257" s="405"/>
      <c r="P257" s="405"/>
    </row>
    <row r="258" spans="1:16" ht="14.4">
      <c r="A258" s="406"/>
      <c r="B258" s="406"/>
      <c r="C258" s="406"/>
      <c r="D258" s="407"/>
      <c r="E258" s="407"/>
      <c r="F258" s="407"/>
      <c r="G258" s="407"/>
      <c r="H258" s="407"/>
      <c r="I258" s="406"/>
      <c r="J258" s="405"/>
      <c r="K258" s="405"/>
      <c r="L258" s="405"/>
      <c r="M258" s="405"/>
      <c r="N258" s="405"/>
      <c r="O258" s="405"/>
      <c r="P258" s="405"/>
    </row>
    <row r="259" spans="1:16" ht="14.4">
      <c r="A259" s="406"/>
      <c r="B259" s="406"/>
      <c r="C259" s="406"/>
      <c r="D259" s="407"/>
      <c r="E259" s="407"/>
      <c r="F259" s="407"/>
      <c r="G259" s="407"/>
      <c r="H259" s="407"/>
      <c r="I259" s="406"/>
      <c r="J259" s="405"/>
      <c r="K259" s="405"/>
      <c r="L259" s="405"/>
      <c r="M259" s="405"/>
      <c r="N259" s="405"/>
      <c r="O259" s="405"/>
      <c r="P259" s="405"/>
    </row>
    <row r="260" spans="1:16" ht="14.4">
      <c r="A260" s="406"/>
      <c r="B260" s="406"/>
      <c r="C260" s="406"/>
      <c r="D260" s="407"/>
      <c r="E260" s="407"/>
      <c r="F260" s="407"/>
      <c r="G260" s="407"/>
      <c r="H260" s="407"/>
      <c r="I260" s="406"/>
      <c r="J260" s="405"/>
      <c r="K260" s="405"/>
      <c r="L260" s="405"/>
      <c r="M260" s="405"/>
      <c r="N260" s="405"/>
      <c r="O260" s="405"/>
      <c r="P260" s="405"/>
    </row>
    <row r="261" spans="1:16" ht="14.4">
      <c r="A261" s="406"/>
      <c r="B261" s="406"/>
      <c r="C261" s="406"/>
      <c r="D261" s="407"/>
      <c r="E261" s="407"/>
      <c r="F261" s="407"/>
      <c r="G261" s="407"/>
      <c r="H261" s="407"/>
      <c r="I261" s="406"/>
      <c r="J261" s="405"/>
      <c r="K261" s="405"/>
      <c r="L261" s="405"/>
      <c r="M261" s="405"/>
      <c r="N261" s="405"/>
      <c r="O261" s="405"/>
      <c r="P261" s="405"/>
    </row>
    <row r="262" spans="1:16" ht="14.4">
      <c r="A262" s="406"/>
      <c r="B262" s="406"/>
      <c r="C262" s="406"/>
      <c r="D262" s="407"/>
      <c r="E262" s="407"/>
      <c r="F262" s="407"/>
      <c r="G262" s="407"/>
      <c r="H262" s="407"/>
      <c r="I262" s="406"/>
      <c r="J262" s="405"/>
      <c r="K262" s="405"/>
      <c r="L262" s="405"/>
      <c r="M262" s="405"/>
      <c r="N262" s="405"/>
      <c r="O262" s="405"/>
      <c r="P262" s="405"/>
    </row>
    <row r="263" spans="1:16" ht="14.4">
      <c r="A263" s="406"/>
      <c r="B263" s="406"/>
      <c r="C263" s="406"/>
      <c r="D263" s="407"/>
      <c r="E263" s="407"/>
      <c r="F263" s="407"/>
      <c r="G263" s="407"/>
      <c r="H263" s="407"/>
      <c r="I263" s="406"/>
      <c r="J263" s="405"/>
      <c r="K263" s="405"/>
      <c r="L263" s="405"/>
      <c r="M263" s="405"/>
      <c r="N263" s="405"/>
      <c r="O263" s="405"/>
      <c r="P263" s="405"/>
    </row>
    <row r="264" spans="1:16" ht="14.4">
      <c r="A264" s="406"/>
      <c r="B264" s="406"/>
      <c r="C264" s="406"/>
      <c r="D264" s="407"/>
      <c r="E264" s="407"/>
      <c r="F264" s="407"/>
      <c r="G264" s="407"/>
      <c r="H264" s="407"/>
      <c r="I264" s="406"/>
      <c r="J264" s="405"/>
      <c r="K264" s="405"/>
      <c r="L264" s="405"/>
      <c r="M264" s="405"/>
      <c r="N264" s="405"/>
      <c r="O264" s="405"/>
      <c r="P264" s="405"/>
    </row>
    <row r="265" spans="1:16" ht="14.4">
      <c r="A265" s="406"/>
      <c r="B265" s="406"/>
      <c r="C265" s="406"/>
      <c r="D265" s="407"/>
      <c r="E265" s="407"/>
      <c r="F265" s="407"/>
      <c r="G265" s="407"/>
      <c r="H265" s="407"/>
      <c r="I265" s="406"/>
      <c r="J265" s="405"/>
      <c r="K265" s="405"/>
      <c r="L265" s="405"/>
      <c r="M265" s="405"/>
      <c r="N265" s="405"/>
      <c r="O265" s="405"/>
      <c r="P265" s="405"/>
    </row>
    <row r="266" spans="1:16" ht="14.4">
      <c r="A266" s="406"/>
      <c r="B266" s="406"/>
      <c r="C266" s="406"/>
      <c r="D266" s="407"/>
      <c r="E266" s="407"/>
      <c r="F266" s="407"/>
      <c r="G266" s="407"/>
      <c r="H266" s="407"/>
      <c r="I266" s="406"/>
      <c r="J266" s="405"/>
      <c r="K266" s="405"/>
      <c r="L266" s="405"/>
      <c r="M266" s="405"/>
      <c r="N266" s="405"/>
      <c r="O266" s="405"/>
      <c r="P266" s="405"/>
    </row>
    <row r="267" spans="1:16" ht="14.4">
      <c r="A267" s="406"/>
      <c r="B267" s="406"/>
      <c r="C267" s="406"/>
      <c r="D267" s="407"/>
      <c r="E267" s="407"/>
      <c r="F267" s="407"/>
      <c r="G267" s="407"/>
      <c r="H267" s="407"/>
      <c r="I267" s="406"/>
      <c r="J267" s="405"/>
      <c r="K267" s="405"/>
      <c r="L267" s="405"/>
      <c r="M267" s="405"/>
      <c r="N267" s="405"/>
      <c r="O267" s="405"/>
      <c r="P267" s="405"/>
    </row>
    <row r="268" spans="1:16" ht="14.4">
      <c r="A268" s="406"/>
      <c r="B268" s="406"/>
      <c r="C268" s="406"/>
      <c r="D268" s="407"/>
      <c r="E268" s="407"/>
      <c r="F268" s="407"/>
      <c r="G268" s="407"/>
      <c r="H268" s="407"/>
      <c r="I268" s="406"/>
      <c r="J268" s="405"/>
      <c r="K268" s="405"/>
      <c r="L268" s="405"/>
      <c r="M268" s="405"/>
      <c r="N268" s="405"/>
      <c r="O268" s="405"/>
      <c r="P268" s="405"/>
    </row>
    <row r="269" spans="1:16" ht="14.4">
      <c r="A269" s="406"/>
      <c r="B269" s="406"/>
      <c r="C269" s="406"/>
      <c r="D269" s="407"/>
      <c r="E269" s="407"/>
      <c r="F269" s="407"/>
      <c r="G269" s="407"/>
      <c r="H269" s="407"/>
      <c r="I269" s="406"/>
      <c r="J269" s="405"/>
      <c r="K269" s="405"/>
      <c r="L269" s="405"/>
      <c r="M269" s="405"/>
      <c r="N269" s="405"/>
      <c r="O269" s="405"/>
      <c r="P269" s="405"/>
    </row>
    <row r="270" spans="1:16" ht="14.4">
      <c r="A270" s="404"/>
      <c r="B270" s="404"/>
      <c r="C270" s="404"/>
      <c r="D270" s="408"/>
      <c r="E270" s="408"/>
      <c r="F270" s="408"/>
      <c r="G270" s="408"/>
      <c r="H270" s="408"/>
      <c r="I270" s="404"/>
      <c r="J270" s="405"/>
      <c r="K270" s="405"/>
      <c r="L270" s="405"/>
      <c r="M270" s="405"/>
      <c r="N270" s="405"/>
      <c r="O270" s="405"/>
      <c r="P270" s="405"/>
    </row>
    <row r="271" spans="1:16" ht="14.4">
      <c r="A271" s="406"/>
      <c r="B271" s="406"/>
      <c r="C271" s="406"/>
      <c r="D271" s="407"/>
      <c r="E271" s="407"/>
      <c r="F271" s="407"/>
      <c r="G271" s="407"/>
      <c r="H271" s="407"/>
      <c r="I271" s="406"/>
      <c r="J271" s="405"/>
      <c r="K271" s="405"/>
      <c r="L271" s="405"/>
      <c r="M271" s="405"/>
      <c r="N271" s="405"/>
      <c r="O271" s="405"/>
      <c r="P271" s="405"/>
    </row>
    <row r="272" spans="1:16" ht="14.4">
      <c r="A272" s="406"/>
      <c r="B272" s="406"/>
      <c r="C272" s="406"/>
      <c r="D272" s="407"/>
      <c r="E272" s="407"/>
      <c r="F272" s="407"/>
      <c r="G272" s="407"/>
      <c r="H272" s="407"/>
      <c r="I272" s="406"/>
      <c r="J272" s="405"/>
      <c r="K272" s="405"/>
      <c r="L272" s="405"/>
      <c r="M272" s="405"/>
      <c r="N272" s="405"/>
      <c r="O272" s="405"/>
      <c r="P272" s="405"/>
    </row>
    <row r="273" spans="1:16" ht="14.4">
      <c r="A273" s="406"/>
      <c r="B273" s="406"/>
      <c r="C273" s="406"/>
      <c r="D273" s="407"/>
      <c r="E273" s="407"/>
      <c r="F273" s="407"/>
      <c r="G273" s="407"/>
      <c r="H273" s="407"/>
      <c r="I273" s="406"/>
      <c r="J273" s="405"/>
      <c r="K273" s="405"/>
      <c r="L273" s="405"/>
      <c r="M273" s="405"/>
      <c r="N273" s="405"/>
      <c r="O273" s="405"/>
      <c r="P273" s="405"/>
    </row>
    <row r="274" spans="1:16" ht="14.4">
      <c r="A274" s="406"/>
      <c r="B274" s="406"/>
      <c r="C274" s="406"/>
      <c r="D274" s="407"/>
      <c r="E274" s="407"/>
      <c r="F274" s="407"/>
      <c r="G274" s="407"/>
      <c r="H274" s="407"/>
      <c r="I274" s="406"/>
      <c r="J274" s="405"/>
      <c r="K274" s="405"/>
      <c r="L274" s="405"/>
      <c r="M274" s="405"/>
      <c r="N274" s="405"/>
      <c r="O274" s="405"/>
      <c r="P274" s="405"/>
    </row>
    <row r="275" spans="1:16" ht="14.4">
      <c r="A275" s="406"/>
      <c r="B275" s="406"/>
      <c r="C275" s="406"/>
      <c r="D275" s="407"/>
      <c r="E275" s="407"/>
      <c r="F275" s="407"/>
      <c r="G275" s="407"/>
      <c r="H275" s="407"/>
      <c r="I275" s="406"/>
      <c r="J275" s="405"/>
      <c r="K275" s="405"/>
      <c r="L275" s="405"/>
      <c r="M275" s="405"/>
      <c r="N275" s="405"/>
      <c r="O275" s="405"/>
      <c r="P275" s="405"/>
    </row>
    <row r="276" spans="1:16" ht="14.4">
      <c r="A276" s="406"/>
      <c r="B276" s="406"/>
      <c r="C276" s="406"/>
      <c r="D276" s="407"/>
      <c r="E276" s="407"/>
      <c r="F276" s="407"/>
      <c r="G276" s="407"/>
      <c r="H276" s="407"/>
      <c r="I276" s="406"/>
      <c r="J276" s="405"/>
      <c r="K276" s="405"/>
      <c r="L276" s="405"/>
      <c r="M276" s="405"/>
      <c r="N276" s="405"/>
      <c r="O276" s="405"/>
      <c r="P276" s="405"/>
    </row>
    <row r="277" spans="1:16" ht="14.4">
      <c r="A277" s="406"/>
      <c r="B277" s="406"/>
      <c r="C277" s="406"/>
      <c r="D277" s="407"/>
      <c r="E277" s="407"/>
      <c r="F277" s="407"/>
      <c r="G277" s="407"/>
      <c r="H277" s="407"/>
      <c r="I277" s="406"/>
      <c r="J277" s="405"/>
      <c r="K277" s="405"/>
      <c r="L277" s="405"/>
      <c r="M277" s="405"/>
      <c r="N277" s="405"/>
      <c r="O277" s="405"/>
      <c r="P277" s="405"/>
    </row>
    <row r="278" spans="1:16" ht="14.4">
      <c r="A278" s="406"/>
      <c r="B278" s="406"/>
      <c r="C278" s="406"/>
      <c r="D278" s="407"/>
      <c r="E278" s="407"/>
      <c r="F278" s="407"/>
      <c r="G278" s="407"/>
      <c r="H278" s="407"/>
      <c r="I278" s="406"/>
      <c r="J278" s="405"/>
      <c r="K278" s="405"/>
      <c r="L278" s="405"/>
      <c r="M278" s="405"/>
      <c r="N278" s="405"/>
      <c r="O278" s="405"/>
      <c r="P278" s="405"/>
    </row>
    <row r="279" spans="1:16" ht="14.4">
      <c r="A279" s="406"/>
      <c r="B279" s="406"/>
      <c r="C279" s="406"/>
      <c r="D279" s="407"/>
      <c r="E279" s="407"/>
      <c r="F279" s="407"/>
      <c r="G279" s="407"/>
      <c r="H279" s="407"/>
      <c r="I279" s="406"/>
      <c r="J279" s="405"/>
      <c r="K279" s="405"/>
      <c r="L279" s="405"/>
      <c r="M279" s="405"/>
      <c r="N279" s="405"/>
      <c r="O279" s="405"/>
      <c r="P279" s="405"/>
    </row>
    <row r="280" spans="1:16" ht="14.4">
      <c r="A280" s="406"/>
      <c r="B280" s="406"/>
      <c r="C280" s="406"/>
      <c r="D280" s="407"/>
      <c r="E280" s="407"/>
      <c r="F280" s="407"/>
      <c r="G280" s="407"/>
      <c r="H280" s="407"/>
      <c r="I280" s="406"/>
      <c r="J280" s="405"/>
      <c r="K280" s="405"/>
      <c r="L280" s="405"/>
      <c r="M280" s="405"/>
      <c r="N280" s="405"/>
      <c r="O280" s="405"/>
      <c r="P280" s="405"/>
    </row>
    <row r="281" spans="1:16" ht="14.4">
      <c r="A281" s="406"/>
      <c r="B281" s="406"/>
      <c r="C281" s="406"/>
      <c r="D281" s="407"/>
      <c r="E281" s="407"/>
      <c r="F281" s="407"/>
      <c r="G281" s="407"/>
      <c r="H281" s="407"/>
      <c r="I281" s="406"/>
      <c r="J281" s="405"/>
      <c r="K281" s="405"/>
      <c r="L281" s="405"/>
      <c r="M281" s="405"/>
      <c r="N281" s="405"/>
      <c r="O281" s="405"/>
      <c r="P281" s="405"/>
    </row>
    <row r="282" spans="1:16" ht="14.4">
      <c r="A282" s="406"/>
      <c r="B282" s="406"/>
      <c r="C282" s="406"/>
      <c r="D282" s="407"/>
      <c r="E282" s="407"/>
      <c r="F282" s="407"/>
      <c r="G282" s="407"/>
      <c r="H282" s="407"/>
      <c r="I282" s="406"/>
      <c r="J282" s="405"/>
      <c r="K282" s="405"/>
      <c r="L282" s="405"/>
      <c r="M282" s="405"/>
      <c r="N282" s="405"/>
      <c r="O282" s="405"/>
      <c r="P282" s="405"/>
    </row>
    <row r="283" spans="1:16" ht="14.4">
      <c r="A283" s="404"/>
      <c r="B283" s="404"/>
      <c r="C283" s="404"/>
      <c r="D283" s="408"/>
      <c r="E283" s="408"/>
      <c r="F283" s="408"/>
      <c r="G283" s="408"/>
      <c r="H283" s="408"/>
      <c r="I283" s="404"/>
      <c r="J283" s="405"/>
      <c r="K283" s="405"/>
      <c r="L283" s="405"/>
      <c r="M283" s="405"/>
      <c r="N283" s="405"/>
      <c r="O283" s="405"/>
      <c r="P283" s="405"/>
    </row>
    <row r="284" spans="1:16" ht="14.4">
      <c r="A284" s="406"/>
      <c r="B284" s="406"/>
      <c r="C284" s="406"/>
      <c r="D284" s="407"/>
      <c r="E284" s="407"/>
      <c r="F284" s="407"/>
      <c r="G284" s="407"/>
      <c r="H284" s="407"/>
      <c r="I284" s="406"/>
      <c r="J284" s="405"/>
      <c r="K284" s="405"/>
      <c r="L284" s="405"/>
      <c r="M284" s="405"/>
      <c r="N284" s="405"/>
      <c r="O284" s="405"/>
      <c r="P284" s="405"/>
    </row>
    <row r="285" spans="1:16" ht="14.4">
      <c r="A285" s="406"/>
      <c r="B285" s="406"/>
      <c r="C285" s="406"/>
      <c r="D285" s="407"/>
      <c r="E285" s="407"/>
      <c r="F285" s="407"/>
      <c r="G285" s="407"/>
      <c r="H285" s="407"/>
      <c r="I285" s="406"/>
      <c r="J285" s="405"/>
      <c r="K285" s="405"/>
      <c r="L285" s="405"/>
      <c r="M285" s="405"/>
      <c r="N285" s="405"/>
      <c r="O285" s="405"/>
      <c r="P285" s="405"/>
    </row>
    <row r="286" spans="1:16" ht="14.4">
      <c r="A286" s="406"/>
      <c r="B286" s="406"/>
      <c r="C286" s="406"/>
      <c r="D286" s="407"/>
      <c r="E286" s="407"/>
      <c r="F286" s="407"/>
      <c r="G286" s="407"/>
      <c r="H286" s="407"/>
      <c r="I286" s="406"/>
      <c r="J286" s="405"/>
      <c r="K286" s="405"/>
      <c r="L286" s="405"/>
      <c r="M286" s="405"/>
      <c r="N286" s="405"/>
      <c r="O286" s="405"/>
      <c r="P286" s="405"/>
    </row>
    <row r="287" spans="1:16" ht="14.4">
      <c r="A287" s="406"/>
      <c r="B287" s="406"/>
      <c r="C287" s="406"/>
      <c r="D287" s="407"/>
      <c r="E287" s="407"/>
      <c r="F287" s="407"/>
      <c r="G287" s="407"/>
      <c r="H287" s="407"/>
      <c r="I287" s="406"/>
      <c r="J287" s="405"/>
      <c r="K287" s="405"/>
      <c r="L287" s="405"/>
      <c r="M287" s="405"/>
      <c r="N287" s="405"/>
      <c r="O287" s="405"/>
      <c r="P287" s="405"/>
    </row>
    <row r="288" spans="1:16" ht="14.4">
      <c r="A288" s="406"/>
      <c r="B288" s="406"/>
      <c r="C288" s="406"/>
      <c r="D288" s="407"/>
      <c r="E288" s="407"/>
      <c r="F288" s="407"/>
      <c r="G288" s="407"/>
      <c r="H288" s="407"/>
      <c r="I288" s="406"/>
      <c r="J288" s="405"/>
      <c r="K288" s="405"/>
      <c r="L288" s="405"/>
      <c r="M288" s="405"/>
      <c r="N288" s="405"/>
      <c r="O288" s="405"/>
      <c r="P288" s="405"/>
    </row>
    <row r="289" spans="1:16" ht="14.4">
      <c r="A289" s="406"/>
      <c r="B289" s="406"/>
      <c r="C289" s="406"/>
      <c r="D289" s="407"/>
      <c r="E289" s="407"/>
      <c r="F289" s="407"/>
      <c r="G289" s="407"/>
      <c r="H289" s="407"/>
      <c r="I289" s="406"/>
      <c r="J289" s="405"/>
      <c r="K289" s="405"/>
      <c r="L289" s="405"/>
      <c r="M289" s="405"/>
      <c r="N289" s="405"/>
      <c r="O289" s="405"/>
      <c r="P289" s="405"/>
    </row>
    <row r="290" spans="1:16" ht="14.4">
      <c r="A290" s="404"/>
      <c r="B290" s="404"/>
      <c r="C290" s="404"/>
      <c r="D290" s="408"/>
      <c r="E290" s="408"/>
      <c r="F290" s="408"/>
      <c r="G290" s="408"/>
      <c r="H290" s="408"/>
      <c r="I290" s="404"/>
      <c r="J290" s="405"/>
      <c r="K290" s="405"/>
      <c r="L290" s="405"/>
      <c r="M290" s="405"/>
      <c r="N290" s="405"/>
      <c r="O290" s="405"/>
      <c r="P290" s="405"/>
    </row>
    <row r="291" spans="1:16" ht="14.4">
      <c r="A291" s="406"/>
      <c r="B291" s="406"/>
      <c r="C291" s="406"/>
      <c r="D291" s="407"/>
      <c r="E291" s="407"/>
      <c r="F291" s="407"/>
      <c r="G291" s="407"/>
      <c r="H291" s="407"/>
      <c r="I291" s="406"/>
      <c r="J291" s="405"/>
      <c r="K291" s="405"/>
      <c r="L291" s="405"/>
      <c r="M291" s="405"/>
      <c r="N291" s="405"/>
      <c r="O291" s="405"/>
      <c r="P291" s="405"/>
    </row>
    <row r="292" spans="1:16" ht="14.4">
      <c r="A292" s="406"/>
      <c r="B292" s="406"/>
      <c r="C292" s="406"/>
      <c r="D292" s="407"/>
      <c r="E292" s="407"/>
      <c r="F292" s="407"/>
      <c r="G292" s="407"/>
      <c r="H292" s="407"/>
      <c r="I292" s="406"/>
      <c r="J292" s="405"/>
      <c r="K292" s="405"/>
      <c r="L292" s="405"/>
      <c r="M292" s="405"/>
      <c r="N292" s="405"/>
      <c r="O292" s="405"/>
      <c r="P292" s="405"/>
    </row>
    <row r="293" spans="1:16" ht="14.4">
      <c r="A293" s="406"/>
      <c r="B293" s="406"/>
      <c r="C293" s="406"/>
      <c r="D293" s="407"/>
      <c r="E293" s="407"/>
      <c r="F293" s="407"/>
      <c r="G293" s="407"/>
      <c r="H293" s="407"/>
      <c r="I293" s="406"/>
      <c r="J293" s="405"/>
      <c r="K293" s="405"/>
      <c r="L293" s="405"/>
      <c r="M293" s="405"/>
      <c r="N293" s="405"/>
      <c r="O293" s="405"/>
      <c r="P293" s="405"/>
    </row>
    <row r="294" spans="1:16" ht="14.4">
      <c r="A294" s="406"/>
      <c r="B294" s="406"/>
      <c r="C294" s="406"/>
      <c r="D294" s="407"/>
      <c r="E294" s="407"/>
      <c r="F294" s="407"/>
      <c r="G294" s="407"/>
      <c r="H294" s="407"/>
      <c r="I294" s="406"/>
      <c r="J294" s="405"/>
      <c r="K294" s="405"/>
      <c r="L294" s="405"/>
      <c r="M294" s="405"/>
      <c r="N294" s="405"/>
      <c r="O294" s="405"/>
      <c r="P294" s="405"/>
    </row>
    <row r="295" spans="1:16" ht="14.4">
      <c r="A295" s="406"/>
      <c r="B295" s="406"/>
      <c r="C295" s="406"/>
      <c r="D295" s="407"/>
      <c r="E295" s="407"/>
      <c r="F295" s="407"/>
      <c r="G295" s="407"/>
      <c r="H295" s="407"/>
      <c r="I295" s="406"/>
      <c r="J295" s="405"/>
      <c r="K295" s="405"/>
      <c r="L295" s="405"/>
      <c r="M295" s="405"/>
      <c r="N295" s="405"/>
      <c r="O295" s="405"/>
      <c r="P295" s="405"/>
    </row>
    <row r="296" spans="1:16" ht="14.4">
      <c r="A296" s="406"/>
      <c r="B296" s="406"/>
      <c r="C296" s="406"/>
      <c r="D296" s="407"/>
      <c r="E296" s="407"/>
      <c r="F296" s="407"/>
      <c r="G296" s="407"/>
      <c r="H296" s="407"/>
      <c r="I296" s="406"/>
      <c r="J296" s="405"/>
      <c r="K296" s="405"/>
      <c r="L296" s="405"/>
      <c r="M296" s="405"/>
      <c r="N296" s="405"/>
      <c r="O296" s="405"/>
      <c r="P296" s="405"/>
    </row>
    <row r="297" spans="1:16" ht="14.4">
      <c r="A297" s="406"/>
      <c r="B297" s="406"/>
      <c r="C297" s="406"/>
      <c r="D297" s="407"/>
      <c r="E297" s="407"/>
      <c r="F297" s="407"/>
      <c r="G297" s="407"/>
      <c r="H297" s="407"/>
      <c r="I297" s="406"/>
      <c r="J297" s="405"/>
      <c r="K297" s="405"/>
      <c r="L297" s="405"/>
      <c r="M297" s="405"/>
      <c r="N297" s="405"/>
      <c r="O297" s="405"/>
      <c r="P297" s="405"/>
    </row>
    <row r="298" spans="1:16" ht="14.4">
      <c r="A298" s="406"/>
      <c r="B298" s="406"/>
      <c r="C298" s="406"/>
      <c r="D298" s="407"/>
      <c r="E298" s="407"/>
      <c r="F298" s="407"/>
      <c r="G298" s="407"/>
      <c r="H298" s="407"/>
      <c r="I298" s="406"/>
      <c r="J298" s="405"/>
      <c r="K298" s="405"/>
      <c r="L298" s="405"/>
      <c r="M298" s="405"/>
      <c r="N298" s="405"/>
      <c r="O298" s="405"/>
      <c r="P298" s="405"/>
    </row>
    <row r="299" spans="1:16" ht="14.4">
      <c r="A299" s="406"/>
      <c r="B299" s="406"/>
      <c r="C299" s="406"/>
      <c r="D299" s="407"/>
      <c r="E299" s="407"/>
      <c r="F299" s="407"/>
      <c r="G299" s="407"/>
      <c r="H299" s="407"/>
      <c r="I299" s="406"/>
      <c r="J299" s="405"/>
      <c r="K299" s="405"/>
      <c r="L299" s="405"/>
      <c r="M299" s="405"/>
      <c r="N299" s="405"/>
      <c r="O299" s="405"/>
      <c r="P299" s="405"/>
    </row>
    <row r="300" spans="1:16" ht="14.4">
      <c r="A300" s="406"/>
      <c r="B300" s="406"/>
      <c r="C300" s="406"/>
      <c r="D300" s="407"/>
      <c r="E300" s="407"/>
      <c r="F300" s="407"/>
      <c r="G300" s="407"/>
      <c r="H300" s="407"/>
      <c r="I300" s="406"/>
      <c r="J300" s="405"/>
      <c r="K300" s="405"/>
      <c r="L300" s="405"/>
      <c r="M300" s="405"/>
      <c r="N300" s="405"/>
      <c r="O300" s="405"/>
      <c r="P300" s="405"/>
    </row>
    <row r="301" spans="1:16" ht="14.4">
      <c r="A301" s="406"/>
      <c r="B301" s="406"/>
      <c r="C301" s="406"/>
      <c r="D301" s="407"/>
      <c r="E301" s="407"/>
      <c r="F301" s="407"/>
      <c r="G301" s="407"/>
      <c r="H301" s="407"/>
      <c r="I301" s="406"/>
      <c r="J301" s="405"/>
      <c r="K301" s="405"/>
      <c r="L301" s="405"/>
      <c r="M301" s="405"/>
      <c r="N301" s="405"/>
      <c r="O301" s="405"/>
      <c r="P301" s="405"/>
    </row>
    <row r="302" spans="1:16" ht="14.4">
      <c r="A302" s="409"/>
      <c r="B302" s="409"/>
      <c r="C302" s="409"/>
      <c r="D302" s="410"/>
      <c r="E302" s="410"/>
      <c r="F302" s="410"/>
      <c r="G302" s="410"/>
      <c r="H302" s="410"/>
      <c r="I302" s="409"/>
      <c r="J302" s="405"/>
      <c r="K302" s="405"/>
      <c r="L302" s="405"/>
      <c r="M302" s="405"/>
      <c r="N302" s="405"/>
      <c r="O302" s="405"/>
      <c r="P302" s="405"/>
    </row>
    <row r="303" spans="1:16" ht="14.4">
      <c r="A303" s="406"/>
      <c r="B303" s="406"/>
      <c r="C303" s="406"/>
      <c r="D303" s="407"/>
      <c r="E303" s="407"/>
      <c r="F303" s="407"/>
      <c r="G303" s="407"/>
      <c r="H303" s="407"/>
      <c r="I303" s="406"/>
      <c r="J303" s="405"/>
      <c r="K303" s="405"/>
      <c r="L303" s="405"/>
      <c r="M303" s="405"/>
      <c r="N303" s="405"/>
      <c r="O303" s="405"/>
      <c r="P303" s="405"/>
    </row>
    <row r="304" spans="1:16" ht="14.4">
      <c r="A304" s="406"/>
      <c r="B304" s="406"/>
      <c r="C304" s="406"/>
      <c r="D304" s="407"/>
      <c r="E304" s="407"/>
      <c r="F304" s="407"/>
      <c r="G304" s="407"/>
      <c r="H304" s="407"/>
      <c r="I304" s="406"/>
      <c r="J304" s="405"/>
      <c r="K304" s="405"/>
      <c r="L304" s="405"/>
      <c r="M304" s="405"/>
      <c r="N304" s="405"/>
      <c r="O304" s="405"/>
      <c r="P304" s="405"/>
    </row>
    <row r="305" spans="1:16" ht="14.4">
      <c r="A305" s="406"/>
      <c r="B305" s="406"/>
      <c r="C305" s="406"/>
      <c r="D305" s="407"/>
      <c r="E305" s="407"/>
      <c r="F305" s="407"/>
      <c r="G305" s="407"/>
      <c r="H305" s="407"/>
      <c r="I305" s="406"/>
      <c r="J305" s="405"/>
      <c r="K305" s="405"/>
      <c r="L305" s="405"/>
      <c r="M305" s="405"/>
      <c r="N305" s="405"/>
      <c r="O305" s="405"/>
      <c r="P305" s="405"/>
    </row>
    <row r="306" spans="1:16" ht="14.4">
      <c r="A306" s="406"/>
      <c r="B306" s="406"/>
      <c r="C306" s="406"/>
      <c r="D306" s="407"/>
      <c r="E306" s="407"/>
      <c r="F306" s="407"/>
      <c r="G306" s="407"/>
      <c r="H306" s="407"/>
      <c r="I306" s="406"/>
      <c r="J306" s="405"/>
      <c r="K306" s="405"/>
      <c r="L306" s="405"/>
      <c r="M306" s="405"/>
      <c r="N306" s="405"/>
      <c r="O306" s="405"/>
      <c r="P306" s="405"/>
    </row>
    <row r="307" spans="1:16" ht="14.4">
      <c r="A307" s="406"/>
      <c r="B307" s="406"/>
      <c r="C307" s="406"/>
      <c r="D307" s="407"/>
      <c r="E307" s="407"/>
      <c r="F307" s="407"/>
      <c r="G307" s="407"/>
      <c r="H307" s="407"/>
      <c r="I307" s="406"/>
      <c r="J307" s="405"/>
      <c r="K307" s="405"/>
      <c r="L307" s="405"/>
      <c r="M307" s="405"/>
      <c r="N307" s="405"/>
      <c r="O307" s="405"/>
      <c r="P307" s="405"/>
    </row>
    <row r="308" spans="1:16" ht="14.4">
      <c r="A308" s="406"/>
      <c r="B308" s="406"/>
      <c r="C308" s="406"/>
      <c r="D308" s="407"/>
      <c r="E308" s="407"/>
      <c r="F308" s="407"/>
      <c r="G308" s="407"/>
      <c r="H308" s="407"/>
      <c r="I308" s="406"/>
      <c r="J308" s="405"/>
      <c r="K308" s="405"/>
      <c r="L308" s="405"/>
      <c r="M308" s="405"/>
      <c r="N308" s="405"/>
      <c r="O308" s="405"/>
      <c r="P308" s="405"/>
    </row>
    <row r="309" spans="1:16" ht="14.4">
      <c r="A309" s="409"/>
      <c r="B309" s="409"/>
      <c r="C309" s="409"/>
      <c r="D309" s="410"/>
      <c r="E309" s="410"/>
      <c r="F309" s="410"/>
      <c r="G309" s="410"/>
      <c r="H309" s="410"/>
      <c r="I309" s="409"/>
      <c r="J309" s="405"/>
      <c r="K309" s="405"/>
      <c r="L309" s="405"/>
      <c r="M309" s="405"/>
      <c r="N309" s="405"/>
      <c r="O309" s="405"/>
      <c r="P309" s="405"/>
    </row>
    <row r="310" spans="1:16" ht="14.4">
      <c r="A310" s="411"/>
      <c r="B310" s="411"/>
      <c r="C310" s="411"/>
      <c r="D310" s="412"/>
      <c r="E310" s="412"/>
      <c r="F310" s="412"/>
      <c r="G310" s="412"/>
      <c r="H310" s="412"/>
      <c r="I310" s="411"/>
      <c r="J310" s="405"/>
      <c r="K310" s="405"/>
      <c r="L310" s="405"/>
      <c r="M310" s="405"/>
      <c r="N310" s="405"/>
      <c r="O310" s="405"/>
      <c r="P310" s="405"/>
    </row>
    <row r="311" spans="1:16" ht="14.4">
      <c r="A311" s="411"/>
      <c r="B311" s="411"/>
      <c r="C311" s="411"/>
      <c r="D311" s="412"/>
      <c r="E311" s="412"/>
      <c r="F311" s="412"/>
      <c r="G311" s="412"/>
      <c r="H311" s="412"/>
      <c r="I311" s="411"/>
      <c r="J311" s="405"/>
      <c r="K311" s="405"/>
      <c r="L311" s="405"/>
      <c r="M311" s="405"/>
      <c r="N311" s="405"/>
      <c r="O311" s="405"/>
      <c r="P311" s="405"/>
    </row>
    <row r="312" spans="1:16" ht="14.4">
      <c r="A312" s="411"/>
      <c r="B312" s="411"/>
      <c r="C312" s="411"/>
      <c r="D312" s="412"/>
      <c r="E312" s="412"/>
      <c r="F312" s="412"/>
      <c r="G312" s="412"/>
      <c r="H312" s="412"/>
      <c r="I312" s="411"/>
      <c r="J312" s="405"/>
      <c r="K312" s="405"/>
      <c r="L312" s="405"/>
      <c r="M312" s="405"/>
      <c r="N312" s="405"/>
      <c r="O312" s="405"/>
      <c r="P312" s="405"/>
    </row>
    <row r="313" spans="1:16" ht="14.4">
      <c r="A313" s="411"/>
      <c r="B313" s="411"/>
      <c r="C313" s="411"/>
      <c r="D313" s="412"/>
      <c r="E313" s="412"/>
      <c r="F313" s="412"/>
      <c r="G313" s="412"/>
      <c r="H313" s="412"/>
      <c r="I313" s="411"/>
      <c r="J313" s="405"/>
      <c r="K313" s="405"/>
      <c r="L313" s="405"/>
      <c r="M313" s="405"/>
      <c r="N313" s="405"/>
      <c r="O313" s="405"/>
      <c r="P313" s="405"/>
    </row>
    <row r="314" spans="1:16" ht="14.4">
      <c r="A314" s="411"/>
      <c r="B314" s="411"/>
      <c r="C314" s="411"/>
      <c r="D314" s="412"/>
      <c r="E314" s="412"/>
      <c r="F314" s="412"/>
      <c r="G314" s="412"/>
      <c r="H314" s="412"/>
      <c r="I314" s="411"/>
      <c r="J314" s="405"/>
      <c r="K314" s="405"/>
      <c r="L314" s="405"/>
      <c r="M314" s="405"/>
      <c r="N314" s="405"/>
      <c r="O314" s="405"/>
      <c r="P314" s="405"/>
    </row>
    <row r="315" spans="1:16" ht="14.4">
      <c r="A315" s="411"/>
      <c r="B315" s="411"/>
      <c r="C315" s="411"/>
      <c r="D315" s="412"/>
      <c r="E315" s="412"/>
      <c r="F315" s="412"/>
      <c r="G315" s="412"/>
      <c r="H315" s="412"/>
      <c r="I315" s="411"/>
      <c r="J315" s="405"/>
      <c r="K315" s="405"/>
      <c r="L315" s="405"/>
      <c r="M315" s="405"/>
      <c r="N315" s="405"/>
      <c r="O315" s="405"/>
      <c r="P315" s="405"/>
    </row>
    <row r="316" spans="1:16" ht="14.4">
      <c r="A316" s="411"/>
      <c r="B316" s="411"/>
      <c r="C316" s="411"/>
      <c r="D316" s="412"/>
      <c r="E316" s="412"/>
      <c r="F316" s="412"/>
      <c r="G316" s="412"/>
      <c r="H316" s="412"/>
      <c r="I316" s="411"/>
      <c r="J316" s="405"/>
      <c r="K316" s="405"/>
      <c r="L316" s="405"/>
      <c r="M316" s="405"/>
      <c r="N316" s="405"/>
      <c r="O316" s="405"/>
      <c r="P316" s="405"/>
    </row>
    <row r="317" spans="1:16" ht="14.4">
      <c r="A317" s="411"/>
      <c r="B317" s="411"/>
      <c r="C317" s="411"/>
      <c r="D317" s="412"/>
      <c r="E317" s="412"/>
      <c r="F317" s="412"/>
      <c r="G317" s="412"/>
      <c r="H317" s="412"/>
      <c r="I317" s="411"/>
      <c r="J317" s="405"/>
      <c r="K317" s="405"/>
      <c r="L317" s="405"/>
      <c r="M317" s="405"/>
      <c r="N317" s="405"/>
      <c r="O317" s="405"/>
      <c r="P317" s="405"/>
    </row>
    <row r="318" spans="1:16" ht="14.4">
      <c r="A318" s="411"/>
      <c r="B318" s="411"/>
      <c r="C318" s="411"/>
      <c r="D318" s="412"/>
      <c r="E318" s="412"/>
      <c r="F318" s="412"/>
      <c r="G318" s="412"/>
      <c r="H318" s="412"/>
      <c r="I318" s="411"/>
      <c r="J318" s="405"/>
      <c r="K318" s="405"/>
      <c r="L318" s="405"/>
      <c r="M318" s="405"/>
      <c r="N318" s="405"/>
      <c r="O318" s="405"/>
      <c r="P318" s="405"/>
    </row>
    <row r="319" spans="1:16" ht="14.4">
      <c r="A319" s="411"/>
      <c r="B319" s="411"/>
      <c r="C319" s="411"/>
      <c r="D319" s="412"/>
      <c r="E319" s="412"/>
      <c r="F319" s="412"/>
      <c r="G319" s="412"/>
      <c r="H319" s="412"/>
      <c r="I319" s="411"/>
      <c r="J319" s="405"/>
      <c r="K319" s="405"/>
      <c r="L319" s="405"/>
      <c r="M319" s="405"/>
      <c r="N319" s="405"/>
      <c r="O319" s="405"/>
      <c r="P319" s="405"/>
    </row>
    <row r="320" spans="1:16" ht="14.4">
      <c r="A320" s="411"/>
      <c r="B320" s="411"/>
      <c r="C320" s="411"/>
      <c r="D320" s="412"/>
      <c r="E320" s="412"/>
      <c r="F320" s="412"/>
      <c r="G320" s="412"/>
      <c r="H320" s="412"/>
      <c r="I320" s="411"/>
      <c r="J320" s="405"/>
      <c r="K320" s="405"/>
      <c r="L320" s="405"/>
      <c r="M320" s="405"/>
      <c r="N320" s="405"/>
      <c r="O320" s="405"/>
      <c r="P320" s="405"/>
    </row>
    <row r="321" spans="1:16" ht="14.4">
      <c r="A321" s="411"/>
      <c r="B321" s="411"/>
      <c r="C321" s="411"/>
      <c r="D321" s="412"/>
      <c r="E321" s="412"/>
      <c r="F321" s="412"/>
      <c r="G321" s="412"/>
      <c r="H321" s="412"/>
      <c r="I321" s="411"/>
      <c r="J321" s="405"/>
      <c r="K321" s="405"/>
      <c r="L321" s="405"/>
      <c r="M321" s="405"/>
      <c r="N321" s="405"/>
      <c r="O321" s="405"/>
      <c r="P321" s="405"/>
    </row>
    <row r="322" spans="1:16" ht="14.4">
      <c r="A322" s="411"/>
      <c r="B322" s="411"/>
      <c r="C322" s="411"/>
      <c r="D322" s="412"/>
      <c r="E322" s="412"/>
      <c r="F322" s="412"/>
      <c r="G322" s="412"/>
      <c r="H322" s="412"/>
      <c r="I322" s="411"/>
      <c r="J322" s="405"/>
      <c r="K322" s="405"/>
      <c r="L322" s="405"/>
      <c r="M322" s="405"/>
      <c r="N322" s="405"/>
      <c r="O322" s="405"/>
      <c r="P322" s="405"/>
    </row>
    <row r="323" spans="1:16" ht="14.4">
      <c r="A323" s="411"/>
      <c r="B323" s="411"/>
      <c r="C323" s="411"/>
      <c r="D323" s="412"/>
      <c r="E323" s="412"/>
      <c r="F323" s="412"/>
      <c r="G323" s="412"/>
      <c r="H323" s="412"/>
      <c r="I323" s="411"/>
      <c r="J323" s="405"/>
      <c r="K323" s="405"/>
      <c r="L323" s="405"/>
      <c r="M323" s="405"/>
      <c r="N323" s="405"/>
      <c r="O323" s="405"/>
      <c r="P323" s="405"/>
    </row>
    <row r="324" spans="1:16" ht="14.4">
      <c r="A324" s="411"/>
      <c r="B324" s="411"/>
      <c r="C324" s="411"/>
      <c r="D324" s="412"/>
      <c r="E324" s="412"/>
      <c r="F324" s="412"/>
      <c r="G324" s="412"/>
      <c r="H324" s="412"/>
      <c r="I324" s="411"/>
      <c r="J324" s="405"/>
      <c r="K324" s="405"/>
      <c r="L324" s="405"/>
      <c r="M324" s="405"/>
      <c r="N324" s="405"/>
      <c r="O324" s="405"/>
      <c r="P324" s="405"/>
    </row>
    <row r="325" spans="1:16" ht="14.4">
      <c r="A325" s="411"/>
      <c r="B325" s="411"/>
      <c r="C325" s="411"/>
      <c r="D325" s="412"/>
      <c r="E325" s="412"/>
      <c r="F325" s="412"/>
      <c r="G325" s="412"/>
      <c r="H325" s="412"/>
      <c r="I325" s="411"/>
      <c r="J325" s="405"/>
      <c r="K325" s="405"/>
      <c r="L325" s="405"/>
      <c r="M325" s="405"/>
      <c r="N325" s="405"/>
      <c r="O325" s="405"/>
      <c r="P325" s="405"/>
    </row>
    <row r="326" spans="1:16" ht="14.4">
      <c r="A326" s="411"/>
      <c r="B326" s="411"/>
      <c r="C326" s="411"/>
      <c r="D326" s="412"/>
      <c r="E326" s="412"/>
      <c r="F326" s="412"/>
      <c r="G326" s="412"/>
      <c r="H326" s="412"/>
      <c r="I326" s="411"/>
      <c r="J326" s="405"/>
      <c r="K326" s="405"/>
      <c r="L326" s="405"/>
      <c r="M326" s="405"/>
      <c r="N326" s="405"/>
      <c r="O326" s="405"/>
      <c r="P326" s="405"/>
    </row>
    <row r="327" spans="1:16" ht="14.4">
      <c r="A327" s="411"/>
      <c r="B327" s="411"/>
      <c r="C327" s="411"/>
      <c r="D327" s="412"/>
      <c r="E327" s="412"/>
      <c r="F327" s="412"/>
      <c r="G327" s="412"/>
      <c r="H327" s="412"/>
      <c r="I327" s="411"/>
      <c r="J327" s="405"/>
      <c r="K327" s="405"/>
      <c r="L327" s="405"/>
      <c r="M327" s="405"/>
      <c r="N327" s="405"/>
      <c r="O327" s="405"/>
      <c r="P327" s="405"/>
    </row>
    <row r="328" spans="1:16" ht="14.4">
      <c r="A328" s="411"/>
      <c r="B328" s="411"/>
      <c r="C328" s="411"/>
      <c r="D328" s="412"/>
      <c r="E328" s="412"/>
      <c r="F328" s="412"/>
      <c r="G328" s="412"/>
      <c r="H328" s="412"/>
      <c r="I328" s="411"/>
      <c r="J328" s="405"/>
      <c r="K328" s="405"/>
      <c r="L328" s="405"/>
      <c r="M328" s="405"/>
      <c r="N328" s="405"/>
      <c r="O328" s="405"/>
      <c r="P328" s="405"/>
    </row>
    <row r="329" spans="1:16" ht="14.4">
      <c r="A329" s="411"/>
      <c r="B329" s="411"/>
      <c r="C329" s="411"/>
      <c r="D329" s="412"/>
      <c r="E329" s="412"/>
      <c r="F329" s="412"/>
      <c r="G329" s="412"/>
      <c r="H329" s="412"/>
      <c r="I329" s="411"/>
      <c r="J329" s="405"/>
      <c r="K329" s="405"/>
      <c r="L329" s="405"/>
      <c r="M329" s="405"/>
      <c r="N329" s="405"/>
      <c r="O329" s="405"/>
      <c r="P329" s="405"/>
    </row>
    <row r="330" spans="1:16" ht="14.4">
      <c r="A330" s="411"/>
      <c r="B330" s="411"/>
      <c r="C330" s="411"/>
      <c r="D330" s="412"/>
      <c r="E330" s="412"/>
      <c r="F330" s="412"/>
      <c r="G330" s="412"/>
      <c r="H330" s="412"/>
      <c r="I330" s="411"/>
      <c r="J330" s="405"/>
      <c r="K330" s="405"/>
      <c r="L330" s="405"/>
      <c r="M330" s="405"/>
      <c r="N330" s="405"/>
      <c r="O330" s="405"/>
      <c r="P330" s="405"/>
    </row>
    <row r="331" spans="1:16" ht="14.4">
      <c r="A331" s="411"/>
      <c r="B331" s="411"/>
      <c r="C331" s="411"/>
      <c r="D331" s="412"/>
      <c r="E331" s="412"/>
      <c r="F331" s="412"/>
      <c r="G331" s="412"/>
      <c r="H331" s="412"/>
      <c r="I331" s="411"/>
      <c r="J331" s="405"/>
      <c r="K331" s="405"/>
      <c r="L331" s="405"/>
      <c r="M331" s="405"/>
      <c r="N331" s="405"/>
      <c r="O331" s="405"/>
      <c r="P331" s="405"/>
    </row>
    <row r="332" spans="1:16" ht="14.4">
      <c r="A332" s="411"/>
      <c r="B332" s="411"/>
      <c r="C332" s="411"/>
      <c r="D332" s="412"/>
      <c r="E332" s="412"/>
      <c r="F332" s="412"/>
      <c r="G332" s="412"/>
      <c r="H332" s="412"/>
      <c r="I332" s="411"/>
      <c r="J332" s="405"/>
      <c r="K332" s="405"/>
      <c r="L332" s="405"/>
      <c r="M332" s="405"/>
      <c r="N332" s="405"/>
      <c r="O332" s="405"/>
      <c r="P332" s="405"/>
    </row>
    <row r="333" spans="1:16" ht="14.4">
      <c r="A333" s="411"/>
      <c r="B333" s="411"/>
      <c r="C333" s="411"/>
      <c r="D333" s="412"/>
      <c r="E333" s="412"/>
      <c r="F333" s="412"/>
      <c r="G333" s="412"/>
      <c r="H333" s="412"/>
      <c r="I333" s="411"/>
      <c r="J333" s="405"/>
      <c r="K333" s="405"/>
      <c r="L333" s="405"/>
      <c r="M333" s="405"/>
      <c r="N333" s="405"/>
      <c r="O333" s="405"/>
      <c r="P333" s="405"/>
    </row>
    <row r="334" spans="1:16" ht="14.4">
      <c r="A334" s="411"/>
      <c r="B334" s="411"/>
      <c r="C334" s="411"/>
      <c r="D334" s="412"/>
      <c r="E334" s="412"/>
      <c r="F334" s="412"/>
      <c r="G334" s="412"/>
      <c r="H334" s="412"/>
      <c r="I334" s="411"/>
      <c r="J334" s="405"/>
      <c r="K334" s="405"/>
      <c r="L334" s="405"/>
      <c r="M334" s="405"/>
      <c r="N334" s="405"/>
      <c r="O334" s="405"/>
      <c r="P334" s="405"/>
    </row>
    <row r="335" spans="1:16" ht="14.4">
      <c r="A335" s="411"/>
      <c r="B335" s="411"/>
      <c r="C335" s="411"/>
      <c r="D335" s="412"/>
      <c r="E335" s="412"/>
      <c r="F335" s="412"/>
      <c r="G335" s="412"/>
      <c r="H335" s="412"/>
      <c r="I335" s="411"/>
      <c r="J335" s="405"/>
      <c r="K335" s="405"/>
      <c r="L335" s="405"/>
      <c r="M335" s="405"/>
      <c r="N335" s="405"/>
      <c r="O335" s="405"/>
      <c r="P335" s="405"/>
    </row>
    <row r="336" spans="1:16" ht="14.4">
      <c r="A336" s="411"/>
      <c r="B336" s="411"/>
      <c r="C336" s="411"/>
      <c r="D336" s="412"/>
      <c r="E336" s="412"/>
      <c r="F336" s="412"/>
      <c r="G336" s="412"/>
      <c r="H336" s="412"/>
      <c r="I336" s="411"/>
      <c r="J336" s="405"/>
      <c r="K336" s="405"/>
      <c r="L336" s="405"/>
      <c r="M336" s="405"/>
      <c r="N336" s="405"/>
      <c r="O336" s="405"/>
      <c r="P336" s="405"/>
    </row>
    <row r="337" spans="1:16" ht="14.4">
      <c r="A337" s="411"/>
      <c r="B337" s="411"/>
      <c r="C337" s="411"/>
      <c r="D337" s="412"/>
      <c r="E337" s="412"/>
      <c r="F337" s="412"/>
      <c r="G337" s="412"/>
      <c r="H337" s="412"/>
      <c r="I337" s="411"/>
      <c r="J337" s="405"/>
      <c r="K337" s="405"/>
      <c r="L337" s="405"/>
      <c r="M337" s="405"/>
      <c r="N337" s="405"/>
      <c r="O337" s="405"/>
      <c r="P337" s="405"/>
    </row>
    <row r="338" spans="1:16" ht="14.4">
      <c r="A338" s="411"/>
      <c r="B338" s="411"/>
      <c r="C338" s="411"/>
      <c r="D338" s="412"/>
      <c r="E338" s="412"/>
      <c r="F338" s="412"/>
      <c r="G338" s="412"/>
      <c r="H338" s="412"/>
      <c r="I338" s="411"/>
      <c r="J338" s="405"/>
      <c r="K338" s="405"/>
      <c r="L338" s="405"/>
      <c r="M338" s="405"/>
      <c r="N338" s="405"/>
      <c r="O338" s="405"/>
      <c r="P338" s="405"/>
    </row>
    <row r="339" spans="1:16" ht="14.4">
      <c r="A339" s="411"/>
      <c r="B339" s="411"/>
      <c r="C339" s="411"/>
      <c r="D339" s="412"/>
      <c r="E339" s="412"/>
      <c r="F339" s="412"/>
      <c r="G339" s="412"/>
      <c r="H339" s="412"/>
      <c r="I339" s="411"/>
      <c r="J339" s="405"/>
      <c r="K339" s="405"/>
      <c r="L339" s="405"/>
      <c r="M339" s="405"/>
      <c r="N339" s="405"/>
      <c r="O339" s="405"/>
      <c r="P339" s="405"/>
    </row>
    <row r="340" spans="1:16" ht="14.4">
      <c r="A340" s="411"/>
      <c r="B340" s="411"/>
      <c r="C340" s="411"/>
      <c r="D340" s="412"/>
      <c r="E340" s="412"/>
      <c r="F340" s="412"/>
      <c r="G340" s="412"/>
      <c r="H340" s="412"/>
      <c r="I340" s="411"/>
      <c r="J340" s="405"/>
      <c r="K340" s="405"/>
      <c r="L340" s="405"/>
      <c r="M340" s="405"/>
      <c r="N340" s="405"/>
      <c r="O340" s="405"/>
      <c r="P340" s="405"/>
    </row>
    <row r="341" spans="1:16" ht="14.4">
      <c r="A341" s="411"/>
      <c r="B341" s="411"/>
      <c r="C341" s="411"/>
      <c r="D341" s="412"/>
      <c r="E341" s="412"/>
      <c r="F341" s="412"/>
      <c r="G341" s="412"/>
      <c r="H341" s="412"/>
      <c r="I341" s="411"/>
      <c r="J341" s="405"/>
      <c r="K341" s="405"/>
      <c r="L341" s="405"/>
      <c r="M341" s="405"/>
      <c r="N341" s="405"/>
      <c r="O341" s="405"/>
      <c r="P341" s="405"/>
    </row>
    <row r="342" spans="1:16" ht="14.4">
      <c r="A342" s="411"/>
      <c r="B342" s="411"/>
      <c r="C342" s="411"/>
      <c r="D342" s="412"/>
      <c r="E342" s="412"/>
      <c r="F342" s="412"/>
      <c r="G342" s="412"/>
      <c r="H342" s="412"/>
      <c r="I342" s="411"/>
      <c r="J342" s="405"/>
      <c r="K342" s="405"/>
      <c r="L342" s="405"/>
      <c r="M342" s="405"/>
      <c r="N342" s="405"/>
      <c r="O342" s="405"/>
      <c r="P342" s="405"/>
    </row>
    <row r="343" spans="1:16" ht="14.4">
      <c r="A343" s="411"/>
      <c r="B343" s="411"/>
      <c r="C343" s="411"/>
      <c r="D343" s="412"/>
      <c r="E343" s="412"/>
      <c r="F343" s="412"/>
      <c r="G343" s="412"/>
      <c r="H343" s="412"/>
      <c r="I343" s="411"/>
      <c r="J343" s="405"/>
      <c r="K343" s="405"/>
      <c r="L343" s="405"/>
      <c r="M343" s="405"/>
      <c r="N343" s="405"/>
      <c r="O343" s="405"/>
      <c r="P343" s="405"/>
    </row>
    <row r="344" spans="1:16" ht="14.4">
      <c r="A344" s="411"/>
      <c r="B344" s="411"/>
      <c r="C344" s="411"/>
      <c r="D344" s="412"/>
      <c r="E344" s="412"/>
      <c r="F344" s="412"/>
      <c r="G344" s="412"/>
      <c r="H344" s="412"/>
      <c r="I344" s="411"/>
      <c r="J344" s="405"/>
      <c r="K344" s="405"/>
      <c r="L344" s="405"/>
      <c r="M344" s="405"/>
      <c r="N344" s="405"/>
      <c r="O344" s="405"/>
      <c r="P344" s="405"/>
    </row>
    <row r="345" spans="1:16" ht="14.4">
      <c r="A345" s="411"/>
      <c r="B345" s="411"/>
      <c r="C345" s="411"/>
      <c r="D345" s="412"/>
      <c r="E345" s="412"/>
      <c r="F345" s="412"/>
      <c r="G345" s="412"/>
      <c r="H345" s="412"/>
      <c r="I345" s="411"/>
      <c r="J345" s="405"/>
      <c r="K345" s="405"/>
      <c r="L345" s="405"/>
      <c r="M345" s="405"/>
      <c r="N345" s="405"/>
      <c r="O345" s="405"/>
      <c r="P345" s="405"/>
    </row>
    <row r="346" spans="1:16" ht="14.4">
      <c r="A346" s="411"/>
      <c r="B346" s="411"/>
      <c r="C346" s="411"/>
      <c r="D346" s="412"/>
      <c r="E346" s="412"/>
      <c r="F346" s="412"/>
      <c r="G346" s="412"/>
      <c r="H346" s="412"/>
      <c r="I346" s="411"/>
      <c r="J346" s="405"/>
      <c r="K346" s="405"/>
      <c r="L346" s="405"/>
      <c r="M346" s="405"/>
      <c r="N346" s="405"/>
      <c r="O346" s="405"/>
      <c r="P346" s="405"/>
    </row>
    <row r="347" spans="1:16" ht="14.4">
      <c r="A347" s="411"/>
      <c r="B347" s="411"/>
      <c r="C347" s="411"/>
      <c r="D347" s="412"/>
      <c r="E347" s="412"/>
      <c r="F347" s="412"/>
      <c r="G347" s="412"/>
      <c r="H347" s="412"/>
      <c r="I347" s="411"/>
      <c r="J347" s="405"/>
      <c r="K347" s="405"/>
      <c r="L347" s="405"/>
      <c r="M347" s="405"/>
      <c r="N347" s="405"/>
      <c r="O347" s="405"/>
      <c r="P347" s="405"/>
    </row>
    <row r="348" spans="1:16" ht="14.4">
      <c r="A348" s="411"/>
      <c r="B348" s="411"/>
      <c r="C348" s="411"/>
      <c r="D348" s="412"/>
      <c r="E348" s="412"/>
      <c r="F348" s="412"/>
      <c r="G348" s="412"/>
      <c r="H348" s="412"/>
      <c r="I348" s="411"/>
      <c r="J348" s="405"/>
      <c r="K348" s="405"/>
      <c r="L348" s="405"/>
      <c r="M348" s="405"/>
      <c r="N348" s="405"/>
      <c r="O348" s="405"/>
      <c r="P348" s="405"/>
    </row>
    <row r="349" spans="1:16" ht="14.4">
      <c r="A349" s="411"/>
      <c r="B349" s="411"/>
      <c r="C349" s="411"/>
      <c r="D349" s="412"/>
      <c r="E349" s="412"/>
      <c r="F349" s="412"/>
      <c r="G349" s="412"/>
      <c r="H349" s="412"/>
      <c r="I349" s="411"/>
      <c r="J349" s="405"/>
      <c r="K349" s="405"/>
      <c r="L349" s="405"/>
      <c r="M349" s="405"/>
      <c r="N349" s="405"/>
      <c r="O349" s="405"/>
      <c r="P349" s="405"/>
    </row>
    <row r="350" spans="1:16" ht="14.4">
      <c r="A350" s="411"/>
      <c r="B350" s="411"/>
      <c r="C350" s="411"/>
      <c r="D350" s="412"/>
      <c r="E350" s="412"/>
      <c r="F350" s="412"/>
      <c r="G350" s="412"/>
      <c r="H350" s="412"/>
      <c r="I350" s="411"/>
      <c r="J350" s="405"/>
      <c r="K350" s="405"/>
      <c r="L350" s="405"/>
      <c r="M350" s="405"/>
      <c r="N350" s="405"/>
      <c r="O350" s="405"/>
      <c r="P350" s="405"/>
    </row>
    <row r="351" spans="1:16" ht="14.4">
      <c r="A351" s="411"/>
      <c r="B351" s="411"/>
      <c r="C351" s="411"/>
      <c r="D351" s="412"/>
      <c r="E351" s="412"/>
      <c r="F351" s="412"/>
      <c r="G351" s="412"/>
      <c r="H351" s="412"/>
      <c r="I351" s="411"/>
      <c r="J351" s="405"/>
      <c r="K351" s="405"/>
      <c r="L351" s="405"/>
      <c r="M351" s="405"/>
      <c r="N351" s="405"/>
      <c r="O351" s="405"/>
      <c r="P351" s="405"/>
    </row>
    <row r="352" spans="1:16" ht="14.4">
      <c r="A352" s="411"/>
      <c r="B352" s="411"/>
      <c r="C352" s="411"/>
      <c r="D352" s="412"/>
      <c r="E352" s="412"/>
      <c r="F352" s="412"/>
      <c r="G352" s="412"/>
      <c r="H352" s="412"/>
      <c r="I352" s="411"/>
      <c r="J352" s="405"/>
      <c r="K352" s="405"/>
      <c r="L352" s="405"/>
      <c r="M352" s="405"/>
      <c r="N352" s="405"/>
      <c r="O352" s="405"/>
      <c r="P352" s="405"/>
    </row>
    <row r="353" spans="1:16" ht="14.4">
      <c r="A353" s="411"/>
      <c r="B353" s="411"/>
      <c r="C353" s="411"/>
      <c r="D353" s="412"/>
      <c r="E353" s="412"/>
      <c r="F353" s="412"/>
      <c r="G353" s="412"/>
      <c r="H353" s="412"/>
      <c r="I353" s="411"/>
      <c r="J353" s="405"/>
      <c r="K353" s="405"/>
      <c r="L353" s="405"/>
      <c r="M353" s="405"/>
      <c r="N353" s="405"/>
      <c r="O353" s="405"/>
      <c r="P353" s="405"/>
    </row>
    <row r="354" spans="1:16" ht="14.4">
      <c r="A354" s="411"/>
      <c r="B354" s="411"/>
      <c r="C354" s="411"/>
      <c r="D354" s="412"/>
      <c r="E354" s="412"/>
      <c r="F354" s="412"/>
      <c r="G354" s="412"/>
      <c r="H354" s="412"/>
      <c r="I354" s="411"/>
      <c r="J354" s="405"/>
      <c r="K354" s="405"/>
      <c r="L354" s="405"/>
      <c r="M354" s="405"/>
      <c r="N354" s="405"/>
      <c r="O354" s="405"/>
      <c r="P354" s="405"/>
    </row>
    <row r="355" spans="1:16" ht="14.4">
      <c r="A355" s="411"/>
      <c r="B355" s="411"/>
      <c r="C355" s="411"/>
      <c r="D355" s="412"/>
      <c r="E355" s="412"/>
      <c r="F355" s="412"/>
      <c r="G355" s="412"/>
      <c r="H355" s="412"/>
      <c r="I355" s="411"/>
      <c r="J355" s="405"/>
      <c r="K355" s="405"/>
      <c r="L355" s="405"/>
      <c r="M355" s="405"/>
      <c r="N355" s="405"/>
      <c r="O355" s="405"/>
      <c r="P355" s="405"/>
    </row>
    <row r="356" spans="1:16" ht="14.4">
      <c r="A356" s="411"/>
      <c r="B356" s="411"/>
      <c r="C356" s="411"/>
      <c r="D356" s="412"/>
      <c r="E356" s="412"/>
      <c r="F356" s="412"/>
      <c r="G356" s="412"/>
      <c r="H356" s="412"/>
      <c r="I356" s="411"/>
      <c r="J356" s="405"/>
      <c r="K356" s="405"/>
      <c r="L356" s="405"/>
      <c r="M356" s="405"/>
      <c r="N356" s="405"/>
      <c r="O356" s="405"/>
      <c r="P356" s="405"/>
    </row>
    <row r="357" spans="1:16" ht="14.4">
      <c r="A357" s="411"/>
      <c r="B357" s="411"/>
      <c r="C357" s="411"/>
      <c r="D357" s="412"/>
      <c r="E357" s="412"/>
      <c r="F357" s="412"/>
      <c r="G357" s="412"/>
      <c r="H357" s="412"/>
      <c r="I357" s="411"/>
      <c r="J357" s="405"/>
      <c r="K357" s="405"/>
      <c r="L357" s="405"/>
      <c r="M357" s="405"/>
      <c r="N357" s="405"/>
      <c r="O357" s="405"/>
      <c r="P357" s="405"/>
    </row>
    <row r="358" spans="1:16" ht="14.4">
      <c r="A358" s="411"/>
      <c r="B358" s="411"/>
      <c r="C358" s="411"/>
      <c r="D358" s="412"/>
      <c r="E358" s="412"/>
      <c r="F358" s="412"/>
      <c r="G358" s="412"/>
      <c r="H358" s="412"/>
      <c r="I358" s="411"/>
      <c r="J358" s="405"/>
      <c r="K358" s="405"/>
      <c r="L358" s="405"/>
      <c r="M358" s="405"/>
      <c r="N358" s="405"/>
      <c r="O358" s="405"/>
      <c r="P358" s="405"/>
    </row>
    <row r="359" spans="1:16" ht="14.4">
      <c r="A359" s="411"/>
      <c r="B359" s="411"/>
      <c r="C359" s="411"/>
      <c r="D359" s="412"/>
      <c r="E359" s="412"/>
      <c r="F359" s="412"/>
      <c r="G359" s="412"/>
      <c r="H359" s="412"/>
      <c r="I359" s="411"/>
      <c r="J359" s="405"/>
      <c r="K359" s="405"/>
      <c r="L359" s="405"/>
      <c r="M359" s="405"/>
      <c r="N359" s="405"/>
      <c r="O359" s="405"/>
      <c r="P359" s="405"/>
    </row>
    <row r="360" spans="1:16" ht="14.4">
      <c r="A360" s="411"/>
      <c r="B360" s="411"/>
      <c r="C360" s="411"/>
      <c r="D360" s="412"/>
      <c r="E360" s="412"/>
      <c r="F360" s="412"/>
      <c r="G360" s="412"/>
      <c r="H360" s="412"/>
      <c r="I360" s="411"/>
      <c r="J360" s="405"/>
      <c r="K360" s="405"/>
      <c r="L360" s="405"/>
      <c r="M360" s="405"/>
      <c r="N360" s="405"/>
      <c r="O360" s="405"/>
      <c r="P360" s="405"/>
    </row>
    <row r="361" spans="1:16" ht="14.4">
      <c r="A361" s="411"/>
      <c r="B361" s="411"/>
      <c r="C361" s="411"/>
      <c r="D361" s="412"/>
      <c r="E361" s="412"/>
      <c r="F361" s="412"/>
      <c r="G361" s="412"/>
      <c r="H361" s="412"/>
      <c r="I361" s="411"/>
      <c r="J361" s="405"/>
      <c r="K361" s="405"/>
      <c r="L361" s="405"/>
      <c r="M361" s="405"/>
      <c r="N361" s="405"/>
      <c r="O361" s="405"/>
      <c r="P361" s="405"/>
    </row>
    <row r="362" spans="1:16" ht="14.4">
      <c r="A362" s="411"/>
      <c r="B362" s="411"/>
      <c r="C362" s="411"/>
      <c r="D362" s="412"/>
      <c r="E362" s="412"/>
      <c r="F362" s="412"/>
      <c r="G362" s="412"/>
      <c r="H362" s="412"/>
      <c r="I362" s="411"/>
      <c r="J362" s="405"/>
      <c r="K362" s="405"/>
      <c r="L362" s="405"/>
      <c r="M362" s="405"/>
      <c r="N362" s="405"/>
      <c r="O362" s="405"/>
      <c r="P362" s="405"/>
    </row>
    <row r="363" spans="1:16" ht="14.4">
      <c r="A363" s="411"/>
      <c r="B363" s="411"/>
      <c r="C363" s="411"/>
      <c r="D363" s="412"/>
      <c r="E363" s="412"/>
      <c r="F363" s="412"/>
      <c r="G363" s="412"/>
      <c r="H363" s="412"/>
      <c r="I363" s="411"/>
      <c r="J363" s="405"/>
      <c r="K363" s="405"/>
      <c r="L363" s="405"/>
      <c r="M363" s="405"/>
      <c r="N363" s="405"/>
      <c r="O363" s="405"/>
      <c r="P363" s="405"/>
    </row>
    <row r="364" spans="1:16" ht="14.4">
      <c r="A364" s="411"/>
      <c r="B364" s="411"/>
      <c r="C364" s="411"/>
      <c r="D364" s="412"/>
      <c r="E364" s="412"/>
      <c r="F364" s="412"/>
      <c r="G364" s="412"/>
      <c r="H364" s="412"/>
      <c r="I364" s="411"/>
      <c r="J364" s="405"/>
      <c r="K364" s="405"/>
      <c r="L364" s="405"/>
      <c r="M364" s="405"/>
      <c r="N364" s="405"/>
      <c r="O364" s="405"/>
      <c r="P364" s="405"/>
    </row>
    <row r="365" spans="1:16" ht="14.4">
      <c r="A365" s="411"/>
      <c r="B365" s="411"/>
      <c r="C365" s="411"/>
      <c r="D365" s="412"/>
      <c r="E365" s="412"/>
      <c r="F365" s="412"/>
      <c r="G365" s="412"/>
      <c r="H365" s="412"/>
      <c r="I365" s="411"/>
      <c r="J365" s="405"/>
      <c r="K365" s="405"/>
      <c r="L365" s="405"/>
      <c r="M365" s="405"/>
      <c r="N365" s="405"/>
      <c r="O365" s="405"/>
      <c r="P365" s="405"/>
    </row>
    <row r="366" spans="1:16" ht="14.4">
      <c r="A366" s="411"/>
      <c r="B366" s="411"/>
      <c r="C366" s="411"/>
      <c r="D366" s="412"/>
      <c r="E366" s="412"/>
      <c r="F366" s="412"/>
      <c r="G366" s="412"/>
      <c r="H366" s="412"/>
      <c r="I366" s="411"/>
      <c r="J366" s="405"/>
      <c r="K366" s="405"/>
      <c r="L366" s="405"/>
      <c r="M366" s="405"/>
      <c r="N366" s="405"/>
      <c r="O366" s="405"/>
      <c r="P366" s="405"/>
    </row>
    <row r="367" spans="1:16" ht="14.4">
      <c r="A367" s="411"/>
      <c r="B367" s="411"/>
      <c r="C367" s="411"/>
      <c r="D367" s="412"/>
      <c r="E367" s="412"/>
      <c r="F367" s="412"/>
      <c r="G367" s="412"/>
      <c r="H367" s="412"/>
      <c r="I367" s="411"/>
      <c r="J367" s="405"/>
      <c r="K367" s="405"/>
      <c r="L367" s="405"/>
      <c r="M367" s="405"/>
      <c r="N367" s="405"/>
      <c r="O367" s="405"/>
      <c r="P367" s="405"/>
    </row>
    <row r="368" spans="1:16" ht="14.4">
      <c r="A368" s="411"/>
      <c r="B368" s="411"/>
      <c r="C368" s="411"/>
      <c r="D368" s="412"/>
      <c r="E368" s="412"/>
      <c r="F368" s="412"/>
      <c r="G368" s="412"/>
      <c r="H368" s="412"/>
      <c r="I368" s="411"/>
      <c r="J368" s="405"/>
      <c r="K368" s="405"/>
      <c r="L368" s="405"/>
      <c r="M368" s="405"/>
      <c r="N368" s="405"/>
      <c r="O368" s="405"/>
      <c r="P368" s="405"/>
    </row>
    <row r="369" spans="1:16" ht="14.4">
      <c r="A369" s="411"/>
      <c r="B369" s="411"/>
      <c r="C369" s="411"/>
      <c r="D369" s="412"/>
      <c r="E369" s="412"/>
      <c r="F369" s="412"/>
      <c r="G369" s="412"/>
      <c r="H369" s="412"/>
      <c r="I369" s="411"/>
      <c r="J369" s="405"/>
      <c r="K369" s="405"/>
      <c r="L369" s="405"/>
      <c r="M369" s="405"/>
      <c r="N369" s="405"/>
      <c r="O369" s="405"/>
      <c r="P369" s="405"/>
    </row>
    <row r="370" spans="1:16" ht="14.4">
      <c r="A370" s="411"/>
      <c r="B370" s="411"/>
      <c r="C370" s="411"/>
      <c r="D370" s="412"/>
      <c r="E370" s="412"/>
      <c r="F370" s="412"/>
      <c r="G370" s="412"/>
      <c r="H370" s="412"/>
      <c r="I370" s="411"/>
      <c r="J370" s="405"/>
      <c r="K370" s="405"/>
      <c r="L370" s="405"/>
      <c r="M370" s="405"/>
      <c r="N370" s="405"/>
      <c r="O370" s="405"/>
      <c r="P370" s="405"/>
    </row>
    <row r="371" spans="1:16" ht="14.4">
      <c r="A371" s="411"/>
      <c r="B371" s="411"/>
      <c r="C371" s="411"/>
      <c r="D371" s="412"/>
      <c r="E371" s="412"/>
      <c r="F371" s="412"/>
      <c r="G371" s="412"/>
      <c r="H371" s="412"/>
      <c r="I371" s="411"/>
      <c r="J371" s="405"/>
      <c r="K371" s="405"/>
      <c r="L371" s="405"/>
      <c r="M371" s="405"/>
      <c r="N371" s="405"/>
      <c r="O371" s="405"/>
      <c r="P371" s="405"/>
    </row>
    <row r="372" spans="1:16" ht="14.4">
      <c r="A372" s="411"/>
      <c r="B372" s="411"/>
      <c r="C372" s="411"/>
      <c r="D372" s="412"/>
      <c r="E372" s="412"/>
      <c r="F372" s="412"/>
      <c r="G372" s="412"/>
      <c r="H372" s="412"/>
      <c r="I372" s="411"/>
      <c r="J372" s="405"/>
      <c r="K372" s="405"/>
      <c r="L372" s="405"/>
      <c r="M372" s="405"/>
      <c r="N372" s="405"/>
      <c r="O372" s="405"/>
      <c r="P372" s="405"/>
    </row>
    <row r="373" spans="1:16" ht="14.4">
      <c r="A373" s="411"/>
      <c r="B373" s="411"/>
      <c r="C373" s="411"/>
      <c r="D373" s="412"/>
      <c r="E373" s="412"/>
      <c r="F373" s="412"/>
      <c r="G373" s="412"/>
      <c r="H373" s="412"/>
      <c r="I373" s="411"/>
      <c r="J373" s="405"/>
      <c r="K373" s="405"/>
      <c r="L373" s="405"/>
      <c r="M373" s="405"/>
      <c r="N373" s="405"/>
      <c r="O373" s="405"/>
      <c r="P373" s="405"/>
    </row>
    <row r="374" spans="1:16" ht="14.4">
      <c r="A374" s="411"/>
      <c r="B374" s="411"/>
      <c r="C374" s="411"/>
      <c r="D374" s="412"/>
      <c r="E374" s="412"/>
      <c r="F374" s="412"/>
      <c r="G374" s="412"/>
      <c r="H374" s="412"/>
      <c r="I374" s="411"/>
      <c r="J374" s="405"/>
      <c r="K374" s="405"/>
      <c r="L374" s="405"/>
      <c r="M374" s="405"/>
      <c r="N374" s="405"/>
      <c r="O374" s="405"/>
      <c r="P374" s="405"/>
    </row>
    <row r="375" spans="1:16" ht="14.4">
      <c r="A375" s="411"/>
      <c r="B375" s="411"/>
      <c r="C375" s="411"/>
      <c r="D375" s="412"/>
      <c r="E375" s="412"/>
      <c r="F375" s="412"/>
      <c r="G375" s="412"/>
      <c r="H375" s="412"/>
      <c r="I375" s="411"/>
      <c r="J375" s="405"/>
      <c r="K375" s="405"/>
      <c r="L375" s="405"/>
      <c r="M375" s="405"/>
      <c r="N375" s="405"/>
      <c r="O375" s="405"/>
      <c r="P375" s="405"/>
    </row>
    <row r="376" spans="1:16" ht="14.4">
      <c r="A376" s="411"/>
      <c r="B376" s="411"/>
      <c r="C376" s="411"/>
      <c r="D376" s="412"/>
      <c r="E376" s="412"/>
      <c r="F376" s="412"/>
      <c r="G376" s="412"/>
      <c r="H376" s="412"/>
      <c r="I376" s="411"/>
      <c r="J376" s="405"/>
      <c r="K376" s="405"/>
      <c r="L376" s="405"/>
      <c r="M376" s="405"/>
      <c r="N376" s="405"/>
      <c r="O376" s="405"/>
      <c r="P376" s="405"/>
    </row>
    <row r="377" spans="1:16">
      <c r="A377" s="405"/>
      <c r="B377" s="405"/>
      <c r="C377" s="405"/>
      <c r="D377" s="405"/>
      <c r="E377" s="405"/>
      <c r="F377" s="405"/>
      <c r="G377" s="405"/>
      <c r="H377" s="405"/>
      <c r="I377" s="405"/>
      <c r="J377" s="405"/>
      <c r="K377" s="405"/>
      <c r="L377" s="405"/>
      <c r="M377" s="405"/>
      <c r="N377" s="405"/>
      <c r="O377" s="405"/>
      <c r="P377" s="405"/>
    </row>
    <row r="378" spans="1:16">
      <c r="A378" s="405"/>
      <c r="B378" s="405"/>
      <c r="C378" s="405"/>
      <c r="D378" s="405"/>
      <c r="E378" s="405"/>
      <c r="F378" s="405"/>
      <c r="G378" s="405"/>
      <c r="H378" s="405"/>
      <c r="I378" s="405"/>
      <c r="J378" s="405"/>
      <c r="K378" s="405"/>
      <c r="L378" s="405"/>
      <c r="M378" s="405"/>
      <c r="N378" s="405"/>
      <c r="O378" s="405"/>
      <c r="P378" s="405"/>
    </row>
    <row r="379" spans="1:16">
      <c r="A379" s="405"/>
      <c r="B379" s="405"/>
      <c r="C379" s="405"/>
      <c r="D379" s="405"/>
      <c r="E379" s="405"/>
      <c r="F379" s="405"/>
      <c r="G379" s="405"/>
      <c r="H379" s="405"/>
      <c r="I379" s="405"/>
      <c r="J379" s="405"/>
      <c r="K379" s="405"/>
      <c r="L379" s="405"/>
      <c r="M379" s="405"/>
      <c r="N379" s="405"/>
      <c r="O379" s="405"/>
      <c r="P379" s="405"/>
    </row>
    <row r="380" spans="1:16">
      <c r="A380" s="405"/>
      <c r="B380" s="405"/>
      <c r="C380" s="405"/>
      <c r="D380" s="405"/>
      <c r="E380" s="405"/>
      <c r="F380" s="405"/>
      <c r="G380" s="405"/>
      <c r="H380" s="405"/>
      <c r="I380" s="405"/>
      <c r="J380" s="405"/>
      <c r="K380" s="405"/>
      <c r="L380" s="405"/>
      <c r="M380" s="405"/>
      <c r="N380" s="405"/>
      <c r="O380" s="405"/>
      <c r="P380" s="405"/>
    </row>
    <row r="381" spans="1:16">
      <c r="A381" s="405"/>
      <c r="B381" s="405"/>
      <c r="C381" s="405"/>
      <c r="D381" s="405"/>
      <c r="E381" s="405"/>
      <c r="F381" s="405"/>
      <c r="G381" s="405"/>
      <c r="H381" s="405"/>
      <c r="I381" s="405"/>
      <c r="J381" s="405"/>
      <c r="K381" s="405"/>
      <c r="L381" s="405"/>
      <c r="M381" s="405"/>
      <c r="N381" s="405"/>
      <c r="O381" s="405"/>
      <c r="P381" s="405"/>
    </row>
    <row r="382" spans="1:16">
      <c r="A382" s="405"/>
      <c r="B382" s="405"/>
      <c r="C382" s="405"/>
      <c r="D382" s="405"/>
      <c r="E382" s="405"/>
      <c r="F382" s="405"/>
      <c r="G382" s="405"/>
      <c r="H382" s="405"/>
      <c r="I382" s="405"/>
      <c r="J382" s="405"/>
      <c r="K382" s="405"/>
      <c r="L382" s="405"/>
      <c r="M382" s="405"/>
      <c r="N382" s="405"/>
      <c r="O382" s="405"/>
      <c r="P382" s="405"/>
    </row>
    <row r="383" spans="1:16">
      <c r="A383" s="405"/>
      <c r="B383" s="405"/>
      <c r="C383" s="405"/>
      <c r="D383" s="405"/>
      <c r="E383" s="405"/>
      <c r="F383" s="405"/>
      <c r="G383" s="405"/>
      <c r="H383" s="405"/>
      <c r="I383" s="405"/>
      <c r="J383" s="405"/>
      <c r="K383" s="405"/>
      <c r="L383" s="405"/>
      <c r="M383" s="405"/>
      <c r="N383" s="405"/>
      <c r="O383" s="405"/>
      <c r="P383" s="405"/>
    </row>
    <row r="384" spans="1:16">
      <c r="A384" s="405"/>
      <c r="B384" s="405"/>
      <c r="C384" s="405"/>
      <c r="D384" s="405"/>
      <c r="E384" s="405"/>
      <c r="F384" s="405"/>
      <c r="G384" s="405"/>
      <c r="H384" s="405"/>
      <c r="I384" s="405"/>
      <c r="J384" s="405"/>
      <c r="K384" s="405"/>
      <c r="L384" s="405"/>
      <c r="M384" s="405"/>
      <c r="N384" s="405"/>
      <c r="O384" s="405"/>
      <c r="P384" s="405"/>
    </row>
    <row r="385" spans="1:16">
      <c r="A385" s="405"/>
      <c r="B385" s="405"/>
      <c r="C385" s="405"/>
      <c r="D385" s="405"/>
      <c r="E385" s="405"/>
      <c r="F385" s="405"/>
      <c r="G385" s="405"/>
      <c r="H385" s="405"/>
      <c r="I385" s="405"/>
      <c r="J385" s="405"/>
      <c r="K385" s="405"/>
      <c r="L385" s="405"/>
      <c r="M385" s="405"/>
      <c r="N385" s="405"/>
      <c r="O385" s="405"/>
      <c r="P385" s="405"/>
    </row>
    <row r="386" spans="1:16">
      <c r="A386" s="405"/>
      <c r="B386" s="405"/>
      <c r="C386" s="405"/>
      <c r="D386" s="405"/>
      <c r="E386" s="405"/>
      <c r="F386" s="405"/>
      <c r="G386" s="405"/>
      <c r="H386" s="405"/>
      <c r="I386" s="405"/>
      <c r="J386" s="405"/>
      <c r="K386" s="405"/>
      <c r="L386" s="405"/>
      <c r="M386" s="405"/>
      <c r="N386" s="405"/>
      <c r="O386" s="405"/>
      <c r="P386" s="405"/>
    </row>
    <row r="387" spans="1:16">
      <c r="A387" s="405"/>
      <c r="B387" s="405"/>
      <c r="C387" s="405"/>
      <c r="D387" s="405"/>
      <c r="E387" s="405"/>
      <c r="F387" s="405"/>
      <c r="G387" s="405"/>
      <c r="H387" s="405"/>
      <c r="I387" s="405"/>
      <c r="J387" s="405"/>
      <c r="K387" s="405"/>
      <c r="L387" s="405"/>
      <c r="M387" s="405"/>
      <c r="N387" s="405"/>
      <c r="O387" s="405"/>
      <c r="P387" s="405"/>
    </row>
    <row r="388" spans="1:16">
      <c r="A388" s="405"/>
      <c r="B388" s="405"/>
      <c r="C388" s="405"/>
      <c r="D388" s="405"/>
      <c r="E388" s="405"/>
      <c r="F388" s="405"/>
      <c r="G388" s="405"/>
      <c r="H388" s="405"/>
      <c r="I388" s="405"/>
      <c r="J388" s="405"/>
      <c r="K388" s="405"/>
      <c r="L388" s="405"/>
      <c r="M388" s="405"/>
      <c r="N388" s="405"/>
      <c r="O388" s="405"/>
      <c r="P388" s="405"/>
    </row>
    <row r="389" spans="1:16">
      <c r="A389" s="405"/>
      <c r="B389" s="405"/>
      <c r="C389" s="405"/>
      <c r="D389" s="405"/>
      <c r="E389" s="405"/>
      <c r="F389" s="405"/>
      <c r="G389" s="405"/>
      <c r="H389" s="405"/>
      <c r="I389" s="405"/>
      <c r="J389" s="405"/>
      <c r="K389" s="405"/>
      <c r="L389" s="405"/>
      <c r="M389" s="405"/>
      <c r="N389" s="405"/>
      <c r="O389" s="405"/>
      <c r="P389" s="405"/>
    </row>
    <row r="390" spans="1:16">
      <c r="A390" s="405"/>
      <c r="B390" s="405"/>
      <c r="C390" s="405"/>
      <c r="D390" s="405"/>
      <c r="E390" s="405"/>
      <c r="F390" s="405"/>
      <c r="G390" s="405"/>
      <c r="H390" s="405"/>
      <c r="I390" s="405"/>
      <c r="J390" s="405"/>
      <c r="K390" s="405"/>
      <c r="L390" s="405"/>
      <c r="M390" s="405"/>
      <c r="N390" s="405"/>
      <c r="O390" s="405"/>
      <c r="P390" s="405"/>
    </row>
    <row r="391" spans="1:16">
      <c r="A391" s="405"/>
      <c r="B391" s="405"/>
      <c r="C391" s="405"/>
      <c r="D391" s="405"/>
      <c r="E391" s="405"/>
      <c r="F391" s="405"/>
      <c r="G391" s="405"/>
      <c r="H391" s="405"/>
      <c r="I391" s="405"/>
      <c r="J391" s="405"/>
      <c r="K391" s="405"/>
      <c r="L391" s="405"/>
      <c r="M391" s="405"/>
      <c r="N391" s="405"/>
      <c r="O391" s="405"/>
      <c r="P391" s="405"/>
    </row>
    <row r="392" spans="1:16">
      <c r="A392" s="405"/>
      <c r="B392" s="405"/>
      <c r="C392" s="405"/>
      <c r="D392" s="405"/>
      <c r="E392" s="405"/>
      <c r="F392" s="405"/>
      <c r="G392" s="405"/>
      <c r="H392" s="405"/>
      <c r="I392" s="405"/>
      <c r="J392" s="405"/>
      <c r="K392" s="405"/>
      <c r="L392" s="405"/>
      <c r="M392" s="405"/>
      <c r="N392" s="405"/>
      <c r="O392" s="405"/>
      <c r="P392" s="405"/>
    </row>
    <row r="393" spans="1:16">
      <c r="A393" s="405"/>
      <c r="B393" s="405"/>
      <c r="C393" s="405"/>
      <c r="D393" s="405"/>
      <c r="E393" s="405"/>
      <c r="F393" s="405"/>
      <c r="G393" s="405"/>
      <c r="H393" s="405"/>
      <c r="I393" s="405"/>
      <c r="J393" s="405"/>
      <c r="K393" s="405"/>
      <c r="L393" s="405"/>
      <c r="M393" s="405"/>
      <c r="N393" s="405"/>
      <c r="O393" s="405"/>
      <c r="P393" s="405"/>
    </row>
    <row r="394" spans="1:16">
      <c r="A394" s="405"/>
      <c r="B394" s="405"/>
      <c r="C394" s="405"/>
      <c r="D394" s="405"/>
      <c r="E394" s="405"/>
      <c r="F394" s="405"/>
      <c r="G394" s="405"/>
      <c r="H394" s="405"/>
      <c r="I394" s="405"/>
      <c r="J394" s="405"/>
      <c r="K394" s="405"/>
      <c r="L394" s="405"/>
      <c r="M394" s="405"/>
      <c r="N394" s="405"/>
      <c r="O394" s="405"/>
      <c r="P394" s="405"/>
    </row>
    <row r="395" spans="1:16">
      <c r="A395" s="405"/>
      <c r="B395" s="405"/>
      <c r="C395" s="405"/>
      <c r="D395" s="405"/>
      <c r="E395" s="405"/>
      <c r="F395" s="405"/>
      <c r="G395" s="405"/>
      <c r="H395" s="405"/>
      <c r="I395" s="405"/>
      <c r="J395" s="405"/>
      <c r="K395" s="405"/>
      <c r="L395" s="405"/>
      <c r="M395" s="405"/>
      <c r="N395" s="405"/>
      <c r="O395" s="405"/>
      <c r="P395" s="405"/>
    </row>
    <row r="396" spans="1:16">
      <c r="A396" s="405"/>
      <c r="B396" s="405"/>
      <c r="C396" s="405"/>
      <c r="D396" s="405"/>
      <c r="E396" s="405"/>
      <c r="F396" s="405"/>
      <c r="G396" s="405"/>
      <c r="H396" s="405"/>
      <c r="I396" s="405"/>
      <c r="J396" s="405"/>
      <c r="K396" s="405"/>
      <c r="L396" s="405"/>
      <c r="M396" s="405"/>
      <c r="N396" s="405"/>
      <c r="O396" s="405"/>
      <c r="P396" s="405"/>
    </row>
    <row r="397" spans="1:16">
      <c r="A397" s="405"/>
      <c r="B397" s="405"/>
      <c r="C397" s="405"/>
      <c r="D397" s="405"/>
      <c r="E397" s="405"/>
      <c r="F397" s="405"/>
      <c r="G397" s="405"/>
      <c r="H397" s="405"/>
      <c r="I397" s="405"/>
      <c r="J397" s="405"/>
      <c r="K397" s="405"/>
      <c r="L397" s="405"/>
      <c r="M397" s="405"/>
      <c r="N397" s="405"/>
      <c r="O397" s="405"/>
      <c r="P397" s="405"/>
    </row>
    <row r="398" spans="1:16">
      <c r="A398" s="405"/>
      <c r="B398" s="405"/>
      <c r="C398" s="405"/>
      <c r="D398" s="405"/>
      <c r="E398" s="405"/>
      <c r="F398" s="405"/>
      <c r="G398" s="405"/>
      <c r="H398" s="405"/>
      <c r="I398" s="405"/>
      <c r="J398" s="405"/>
      <c r="K398" s="405"/>
      <c r="L398" s="405"/>
      <c r="M398" s="405"/>
      <c r="N398" s="405"/>
      <c r="O398" s="405"/>
      <c r="P398" s="405"/>
    </row>
    <row r="399" spans="1:16">
      <c r="A399" s="405"/>
      <c r="B399" s="405"/>
      <c r="C399" s="405"/>
      <c r="D399" s="405"/>
      <c r="E399" s="405"/>
      <c r="F399" s="405"/>
      <c r="G399" s="405"/>
      <c r="H399" s="405"/>
      <c r="I399" s="405"/>
      <c r="J399" s="405"/>
      <c r="K399" s="405"/>
      <c r="L399" s="405"/>
      <c r="M399" s="405"/>
      <c r="N399" s="405"/>
      <c r="O399" s="405"/>
      <c r="P399" s="405"/>
    </row>
    <row r="400" spans="1:16">
      <c r="A400" s="405"/>
      <c r="B400" s="405"/>
      <c r="C400" s="405"/>
      <c r="D400" s="405"/>
      <c r="E400" s="405"/>
      <c r="F400" s="405"/>
      <c r="G400" s="405"/>
      <c r="H400" s="405"/>
      <c r="I400" s="405"/>
      <c r="J400" s="405"/>
      <c r="K400" s="405"/>
      <c r="L400" s="405"/>
      <c r="M400" s="405"/>
      <c r="N400" s="405"/>
      <c r="O400" s="405"/>
      <c r="P400" s="405"/>
    </row>
    <row r="401" spans="1:16">
      <c r="A401" s="405"/>
      <c r="B401" s="405"/>
      <c r="C401" s="405"/>
      <c r="D401" s="405"/>
      <c r="E401" s="405"/>
      <c r="F401" s="405"/>
      <c r="G401" s="405"/>
      <c r="H401" s="405"/>
      <c r="I401" s="405"/>
      <c r="J401" s="405"/>
      <c r="K401" s="405"/>
      <c r="L401" s="405"/>
      <c r="M401" s="405"/>
      <c r="N401" s="405"/>
      <c r="O401" s="405"/>
      <c r="P401" s="405"/>
    </row>
    <row r="402" spans="1:16">
      <c r="A402" s="405"/>
      <c r="B402" s="405"/>
      <c r="C402" s="405"/>
      <c r="D402" s="405"/>
      <c r="E402" s="405"/>
      <c r="F402" s="405"/>
      <c r="G402" s="405"/>
      <c r="H402" s="405"/>
      <c r="I402" s="405"/>
      <c r="J402" s="405"/>
      <c r="K402" s="405"/>
      <c r="L402" s="405"/>
      <c r="M402" s="405"/>
      <c r="N402" s="405"/>
      <c r="O402" s="405"/>
      <c r="P402" s="405"/>
    </row>
    <row r="403" spans="1:16">
      <c r="A403" s="405"/>
      <c r="B403" s="405"/>
      <c r="C403" s="405"/>
      <c r="D403" s="405"/>
      <c r="E403" s="405"/>
      <c r="F403" s="405"/>
      <c r="G403" s="405"/>
      <c r="H403" s="405"/>
      <c r="I403" s="405"/>
      <c r="J403" s="405"/>
      <c r="K403" s="405"/>
      <c r="L403" s="405"/>
      <c r="M403" s="405"/>
      <c r="N403" s="405"/>
      <c r="O403" s="405"/>
      <c r="P403" s="405"/>
    </row>
    <row r="404" spans="1:16">
      <c r="A404" s="405"/>
      <c r="B404" s="405"/>
      <c r="C404" s="405"/>
      <c r="D404" s="405"/>
      <c r="E404" s="405"/>
      <c r="F404" s="405"/>
      <c r="G404" s="405"/>
      <c r="H404" s="405"/>
      <c r="I404" s="405"/>
      <c r="J404" s="405"/>
      <c r="K404" s="405"/>
      <c r="L404" s="405"/>
      <c r="M404" s="405"/>
      <c r="N404" s="405"/>
      <c r="O404" s="405"/>
      <c r="P404" s="405"/>
    </row>
    <row r="405" spans="1:16">
      <c r="A405" s="405"/>
      <c r="B405" s="405"/>
      <c r="C405" s="405"/>
      <c r="D405" s="405"/>
      <c r="E405" s="405"/>
      <c r="F405" s="405"/>
      <c r="G405" s="405"/>
      <c r="H405" s="405"/>
      <c r="I405" s="405"/>
      <c r="J405" s="405"/>
      <c r="K405" s="405"/>
      <c r="L405" s="405"/>
      <c r="M405" s="405"/>
      <c r="N405" s="405"/>
      <c r="O405" s="405"/>
      <c r="P405" s="405"/>
    </row>
    <row r="406" spans="1:16">
      <c r="A406" s="405"/>
      <c r="B406" s="405"/>
      <c r="C406" s="405"/>
      <c r="D406" s="405"/>
      <c r="E406" s="405"/>
      <c r="F406" s="405"/>
      <c r="G406" s="405"/>
      <c r="H406" s="405"/>
      <c r="I406" s="405"/>
      <c r="J406" s="405"/>
      <c r="K406" s="405"/>
      <c r="L406" s="405"/>
      <c r="M406" s="405"/>
      <c r="N406" s="405"/>
      <c r="O406" s="405"/>
      <c r="P406" s="405"/>
    </row>
    <row r="407" spans="1:16">
      <c r="A407" s="405"/>
      <c r="B407" s="405"/>
      <c r="C407" s="405"/>
      <c r="D407" s="405"/>
      <c r="E407" s="405"/>
      <c r="F407" s="405"/>
      <c r="G407" s="405"/>
      <c r="H407" s="405"/>
      <c r="I407" s="405"/>
      <c r="J407" s="405"/>
      <c r="K407" s="405"/>
      <c r="L407" s="405"/>
      <c r="M407" s="405"/>
      <c r="N407" s="405"/>
      <c r="O407" s="405"/>
      <c r="P407" s="405"/>
    </row>
    <row r="408" spans="1:16">
      <c r="A408" s="405"/>
      <c r="B408" s="405"/>
      <c r="C408" s="405"/>
      <c r="D408" s="405"/>
      <c r="E408" s="405"/>
      <c r="F408" s="405"/>
      <c r="G408" s="405"/>
      <c r="H408" s="405"/>
      <c r="I408" s="405"/>
      <c r="J408" s="405"/>
      <c r="K408" s="405"/>
      <c r="L408" s="405"/>
      <c r="M408" s="405"/>
      <c r="N408" s="405"/>
      <c r="O408" s="405"/>
      <c r="P408" s="405"/>
    </row>
    <row r="409" spans="1:16">
      <c r="A409" s="405"/>
      <c r="B409" s="405"/>
      <c r="C409" s="405"/>
      <c r="D409" s="405"/>
      <c r="E409" s="405"/>
      <c r="F409" s="405"/>
      <c r="G409" s="405"/>
      <c r="H409" s="405"/>
      <c r="I409" s="405"/>
      <c r="J409" s="405"/>
      <c r="K409" s="405"/>
      <c r="L409" s="405"/>
      <c r="M409" s="405"/>
      <c r="N409" s="405"/>
      <c r="O409" s="405"/>
      <c r="P409" s="405"/>
    </row>
    <row r="410" spans="1:16">
      <c r="A410" s="405"/>
      <c r="B410" s="405"/>
      <c r="C410" s="405"/>
      <c r="D410" s="405"/>
      <c r="E410" s="405"/>
      <c r="F410" s="405"/>
      <c r="G410" s="405"/>
      <c r="H410" s="405"/>
      <c r="I410" s="405"/>
      <c r="J410" s="405"/>
      <c r="K410" s="405"/>
      <c r="L410" s="405"/>
      <c r="M410" s="405"/>
      <c r="N410" s="405"/>
      <c r="O410" s="405"/>
      <c r="P410" s="405"/>
    </row>
    <row r="411" spans="1:16">
      <c r="A411" s="405"/>
      <c r="B411" s="405"/>
      <c r="C411" s="405"/>
      <c r="D411" s="405"/>
      <c r="E411" s="405"/>
      <c r="F411" s="405"/>
      <c r="G411" s="405"/>
      <c r="H411" s="405"/>
      <c r="I411" s="405"/>
      <c r="J411" s="405"/>
      <c r="K411" s="405"/>
      <c r="L411" s="405"/>
      <c r="M411" s="405"/>
      <c r="N411" s="405"/>
      <c r="O411" s="405"/>
      <c r="P411" s="405"/>
    </row>
    <row r="412" spans="1:16">
      <c r="A412" s="405"/>
      <c r="B412" s="405"/>
      <c r="C412" s="405"/>
      <c r="D412" s="405"/>
      <c r="E412" s="405"/>
      <c r="F412" s="405"/>
      <c r="G412" s="405"/>
      <c r="H412" s="405"/>
      <c r="I412" s="405"/>
      <c r="J412" s="405"/>
      <c r="K412" s="405"/>
      <c r="L412" s="405"/>
      <c r="M412" s="405"/>
      <c r="N412" s="405"/>
      <c r="O412" s="405"/>
      <c r="P412" s="405"/>
    </row>
    <row r="413" spans="1:16">
      <c r="A413" s="405"/>
      <c r="B413" s="405"/>
      <c r="C413" s="405"/>
      <c r="D413" s="405"/>
      <c r="E413" s="405"/>
      <c r="F413" s="405"/>
      <c r="G413" s="405"/>
      <c r="H413" s="405"/>
      <c r="I413" s="405"/>
      <c r="J413" s="405"/>
      <c r="K413" s="405"/>
      <c r="L413" s="405"/>
      <c r="M413" s="405"/>
      <c r="N413" s="405"/>
      <c r="O413" s="405"/>
      <c r="P413" s="405"/>
    </row>
    <row r="414" spans="1:16">
      <c r="A414" s="405"/>
      <c r="B414" s="405"/>
      <c r="C414" s="405"/>
      <c r="D414" s="405"/>
      <c r="E414" s="405"/>
      <c r="F414" s="405"/>
      <c r="G414" s="405"/>
      <c r="H414" s="405"/>
      <c r="I414" s="405"/>
      <c r="J414" s="405"/>
      <c r="K414" s="405"/>
      <c r="L414" s="405"/>
      <c r="M414" s="405"/>
      <c r="N414" s="405"/>
      <c r="O414" s="405"/>
      <c r="P414" s="405"/>
    </row>
    <row r="415" spans="1:16">
      <c r="A415" s="405"/>
      <c r="B415" s="405"/>
      <c r="C415" s="405"/>
      <c r="D415" s="405"/>
      <c r="E415" s="405"/>
      <c r="F415" s="405"/>
      <c r="G415" s="405"/>
      <c r="H415" s="405"/>
      <c r="I415" s="405"/>
      <c r="J415" s="405"/>
      <c r="K415" s="405"/>
      <c r="L415" s="405"/>
      <c r="M415" s="405"/>
      <c r="N415" s="405"/>
      <c r="O415" s="405"/>
      <c r="P415" s="405"/>
    </row>
    <row r="416" spans="1:16">
      <c r="A416" s="405"/>
      <c r="B416" s="405"/>
      <c r="C416" s="405"/>
      <c r="D416" s="405"/>
      <c r="E416" s="405"/>
      <c r="F416" s="405"/>
      <c r="G416" s="405"/>
      <c r="H416" s="405"/>
      <c r="I416" s="405"/>
      <c r="J416" s="405"/>
      <c r="K416" s="405"/>
      <c r="L416" s="405"/>
      <c r="M416" s="405"/>
      <c r="N416" s="405"/>
      <c r="O416" s="405"/>
      <c r="P416" s="405"/>
    </row>
    <row r="417" spans="1:16">
      <c r="A417" s="405"/>
      <c r="B417" s="405"/>
      <c r="C417" s="405"/>
      <c r="D417" s="405"/>
      <c r="E417" s="405"/>
      <c r="F417" s="405"/>
      <c r="G417" s="405"/>
      <c r="H417" s="405"/>
      <c r="I417" s="405"/>
      <c r="J417" s="405"/>
      <c r="K417" s="405"/>
      <c r="L417" s="405"/>
      <c r="M417" s="405"/>
      <c r="N417" s="405"/>
      <c r="O417" s="405"/>
      <c r="P417" s="405"/>
    </row>
    <row r="418" spans="1:16">
      <c r="A418" s="405"/>
      <c r="B418" s="405"/>
      <c r="C418" s="405"/>
      <c r="D418" s="405"/>
      <c r="E418" s="405"/>
      <c r="F418" s="405"/>
      <c r="G418" s="405"/>
      <c r="H418" s="405"/>
      <c r="I418" s="405"/>
      <c r="J418" s="405"/>
      <c r="K418" s="405"/>
      <c r="L418" s="405"/>
      <c r="M418" s="405"/>
      <c r="N418" s="405"/>
      <c r="O418" s="405"/>
      <c r="P418" s="405"/>
    </row>
    <row r="419" spans="1:16">
      <c r="A419" s="405"/>
      <c r="B419" s="405"/>
      <c r="C419" s="405"/>
      <c r="D419" s="405"/>
      <c r="E419" s="405"/>
      <c r="F419" s="405"/>
      <c r="G419" s="405"/>
      <c r="H419" s="405"/>
      <c r="I419" s="405"/>
      <c r="J419" s="405"/>
      <c r="K419" s="405"/>
      <c r="L419" s="405"/>
      <c r="M419" s="405"/>
      <c r="N419" s="405"/>
      <c r="O419" s="405"/>
      <c r="P419" s="405"/>
    </row>
    <row r="420" spans="1:16">
      <c r="A420" s="405"/>
      <c r="B420" s="405"/>
      <c r="C420" s="405"/>
      <c r="D420" s="405"/>
      <c r="E420" s="405"/>
      <c r="F420" s="405"/>
      <c r="G420" s="405"/>
      <c r="H420" s="405"/>
      <c r="I420" s="405"/>
      <c r="J420" s="405"/>
      <c r="K420" s="405"/>
      <c r="L420" s="405"/>
      <c r="M420" s="405"/>
      <c r="N420" s="405"/>
      <c r="O420" s="405"/>
      <c r="P420" s="405"/>
    </row>
    <row r="421" spans="1:16">
      <c r="A421" s="405"/>
      <c r="B421" s="405"/>
      <c r="C421" s="405"/>
      <c r="D421" s="405"/>
      <c r="E421" s="405"/>
      <c r="F421" s="405"/>
      <c r="G421" s="405"/>
      <c r="H421" s="405"/>
      <c r="I421" s="405"/>
      <c r="J421" s="405"/>
      <c r="K421" s="405"/>
      <c r="L421" s="405"/>
      <c r="M421" s="405"/>
      <c r="N421" s="405"/>
      <c r="O421" s="405"/>
      <c r="P421" s="405"/>
    </row>
    <row r="422" spans="1:16">
      <c r="A422" s="405"/>
      <c r="B422" s="405"/>
      <c r="C422" s="405"/>
      <c r="D422" s="405"/>
      <c r="E422" s="405"/>
      <c r="F422" s="405"/>
      <c r="G422" s="405"/>
      <c r="H422" s="405"/>
      <c r="I422" s="405"/>
      <c r="J422" s="405"/>
      <c r="K422" s="405"/>
      <c r="L422" s="405"/>
      <c r="M422" s="405"/>
      <c r="N422" s="405"/>
      <c r="O422" s="405"/>
      <c r="P422" s="405"/>
    </row>
    <row r="423" spans="1:16">
      <c r="A423" s="405"/>
      <c r="B423" s="405"/>
      <c r="C423" s="405"/>
      <c r="D423" s="405"/>
      <c r="E423" s="405"/>
      <c r="F423" s="405"/>
      <c r="G423" s="405"/>
      <c r="H423" s="405"/>
      <c r="I423" s="405"/>
      <c r="J423" s="405"/>
      <c r="K423" s="405"/>
      <c r="L423" s="405"/>
      <c r="M423" s="405"/>
      <c r="N423" s="405"/>
      <c r="O423" s="405"/>
      <c r="P423" s="405"/>
    </row>
    <row r="424" spans="1:16">
      <c r="A424" s="405"/>
      <c r="B424" s="405"/>
      <c r="C424" s="405"/>
      <c r="D424" s="405"/>
      <c r="E424" s="405"/>
      <c r="F424" s="405"/>
      <c r="G424" s="405"/>
      <c r="H424" s="405"/>
      <c r="I424" s="405"/>
      <c r="J424" s="405"/>
      <c r="K424" s="405"/>
      <c r="L424" s="405"/>
      <c r="M424" s="405"/>
      <c r="N424" s="405"/>
      <c r="O424" s="405"/>
      <c r="P424" s="405"/>
    </row>
    <row r="425" spans="1:16">
      <c r="A425" s="405"/>
      <c r="B425" s="405"/>
      <c r="C425" s="405"/>
      <c r="D425" s="405"/>
      <c r="E425" s="405"/>
      <c r="F425" s="405"/>
      <c r="G425" s="405"/>
      <c r="H425" s="405"/>
      <c r="I425" s="405"/>
      <c r="J425" s="405"/>
      <c r="K425" s="405"/>
      <c r="L425" s="405"/>
      <c r="M425" s="405"/>
      <c r="N425" s="405"/>
      <c r="O425" s="405"/>
      <c r="P425" s="405"/>
    </row>
    <row r="426" spans="1:16">
      <c r="A426" s="405"/>
      <c r="B426" s="405"/>
      <c r="C426" s="405"/>
      <c r="D426" s="405"/>
      <c r="E426" s="405"/>
      <c r="F426" s="405"/>
      <c r="G426" s="405"/>
      <c r="H426" s="405"/>
      <c r="I426" s="405"/>
      <c r="J426" s="405"/>
      <c r="K426" s="405"/>
      <c r="L426" s="405"/>
      <c r="M426" s="405"/>
      <c r="N426" s="405"/>
      <c r="O426" s="405"/>
      <c r="P426" s="405"/>
    </row>
    <row r="427" spans="1:16">
      <c r="A427" s="405"/>
      <c r="B427" s="405"/>
      <c r="C427" s="405"/>
      <c r="D427" s="405"/>
      <c r="E427" s="405"/>
      <c r="F427" s="405"/>
      <c r="G427" s="405"/>
      <c r="H427" s="405"/>
      <c r="I427" s="405"/>
      <c r="J427" s="405"/>
      <c r="K427" s="405"/>
      <c r="L427" s="405"/>
      <c r="M427" s="405"/>
      <c r="N427" s="405"/>
      <c r="O427" s="405"/>
      <c r="P427" s="405"/>
    </row>
    <row r="428" spans="1:16">
      <c r="A428" s="405"/>
      <c r="B428" s="405"/>
      <c r="C428" s="405"/>
      <c r="D428" s="405"/>
      <c r="E428" s="405"/>
      <c r="F428" s="405"/>
      <c r="G428" s="405"/>
      <c r="H428" s="405"/>
      <c r="I428" s="405"/>
      <c r="J428" s="405"/>
      <c r="K428" s="405"/>
      <c r="L428" s="405"/>
      <c r="M428" s="405"/>
      <c r="N428" s="405"/>
      <c r="O428" s="405"/>
      <c r="P428" s="405"/>
    </row>
    <row r="429" spans="1:16">
      <c r="A429" s="405"/>
      <c r="B429" s="405"/>
      <c r="C429" s="405"/>
      <c r="D429" s="405"/>
      <c r="E429" s="405"/>
      <c r="F429" s="405"/>
      <c r="G429" s="405"/>
      <c r="H429" s="405"/>
      <c r="I429" s="405"/>
      <c r="J429" s="405"/>
      <c r="K429" s="405"/>
      <c r="L429" s="405"/>
      <c r="M429" s="405"/>
      <c r="N429" s="405"/>
      <c r="O429" s="405"/>
      <c r="P429" s="405"/>
    </row>
    <row r="430" spans="1:16">
      <c r="A430" s="405"/>
      <c r="B430" s="405"/>
      <c r="C430" s="405"/>
      <c r="D430" s="405"/>
      <c r="E430" s="405"/>
      <c r="F430" s="405"/>
      <c r="G430" s="405"/>
      <c r="H430" s="405"/>
      <c r="I430" s="405"/>
      <c r="J430" s="405"/>
      <c r="K430" s="405"/>
      <c r="L430" s="405"/>
      <c r="M430" s="405"/>
      <c r="N430" s="405"/>
      <c r="O430" s="405"/>
      <c r="P430" s="405"/>
    </row>
    <row r="431" spans="1:16">
      <c r="A431" s="405"/>
      <c r="B431" s="405"/>
      <c r="C431" s="405"/>
      <c r="D431" s="405"/>
      <c r="E431" s="405"/>
      <c r="F431" s="405"/>
      <c r="G431" s="405"/>
      <c r="H431" s="405"/>
      <c r="I431" s="405"/>
      <c r="J431" s="405"/>
      <c r="K431" s="405"/>
      <c r="L431" s="405"/>
      <c r="M431" s="405"/>
      <c r="N431" s="405"/>
      <c r="O431" s="405"/>
      <c r="P431" s="405"/>
    </row>
    <row r="432" spans="1:16">
      <c r="A432" s="405"/>
      <c r="B432" s="405"/>
      <c r="C432" s="405"/>
      <c r="D432" s="405"/>
      <c r="E432" s="405"/>
      <c r="F432" s="405"/>
      <c r="G432" s="405"/>
      <c r="H432" s="405"/>
      <c r="I432" s="405"/>
      <c r="J432" s="405"/>
      <c r="K432" s="405"/>
      <c r="L432" s="405"/>
      <c r="M432" s="405"/>
      <c r="N432" s="405"/>
      <c r="O432" s="405"/>
      <c r="P432" s="405"/>
    </row>
    <row r="433" spans="1:16">
      <c r="A433" s="405"/>
      <c r="B433" s="405"/>
      <c r="C433" s="405"/>
      <c r="D433" s="405"/>
      <c r="E433" s="405"/>
      <c r="F433" s="405"/>
      <c r="G433" s="405"/>
      <c r="H433" s="405"/>
      <c r="I433" s="405"/>
      <c r="J433" s="405"/>
      <c r="K433" s="405"/>
      <c r="L433" s="405"/>
      <c r="M433" s="405"/>
      <c r="N433" s="405"/>
      <c r="O433" s="405"/>
      <c r="P433" s="405"/>
    </row>
    <row r="434" spans="1:16">
      <c r="A434" s="405"/>
      <c r="B434" s="405"/>
      <c r="C434" s="405"/>
      <c r="D434" s="405"/>
      <c r="E434" s="405"/>
      <c r="F434" s="405"/>
      <c r="G434" s="405"/>
      <c r="H434" s="405"/>
      <c r="I434" s="405"/>
      <c r="J434" s="405"/>
      <c r="K434" s="405"/>
      <c r="L434" s="405"/>
      <c r="M434" s="405"/>
      <c r="N434" s="405"/>
      <c r="O434" s="405"/>
      <c r="P434" s="405"/>
    </row>
    <row r="435" spans="1:16">
      <c r="A435" s="405"/>
      <c r="B435" s="405"/>
      <c r="C435" s="405"/>
      <c r="D435" s="405"/>
      <c r="E435" s="405"/>
      <c r="F435" s="405"/>
      <c r="G435" s="405"/>
      <c r="H435" s="405"/>
      <c r="I435" s="405"/>
      <c r="J435" s="405"/>
      <c r="K435" s="405"/>
      <c r="L435" s="405"/>
      <c r="M435" s="405"/>
      <c r="N435" s="405"/>
      <c r="O435" s="405"/>
      <c r="P435" s="405"/>
    </row>
    <row r="436" spans="1:16">
      <c r="A436" s="405"/>
      <c r="B436" s="405"/>
      <c r="C436" s="405"/>
      <c r="D436" s="405"/>
      <c r="E436" s="405"/>
      <c r="F436" s="405"/>
      <c r="G436" s="405"/>
      <c r="H436" s="405"/>
      <c r="I436" s="405"/>
      <c r="J436" s="405"/>
      <c r="K436" s="405"/>
      <c r="L436" s="405"/>
      <c r="M436" s="405"/>
      <c r="N436" s="405"/>
      <c r="O436" s="405"/>
      <c r="P436" s="405"/>
    </row>
    <row r="437" spans="1:16">
      <c r="A437" s="405"/>
      <c r="B437" s="405"/>
      <c r="C437" s="405"/>
      <c r="D437" s="405"/>
      <c r="E437" s="405"/>
      <c r="F437" s="405"/>
      <c r="G437" s="405"/>
      <c r="H437" s="405"/>
      <c r="I437" s="405"/>
      <c r="J437" s="405"/>
      <c r="K437" s="405"/>
      <c r="L437" s="405"/>
      <c r="M437" s="405"/>
      <c r="N437" s="405"/>
      <c r="O437" s="405"/>
      <c r="P437" s="405"/>
    </row>
    <row r="438" spans="1:16">
      <c r="A438" s="405"/>
      <c r="B438" s="405"/>
      <c r="C438" s="405"/>
      <c r="D438" s="405"/>
      <c r="E438" s="405"/>
      <c r="F438" s="405"/>
      <c r="G438" s="405"/>
      <c r="H438" s="405"/>
      <c r="I438" s="405"/>
      <c r="J438" s="405"/>
      <c r="K438" s="405"/>
      <c r="L438" s="405"/>
      <c r="M438" s="405"/>
      <c r="N438" s="405"/>
      <c r="O438" s="405"/>
      <c r="P438" s="405"/>
    </row>
    <row r="439" spans="1:16">
      <c r="A439" s="405"/>
      <c r="B439" s="405"/>
      <c r="C439" s="405"/>
      <c r="D439" s="405"/>
      <c r="E439" s="405"/>
      <c r="F439" s="405"/>
      <c r="G439" s="405"/>
      <c r="H439" s="405"/>
      <c r="I439" s="405"/>
      <c r="J439" s="405"/>
      <c r="K439" s="405"/>
      <c r="L439" s="405"/>
      <c r="M439" s="405"/>
      <c r="N439" s="405"/>
      <c r="O439" s="405"/>
      <c r="P439" s="405"/>
    </row>
    <row r="440" spans="1:16">
      <c r="A440" s="405"/>
      <c r="B440" s="405"/>
      <c r="C440" s="405"/>
      <c r="D440" s="405"/>
      <c r="E440" s="405"/>
      <c r="F440" s="405"/>
      <c r="G440" s="405"/>
      <c r="H440" s="405"/>
      <c r="I440" s="405"/>
      <c r="J440" s="405"/>
      <c r="K440" s="405"/>
      <c r="L440" s="405"/>
      <c r="M440" s="405"/>
      <c r="N440" s="405"/>
      <c r="O440" s="405"/>
      <c r="P440" s="405"/>
    </row>
    <row r="441" spans="1:16">
      <c r="A441" s="405"/>
      <c r="B441" s="405"/>
      <c r="C441" s="405"/>
      <c r="D441" s="405"/>
      <c r="E441" s="405"/>
      <c r="F441" s="405"/>
      <c r="G441" s="405"/>
      <c r="H441" s="405"/>
      <c r="I441" s="405"/>
      <c r="J441" s="405"/>
      <c r="K441" s="405"/>
      <c r="L441" s="405"/>
      <c r="M441" s="405"/>
      <c r="N441" s="405"/>
      <c r="O441" s="405"/>
      <c r="P441" s="405"/>
    </row>
    <row r="442" spans="1:16">
      <c r="A442" s="405"/>
      <c r="B442" s="405"/>
      <c r="C442" s="405"/>
      <c r="D442" s="405"/>
      <c r="E442" s="405"/>
      <c r="F442" s="405"/>
      <c r="G442" s="405"/>
      <c r="H442" s="405"/>
      <c r="I442" s="405"/>
      <c r="J442" s="405"/>
      <c r="K442" s="405"/>
      <c r="L442" s="405"/>
      <c r="M442" s="405"/>
      <c r="N442" s="405"/>
      <c r="O442" s="405"/>
      <c r="P442" s="405"/>
    </row>
    <row r="443" spans="1:16">
      <c r="A443" s="405"/>
      <c r="B443" s="405"/>
      <c r="C443" s="405"/>
      <c r="D443" s="405"/>
      <c r="E443" s="405"/>
      <c r="F443" s="405"/>
      <c r="G443" s="405"/>
      <c r="H443" s="405"/>
      <c r="I443" s="405"/>
      <c r="J443" s="405"/>
      <c r="K443" s="405"/>
      <c r="L443" s="405"/>
      <c r="M443" s="405"/>
      <c r="N443" s="405"/>
      <c r="O443" s="405"/>
      <c r="P443" s="405"/>
    </row>
    <row r="444" spans="1:16">
      <c r="A444" s="405"/>
      <c r="B444" s="405"/>
      <c r="C444" s="405"/>
      <c r="D444" s="405"/>
      <c r="E444" s="405"/>
      <c r="F444" s="405"/>
      <c r="G444" s="405"/>
      <c r="H444" s="405"/>
      <c r="I444" s="405"/>
      <c r="J444" s="405"/>
      <c r="K444" s="405"/>
      <c r="L444" s="405"/>
      <c r="M444" s="405"/>
      <c r="N444" s="405"/>
      <c r="O444" s="405"/>
      <c r="P444" s="405"/>
    </row>
    <row r="445" spans="1:16">
      <c r="A445" s="405"/>
      <c r="B445" s="405"/>
      <c r="C445" s="405"/>
      <c r="D445" s="405"/>
      <c r="E445" s="405"/>
      <c r="F445" s="405"/>
      <c r="G445" s="405"/>
      <c r="H445" s="405"/>
      <c r="I445" s="405"/>
      <c r="J445" s="405"/>
      <c r="K445" s="405"/>
      <c r="L445" s="405"/>
      <c r="M445" s="405"/>
      <c r="N445" s="405"/>
      <c r="O445" s="405"/>
      <c r="P445" s="405"/>
    </row>
    <row r="446" spans="1:16">
      <c r="A446" s="405"/>
      <c r="B446" s="405"/>
      <c r="C446" s="405"/>
      <c r="D446" s="405"/>
      <c r="E446" s="405"/>
      <c r="F446" s="405"/>
      <c r="G446" s="405"/>
      <c r="H446" s="405"/>
      <c r="I446" s="405"/>
      <c r="J446" s="405"/>
      <c r="K446" s="405"/>
      <c r="L446" s="405"/>
      <c r="M446" s="405"/>
      <c r="N446" s="405"/>
      <c r="O446" s="405"/>
      <c r="P446" s="405"/>
    </row>
    <row r="447" spans="1:16">
      <c r="A447" s="405"/>
      <c r="B447" s="405"/>
      <c r="C447" s="405"/>
      <c r="D447" s="405"/>
      <c r="E447" s="405"/>
      <c r="F447" s="405"/>
      <c r="G447" s="405"/>
      <c r="H447" s="405"/>
      <c r="I447" s="405"/>
      <c r="J447" s="405"/>
      <c r="K447" s="405"/>
      <c r="L447" s="405"/>
      <c r="M447" s="405"/>
      <c r="N447" s="405"/>
      <c r="O447" s="405"/>
      <c r="P447" s="405"/>
    </row>
    <row r="448" spans="1:16">
      <c r="A448" s="405"/>
      <c r="B448" s="405"/>
      <c r="C448" s="405"/>
      <c r="D448" s="405"/>
      <c r="E448" s="405"/>
      <c r="F448" s="405"/>
      <c r="G448" s="405"/>
      <c r="H448" s="405"/>
      <c r="I448" s="405"/>
      <c r="J448" s="405"/>
      <c r="K448" s="405"/>
      <c r="L448" s="405"/>
      <c r="M448" s="405"/>
      <c r="N448" s="405"/>
      <c r="O448" s="405"/>
      <c r="P448" s="405"/>
    </row>
    <row r="449" spans="1:16">
      <c r="A449" s="405"/>
      <c r="B449" s="405"/>
      <c r="C449" s="405"/>
      <c r="D449" s="405"/>
      <c r="E449" s="405"/>
      <c r="F449" s="405"/>
      <c r="G449" s="405"/>
      <c r="H449" s="405"/>
      <c r="I449" s="405"/>
      <c r="J449" s="405"/>
      <c r="K449" s="405"/>
      <c r="L449" s="405"/>
      <c r="M449" s="405"/>
      <c r="N449" s="405"/>
      <c r="O449" s="405"/>
      <c r="P449" s="405"/>
    </row>
    <row r="450" spans="1:16">
      <c r="A450" s="405"/>
      <c r="B450" s="405"/>
      <c r="C450" s="405"/>
      <c r="D450" s="405"/>
      <c r="E450" s="405"/>
      <c r="F450" s="405"/>
      <c r="G450" s="405"/>
      <c r="H450" s="405"/>
      <c r="I450" s="405"/>
      <c r="J450" s="405"/>
      <c r="K450" s="405"/>
      <c r="L450" s="405"/>
      <c r="M450" s="405"/>
      <c r="N450" s="405"/>
      <c r="O450" s="405"/>
      <c r="P450" s="405"/>
    </row>
    <row r="451" spans="1:16">
      <c r="A451" s="405"/>
      <c r="B451" s="405"/>
      <c r="C451" s="405"/>
      <c r="D451" s="405"/>
      <c r="E451" s="405"/>
      <c r="F451" s="405"/>
      <c r="G451" s="405"/>
      <c r="H451" s="405"/>
      <c r="I451" s="405"/>
      <c r="J451" s="405"/>
      <c r="K451" s="405"/>
      <c r="L451" s="405"/>
      <c r="M451" s="405"/>
      <c r="N451" s="405"/>
      <c r="O451" s="405"/>
      <c r="P451" s="405"/>
    </row>
    <row r="452" spans="1:16">
      <c r="A452" s="405"/>
      <c r="B452" s="405"/>
      <c r="C452" s="405"/>
      <c r="D452" s="405"/>
      <c r="E452" s="405"/>
      <c r="F452" s="405"/>
      <c r="G452" s="405"/>
      <c r="H452" s="405"/>
      <c r="I452" s="405"/>
      <c r="J452" s="405"/>
      <c r="K452" s="405"/>
      <c r="L452" s="405"/>
      <c r="M452" s="405"/>
      <c r="N452" s="405"/>
      <c r="O452" s="405"/>
      <c r="P452" s="405"/>
    </row>
    <row r="453" spans="1:16">
      <c r="A453" s="405"/>
      <c r="B453" s="405"/>
      <c r="C453" s="405"/>
      <c r="D453" s="405"/>
      <c r="E453" s="405"/>
      <c r="F453" s="405"/>
      <c r="G453" s="405"/>
      <c r="H453" s="405"/>
      <c r="I453" s="405"/>
      <c r="J453" s="405"/>
      <c r="K453" s="405"/>
      <c r="L453" s="405"/>
      <c r="M453" s="405"/>
      <c r="N453" s="405"/>
      <c r="O453" s="405"/>
      <c r="P453" s="405"/>
    </row>
    <row r="454" spans="1:16">
      <c r="A454" s="405"/>
      <c r="B454" s="405"/>
      <c r="C454" s="405"/>
      <c r="D454" s="405"/>
      <c r="E454" s="405"/>
      <c r="F454" s="405"/>
      <c r="G454" s="405"/>
      <c r="H454" s="405"/>
      <c r="I454" s="405"/>
      <c r="J454" s="405"/>
      <c r="K454" s="405"/>
      <c r="L454" s="405"/>
      <c r="M454" s="405"/>
      <c r="N454" s="405"/>
      <c r="O454" s="405"/>
      <c r="P454" s="405"/>
    </row>
    <row r="455" spans="1:16">
      <c r="A455" s="405"/>
      <c r="B455" s="405"/>
      <c r="C455" s="405"/>
      <c r="D455" s="405"/>
      <c r="E455" s="405"/>
      <c r="F455" s="405"/>
      <c r="G455" s="405"/>
      <c r="H455" s="405"/>
      <c r="I455" s="405"/>
      <c r="J455" s="405"/>
      <c r="K455" s="405"/>
      <c r="L455" s="405"/>
      <c r="M455" s="405"/>
      <c r="N455" s="405"/>
      <c r="O455" s="405"/>
      <c r="P455" s="405"/>
    </row>
    <row r="456" spans="1:16">
      <c r="A456" s="405"/>
      <c r="B456" s="405"/>
      <c r="C456" s="405"/>
      <c r="D456" s="405"/>
      <c r="E456" s="405"/>
      <c r="F456" s="405"/>
      <c r="G456" s="405"/>
      <c r="H456" s="405"/>
      <c r="I456" s="405"/>
      <c r="J456" s="405"/>
      <c r="K456" s="405"/>
      <c r="L456" s="405"/>
      <c r="M456" s="405"/>
      <c r="N456" s="405"/>
      <c r="O456" s="405"/>
      <c r="P456" s="405"/>
    </row>
    <row r="457" spans="1:16">
      <c r="A457" s="405"/>
      <c r="B457" s="405"/>
      <c r="C457" s="405"/>
      <c r="D457" s="405"/>
      <c r="E457" s="405"/>
      <c r="F457" s="405"/>
      <c r="G457" s="405"/>
      <c r="H457" s="405"/>
      <c r="I457" s="405"/>
      <c r="J457" s="405"/>
      <c r="K457" s="405"/>
      <c r="L457" s="405"/>
      <c r="M457" s="405"/>
      <c r="N457" s="405"/>
      <c r="O457" s="405"/>
      <c r="P457" s="405"/>
    </row>
    <row r="458" spans="1:16">
      <c r="A458" s="405"/>
      <c r="B458" s="405"/>
      <c r="C458" s="405"/>
      <c r="D458" s="405"/>
      <c r="E458" s="405"/>
      <c r="F458" s="405"/>
      <c r="G458" s="405"/>
      <c r="H458" s="405"/>
      <c r="I458" s="405"/>
      <c r="J458" s="405"/>
      <c r="K458" s="405"/>
      <c r="L458" s="405"/>
      <c r="M458" s="405"/>
      <c r="N458" s="405"/>
      <c r="O458" s="405"/>
      <c r="P458" s="405"/>
    </row>
    <row r="459" spans="1:16">
      <c r="A459" s="405"/>
      <c r="B459" s="405"/>
      <c r="C459" s="405"/>
      <c r="D459" s="405"/>
      <c r="E459" s="405"/>
      <c r="F459" s="405"/>
      <c r="G459" s="405"/>
      <c r="H459" s="405"/>
      <c r="I459" s="405"/>
      <c r="J459" s="405"/>
      <c r="K459" s="405"/>
      <c r="L459" s="405"/>
      <c r="M459" s="405"/>
      <c r="N459" s="405"/>
      <c r="O459" s="405"/>
      <c r="P459" s="405"/>
    </row>
    <row r="460" spans="1:16">
      <c r="A460" s="405"/>
      <c r="B460" s="405"/>
      <c r="C460" s="405"/>
      <c r="D460" s="405"/>
      <c r="E460" s="405"/>
      <c r="F460" s="405"/>
      <c r="G460" s="405"/>
      <c r="H460" s="405"/>
      <c r="I460" s="405"/>
      <c r="J460" s="405"/>
      <c r="K460" s="405"/>
      <c r="L460" s="405"/>
      <c r="M460" s="405"/>
      <c r="N460" s="405"/>
      <c r="O460" s="405"/>
      <c r="P460" s="405"/>
    </row>
    <row r="461" spans="1:16">
      <c r="A461" s="405"/>
      <c r="B461" s="405"/>
      <c r="C461" s="405"/>
      <c r="D461" s="405"/>
      <c r="E461" s="405"/>
      <c r="F461" s="405"/>
      <c r="G461" s="405"/>
      <c r="H461" s="405"/>
      <c r="I461" s="405"/>
      <c r="J461" s="405"/>
      <c r="K461" s="405"/>
      <c r="L461" s="405"/>
      <c r="M461" s="405"/>
      <c r="N461" s="405"/>
      <c r="O461" s="405"/>
      <c r="P461" s="405"/>
    </row>
    <row r="462" spans="1:16">
      <c r="A462" s="405"/>
      <c r="B462" s="405"/>
      <c r="C462" s="405"/>
      <c r="D462" s="405"/>
      <c r="E462" s="405"/>
      <c r="F462" s="405"/>
      <c r="G462" s="405"/>
      <c r="H462" s="405"/>
      <c r="I462" s="405"/>
      <c r="J462" s="405"/>
      <c r="K462" s="405"/>
      <c r="L462" s="405"/>
      <c r="M462" s="405"/>
      <c r="N462" s="405"/>
      <c r="O462" s="405"/>
      <c r="P462" s="405"/>
    </row>
    <row r="463" spans="1:16">
      <c r="A463" s="405"/>
      <c r="B463" s="405"/>
      <c r="C463" s="405"/>
      <c r="D463" s="405"/>
      <c r="E463" s="405"/>
      <c r="F463" s="405"/>
      <c r="G463" s="405"/>
      <c r="H463" s="405"/>
      <c r="I463" s="405"/>
      <c r="J463" s="405"/>
      <c r="K463" s="405"/>
      <c r="L463" s="405"/>
      <c r="M463" s="405"/>
      <c r="N463" s="405"/>
      <c r="O463" s="405"/>
      <c r="P463" s="405"/>
    </row>
    <row r="464" spans="1:16">
      <c r="A464" s="405"/>
      <c r="B464" s="405"/>
      <c r="C464" s="405"/>
      <c r="D464" s="405"/>
      <c r="E464" s="405"/>
      <c r="F464" s="405"/>
      <c r="G464" s="405"/>
      <c r="H464" s="405"/>
      <c r="I464" s="405"/>
      <c r="J464" s="405"/>
      <c r="K464" s="405"/>
      <c r="L464" s="405"/>
      <c r="M464" s="405"/>
      <c r="N464" s="405"/>
      <c r="O464" s="405"/>
      <c r="P464" s="405"/>
    </row>
    <row r="465" spans="1:16">
      <c r="A465" s="405"/>
      <c r="B465" s="405"/>
      <c r="C465" s="405"/>
      <c r="D465" s="405"/>
      <c r="E465" s="405"/>
      <c r="F465" s="405"/>
      <c r="G465" s="405"/>
      <c r="H465" s="405"/>
      <c r="I465" s="405"/>
      <c r="J465" s="405"/>
      <c r="K465" s="405"/>
      <c r="L465" s="405"/>
      <c r="M465" s="405"/>
      <c r="N465" s="405"/>
      <c r="O465" s="405"/>
      <c r="P465" s="405"/>
    </row>
    <row r="466" spans="1:16">
      <c r="A466" s="405"/>
      <c r="B466" s="405"/>
      <c r="C466" s="405"/>
      <c r="D466" s="405"/>
      <c r="E466" s="405"/>
      <c r="F466" s="405"/>
      <c r="G466" s="405"/>
      <c r="H466" s="405"/>
      <c r="I466" s="405"/>
      <c r="J466" s="405"/>
      <c r="K466" s="405"/>
      <c r="L466" s="405"/>
      <c r="M466" s="405"/>
      <c r="N466" s="405"/>
      <c r="O466" s="405"/>
      <c r="P466" s="405"/>
    </row>
    <row r="467" spans="1:16">
      <c r="A467" s="405"/>
      <c r="B467" s="405"/>
      <c r="C467" s="405"/>
      <c r="D467" s="405"/>
      <c r="E467" s="405"/>
      <c r="F467" s="405"/>
      <c r="G467" s="405"/>
      <c r="H467" s="405"/>
      <c r="I467" s="405"/>
      <c r="J467" s="405"/>
      <c r="K467" s="405"/>
      <c r="L467" s="405"/>
      <c r="M467" s="405"/>
      <c r="N467" s="405"/>
      <c r="O467" s="405"/>
      <c r="P467" s="405"/>
    </row>
    <row r="468" spans="1:16">
      <c r="A468" s="405"/>
      <c r="B468" s="405"/>
      <c r="C468" s="405"/>
      <c r="D468" s="405"/>
      <c r="E468" s="405"/>
      <c r="F468" s="405"/>
      <c r="G468" s="405"/>
      <c r="H468" s="405"/>
      <c r="I468" s="405"/>
      <c r="J468" s="405"/>
      <c r="K468" s="405"/>
      <c r="L468" s="405"/>
      <c r="M468" s="405"/>
      <c r="N468" s="405"/>
      <c r="O468" s="405"/>
      <c r="P468" s="405"/>
    </row>
    <row r="469" spans="1:16">
      <c r="A469" s="405"/>
      <c r="B469" s="405"/>
      <c r="C469" s="405"/>
      <c r="D469" s="405"/>
      <c r="E469" s="405"/>
      <c r="F469" s="405"/>
      <c r="G469" s="405"/>
      <c r="H469" s="405"/>
      <c r="I469" s="405"/>
      <c r="J469" s="405"/>
      <c r="K469" s="405"/>
      <c r="L469" s="405"/>
      <c r="M469" s="405"/>
      <c r="N469" s="405"/>
      <c r="O469" s="405"/>
      <c r="P469" s="405"/>
    </row>
    <row r="470" spans="1:16">
      <c r="A470" s="405"/>
      <c r="B470" s="405"/>
      <c r="C470" s="405"/>
      <c r="D470" s="405"/>
      <c r="E470" s="405"/>
      <c r="F470" s="405"/>
      <c r="G470" s="405"/>
      <c r="H470" s="405"/>
      <c r="I470" s="405"/>
      <c r="J470" s="405"/>
      <c r="K470" s="405"/>
      <c r="L470" s="405"/>
      <c r="M470" s="405"/>
      <c r="N470" s="405"/>
      <c r="O470" s="405"/>
      <c r="P470" s="405"/>
    </row>
    <row r="471" spans="1:16">
      <c r="A471" s="405"/>
      <c r="B471" s="405"/>
      <c r="C471" s="405"/>
      <c r="D471" s="405"/>
      <c r="E471" s="405"/>
      <c r="F471" s="405"/>
      <c r="G471" s="405"/>
      <c r="H471" s="405"/>
      <c r="I471" s="405"/>
      <c r="J471" s="405"/>
      <c r="K471" s="405"/>
      <c r="L471" s="405"/>
      <c r="M471" s="405"/>
      <c r="N471" s="405"/>
      <c r="O471" s="405"/>
      <c r="P471" s="405"/>
    </row>
    <row r="472" spans="1:16">
      <c r="A472" s="405"/>
      <c r="B472" s="405"/>
      <c r="C472" s="405"/>
      <c r="D472" s="405"/>
      <c r="E472" s="405"/>
      <c r="F472" s="405"/>
      <c r="G472" s="405"/>
      <c r="H472" s="405"/>
      <c r="I472" s="405"/>
      <c r="J472" s="405"/>
      <c r="K472" s="405"/>
      <c r="L472" s="405"/>
      <c r="M472" s="405"/>
      <c r="N472" s="405"/>
      <c r="O472" s="405"/>
      <c r="P472" s="405"/>
    </row>
    <row r="473" spans="1:16">
      <c r="A473" s="405"/>
      <c r="B473" s="405"/>
      <c r="C473" s="405"/>
      <c r="D473" s="405"/>
      <c r="E473" s="405"/>
      <c r="F473" s="405"/>
      <c r="G473" s="405"/>
      <c r="H473" s="405"/>
      <c r="I473" s="405"/>
      <c r="J473" s="405"/>
      <c r="K473" s="405"/>
      <c r="L473" s="405"/>
      <c r="M473" s="405"/>
      <c r="N473" s="405"/>
      <c r="O473" s="405"/>
      <c r="P473" s="405"/>
    </row>
    <row r="474" spans="1:16">
      <c r="A474" s="405"/>
      <c r="B474" s="405"/>
      <c r="C474" s="405"/>
      <c r="D474" s="405"/>
      <c r="E474" s="405"/>
      <c r="F474" s="405"/>
      <c r="G474" s="405"/>
      <c r="H474" s="405"/>
      <c r="I474" s="405"/>
      <c r="J474" s="405"/>
      <c r="K474" s="405"/>
      <c r="L474" s="405"/>
      <c r="M474" s="405"/>
      <c r="N474" s="405"/>
      <c r="O474" s="405"/>
      <c r="P474" s="405"/>
    </row>
    <row r="475" spans="1:16">
      <c r="A475" s="405"/>
      <c r="B475" s="405"/>
      <c r="C475" s="405"/>
      <c r="D475" s="405"/>
      <c r="E475" s="405"/>
      <c r="F475" s="405"/>
      <c r="G475" s="405"/>
      <c r="H475" s="405"/>
      <c r="I475" s="405"/>
      <c r="J475" s="405"/>
      <c r="K475" s="405"/>
      <c r="L475" s="405"/>
      <c r="M475" s="405"/>
      <c r="N475" s="405"/>
      <c r="O475" s="405"/>
      <c r="P475" s="405"/>
    </row>
    <row r="476" spans="1:16">
      <c r="A476" s="405"/>
      <c r="B476" s="405"/>
      <c r="C476" s="405"/>
      <c r="D476" s="405"/>
      <c r="E476" s="405"/>
      <c r="F476" s="405"/>
      <c r="G476" s="405"/>
      <c r="H476" s="405"/>
      <c r="I476" s="405"/>
      <c r="J476" s="405"/>
      <c r="K476" s="405"/>
      <c r="L476" s="405"/>
      <c r="M476" s="405"/>
      <c r="N476" s="405"/>
      <c r="O476" s="405"/>
      <c r="P476" s="405"/>
    </row>
    <row r="477" spans="1:16">
      <c r="A477" s="405"/>
      <c r="B477" s="405"/>
      <c r="C477" s="405"/>
      <c r="D477" s="405"/>
      <c r="E477" s="405"/>
      <c r="F477" s="405"/>
      <c r="G477" s="405"/>
      <c r="H477" s="405"/>
      <c r="I477" s="405"/>
      <c r="J477" s="405"/>
      <c r="K477" s="405"/>
      <c r="L477" s="405"/>
      <c r="M477" s="405"/>
      <c r="N477" s="405"/>
      <c r="O477" s="405"/>
      <c r="P477" s="405"/>
    </row>
    <row r="478" spans="1:16">
      <c r="A478" s="405"/>
      <c r="B478" s="405"/>
      <c r="C478" s="405"/>
      <c r="D478" s="405"/>
      <c r="E478" s="405"/>
      <c r="F478" s="405"/>
      <c r="G478" s="405"/>
      <c r="H478" s="405"/>
      <c r="I478" s="405"/>
      <c r="J478" s="405"/>
      <c r="K478" s="405"/>
      <c r="L478" s="405"/>
      <c r="M478" s="405"/>
      <c r="N478" s="405"/>
      <c r="O478" s="405"/>
      <c r="P478" s="405"/>
    </row>
    <row r="479" spans="1:16">
      <c r="A479" s="405"/>
      <c r="B479" s="405"/>
      <c r="C479" s="405"/>
      <c r="D479" s="405"/>
      <c r="E479" s="405"/>
      <c r="F479" s="405"/>
      <c r="G479" s="405"/>
      <c r="H479" s="405"/>
      <c r="I479" s="405"/>
      <c r="J479" s="405"/>
      <c r="K479" s="405"/>
      <c r="L479" s="405"/>
      <c r="M479" s="405"/>
      <c r="N479" s="405"/>
      <c r="O479" s="405"/>
      <c r="P479" s="405"/>
    </row>
    <row r="480" spans="1:16">
      <c r="A480" s="405"/>
      <c r="B480" s="405"/>
      <c r="C480" s="405"/>
      <c r="D480" s="405"/>
      <c r="E480" s="405"/>
      <c r="F480" s="405"/>
      <c r="G480" s="405"/>
      <c r="H480" s="405"/>
      <c r="I480" s="405"/>
      <c r="J480" s="405"/>
      <c r="K480" s="405"/>
      <c r="L480" s="405"/>
      <c r="M480" s="405"/>
      <c r="N480" s="405"/>
      <c r="O480" s="405"/>
      <c r="P480" s="405"/>
    </row>
    <row r="481" spans="1:16">
      <c r="A481" s="405"/>
      <c r="B481" s="405"/>
      <c r="C481" s="405"/>
      <c r="D481" s="405"/>
      <c r="E481" s="405"/>
      <c r="F481" s="405"/>
      <c r="G481" s="405"/>
      <c r="H481" s="405"/>
      <c r="I481" s="405"/>
      <c r="J481" s="405"/>
      <c r="K481" s="405"/>
      <c r="L481" s="405"/>
      <c r="M481" s="405"/>
      <c r="N481" s="405"/>
      <c r="O481" s="405"/>
      <c r="P481" s="405"/>
    </row>
    <row r="482" spans="1:16">
      <c r="A482" s="405"/>
      <c r="B482" s="405"/>
      <c r="C482" s="405"/>
      <c r="D482" s="405"/>
      <c r="E482" s="405"/>
      <c r="F482" s="405"/>
      <c r="G482" s="405"/>
      <c r="H482" s="405"/>
      <c r="I482" s="405"/>
      <c r="J482" s="405"/>
      <c r="K482" s="405"/>
      <c r="L482" s="405"/>
      <c r="M482" s="405"/>
      <c r="N482" s="405"/>
      <c r="O482" s="405"/>
      <c r="P482" s="405"/>
    </row>
    <row r="483" spans="1:16">
      <c r="A483" s="405"/>
      <c r="B483" s="405"/>
      <c r="C483" s="405"/>
      <c r="D483" s="405"/>
      <c r="E483" s="405"/>
      <c r="F483" s="405"/>
      <c r="G483" s="405"/>
      <c r="H483" s="405"/>
      <c r="I483" s="405"/>
      <c r="J483" s="405"/>
      <c r="K483" s="405"/>
      <c r="L483" s="405"/>
      <c r="M483" s="405"/>
      <c r="N483" s="405"/>
      <c r="O483" s="405"/>
      <c r="P483" s="405"/>
    </row>
    <row r="484" spans="1:16">
      <c r="A484" s="405"/>
      <c r="B484" s="405"/>
      <c r="C484" s="405"/>
      <c r="D484" s="405"/>
      <c r="E484" s="405"/>
      <c r="F484" s="405"/>
      <c r="G484" s="405"/>
      <c r="H484" s="405"/>
      <c r="I484" s="405"/>
      <c r="J484" s="405"/>
      <c r="K484" s="405"/>
      <c r="L484" s="405"/>
      <c r="M484" s="405"/>
      <c r="N484" s="405"/>
      <c r="O484" s="405"/>
      <c r="P484" s="405"/>
    </row>
    <row r="485" spans="1:16">
      <c r="A485" s="405"/>
      <c r="B485" s="405"/>
      <c r="C485" s="405"/>
      <c r="D485" s="405"/>
      <c r="E485" s="405"/>
      <c r="F485" s="405"/>
      <c r="G485" s="405"/>
      <c r="H485" s="405"/>
      <c r="I485" s="405"/>
      <c r="J485" s="405"/>
      <c r="K485" s="405"/>
      <c r="L485" s="405"/>
      <c r="M485" s="405"/>
      <c r="N485" s="405"/>
      <c r="O485" s="405"/>
      <c r="P485" s="405"/>
    </row>
    <row r="486" spans="1:16">
      <c r="A486" s="405"/>
      <c r="B486" s="405"/>
      <c r="C486" s="405"/>
      <c r="D486" s="405"/>
      <c r="E486" s="405"/>
      <c r="F486" s="405"/>
      <c r="G486" s="405"/>
      <c r="H486" s="405"/>
      <c r="I486" s="405"/>
      <c r="J486" s="405"/>
      <c r="K486" s="405"/>
      <c r="L486" s="405"/>
      <c r="M486" s="405"/>
      <c r="N486" s="405"/>
      <c r="O486" s="405"/>
      <c r="P486" s="405"/>
    </row>
    <row r="487" spans="1:16">
      <c r="A487" s="405"/>
      <c r="B487" s="405"/>
      <c r="C487" s="405"/>
      <c r="D487" s="405"/>
      <c r="E487" s="405"/>
      <c r="F487" s="405"/>
      <c r="G487" s="405"/>
      <c r="H487" s="405"/>
      <c r="I487" s="405"/>
      <c r="J487" s="405"/>
      <c r="K487" s="405"/>
      <c r="L487" s="405"/>
      <c r="M487" s="405"/>
      <c r="N487" s="405"/>
      <c r="O487" s="405"/>
      <c r="P487" s="405"/>
    </row>
    <row r="488" spans="1:16">
      <c r="A488" s="405"/>
      <c r="B488" s="405"/>
      <c r="C488" s="405"/>
      <c r="D488" s="405"/>
      <c r="E488" s="405"/>
      <c r="F488" s="405"/>
      <c r="G488" s="405"/>
      <c r="H488" s="405"/>
      <c r="I488" s="405"/>
      <c r="J488" s="405"/>
      <c r="K488" s="405"/>
      <c r="L488" s="405"/>
      <c r="M488" s="405"/>
      <c r="N488" s="405"/>
      <c r="O488" s="405"/>
      <c r="P488" s="405"/>
    </row>
    <row r="489" spans="1:16">
      <c r="A489" s="405"/>
      <c r="B489" s="405"/>
      <c r="C489" s="405"/>
      <c r="D489" s="405"/>
      <c r="E489" s="405"/>
      <c r="F489" s="405"/>
      <c r="G489" s="405"/>
      <c r="H489" s="405"/>
      <c r="I489" s="405"/>
      <c r="J489" s="405"/>
      <c r="K489" s="405"/>
      <c r="L489" s="405"/>
      <c r="M489" s="405"/>
      <c r="N489" s="405"/>
      <c r="O489" s="405"/>
      <c r="P489" s="405"/>
    </row>
    <row r="490" spans="1:16">
      <c r="A490" s="405"/>
      <c r="B490" s="405"/>
      <c r="C490" s="405"/>
      <c r="D490" s="405"/>
      <c r="E490" s="405"/>
      <c r="F490" s="405"/>
      <c r="G490" s="405"/>
      <c r="H490" s="405"/>
      <c r="I490" s="405"/>
      <c r="J490" s="405"/>
      <c r="K490" s="405"/>
      <c r="L490" s="405"/>
      <c r="M490" s="405"/>
      <c r="N490" s="405"/>
      <c r="O490" s="405"/>
      <c r="P490" s="405"/>
    </row>
    <row r="491" spans="1:16">
      <c r="A491" s="405"/>
      <c r="B491" s="405"/>
      <c r="C491" s="405"/>
      <c r="D491" s="405"/>
      <c r="E491" s="405"/>
      <c r="F491" s="405"/>
      <c r="G491" s="405"/>
      <c r="H491" s="405"/>
      <c r="I491" s="405"/>
      <c r="J491" s="405"/>
      <c r="K491" s="405"/>
      <c r="L491" s="405"/>
      <c r="M491" s="405"/>
      <c r="N491" s="405"/>
      <c r="O491" s="405"/>
      <c r="P491" s="405"/>
    </row>
    <row r="492" spans="1:16">
      <c r="A492" s="405"/>
      <c r="B492" s="405"/>
      <c r="C492" s="405"/>
      <c r="D492" s="405"/>
      <c r="E492" s="405"/>
      <c r="F492" s="405"/>
      <c r="G492" s="405"/>
      <c r="H492" s="405"/>
      <c r="I492" s="405"/>
      <c r="J492" s="405"/>
      <c r="K492" s="405"/>
      <c r="L492" s="405"/>
      <c r="M492" s="405"/>
      <c r="N492" s="405"/>
      <c r="O492" s="405"/>
      <c r="P492" s="405"/>
    </row>
    <row r="493" spans="1:16">
      <c r="A493" s="405"/>
      <c r="B493" s="405"/>
      <c r="C493" s="405"/>
      <c r="D493" s="405"/>
      <c r="E493" s="405"/>
      <c r="F493" s="405"/>
      <c r="G493" s="405"/>
      <c r="H493" s="405"/>
      <c r="I493" s="405"/>
      <c r="J493" s="405"/>
      <c r="K493" s="405"/>
      <c r="L493" s="405"/>
      <c r="M493" s="405"/>
      <c r="N493" s="405"/>
      <c r="O493" s="405"/>
      <c r="P493" s="405"/>
    </row>
    <row r="494" spans="1:16">
      <c r="A494" s="405"/>
      <c r="B494" s="405"/>
      <c r="C494" s="405"/>
      <c r="D494" s="405"/>
      <c r="E494" s="405"/>
      <c r="F494" s="405"/>
      <c r="G494" s="405"/>
      <c r="H494" s="405"/>
      <c r="I494" s="405"/>
      <c r="J494" s="405"/>
      <c r="K494" s="405"/>
      <c r="L494" s="405"/>
      <c r="M494" s="405"/>
      <c r="N494" s="405"/>
      <c r="O494" s="405"/>
      <c r="P494" s="405"/>
    </row>
    <row r="495" spans="1:16">
      <c r="A495" s="405"/>
      <c r="B495" s="405"/>
      <c r="C495" s="405"/>
      <c r="D495" s="405"/>
      <c r="E495" s="405"/>
      <c r="F495" s="405"/>
      <c r="G495" s="405"/>
      <c r="H495" s="405"/>
      <c r="I495" s="405"/>
      <c r="J495" s="405"/>
      <c r="K495" s="405"/>
      <c r="L495" s="405"/>
      <c r="M495" s="405"/>
      <c r="N495" s="405"/>
      <c r="O495" s="405"/>
      <c r="P495" s="405"/>
    </row>
    <row r="496" spans="1:16">
      <c r="A496" s="405"/>
      <c r="B496" s="405"/>
      <c r="C496" s="405"/>
      <c r="D496" s="405"/>
      <c r="E496" s="405"/>
      <c r="F496" s="405"/>
      <c r="G496" s="405"/>
      <c r="H496" s="405"/>
      <c r="I496" s="405"/>
      <c r="J496" s="405"/>
      <c r="K496" s="405"/>
      <c r="L496" s="405"/>
      <c r="M496" s="405"/>
      <c r="N496" s="405"/>
      <c r="O496" s="405"/>
      <c r="P496" s="405"/>
    </row>
    <row r="497" spans="1:16">
      <c r="A497" s="405"/>
      <c r="B497" s="405"/>
      <c r="C497" s="405"/>
      <c r="D497" s="405"/>
      <c r="E497" s="405"/>
      <c r="F497" s="405"/>
      <c r="G497" s="405"/>
      <c r="H497" s="405"/>
      <c r="I497" s="405"/>
      <c r="J497" s="405"/>
      <c r="K497" s="405"/>
      <c r="L497" s="405"/>
      <c r="M497" s="405"/>
      <c r="N497" s="405"/>
      <c r="O497" s="405"/>
      <c r="P497" s="405"/>
    </row>
    <row r="498" spans="1:16">
      <c r="A498" s="405"/>
      <c r="B498" s="405"/>
      <c r="C498" s="405"/>
      <c r="D498" s="405"/>
      <c r="E498" s="405"/>
      <c r="F498" s="405"/>
      <c r="G498" s="405"/>
      <c r="H498" s="405"/>
      <c r="I498" s="405"/>
      <c r="J498" s="405"/>
      <c r="K498" s="405"/>
      <c r="L498" s="405"/>
      <c r="M498" s="405"/>
      <c r="N498" s="405"/>
      <c r="O498" s="405"/>
      <c r="P498" s="405"/>
    </row>
    <row r="499" spans="1:16">
      <c r="A499" s="405"/>
      <c r="B499" s="405"/>
      <c r="C499" s="405"/>
      <c r="D499" s="405"/>
      <c r="E499" s="405"/>
      <c r="F499" s="405"/>
      <c r="G499" s="405"/>
      <c r="H499" s="405"/>
      <c r="I499" s="405"/>
      <c r="J499" s="405"/>
      <c r="K499" s="405"/>
      <c r="L499" s="405"/>
      <c r="M499" s="405"/>
      <c r="N499" s="405"/>
      <c r="O499" s="405"/>
      <c r="P499" s="405"/>
    </row>
    <row r="500" spans="1:16">
      <c r="A500" s="405"/>
      <c r="B500" s="405"/>
      <c r="C500" s="405"/>
      <c r="D500" s="405"/>
      <c r="E500" s="405"/>
      <c r="F500" s="405"/>
      <c r="G500" s="405"/>
      <c r="H500" s="405"/>
      <c r="I500" s="405"/>
      <c r="J500" s="405"/>
      <c r="K500" s="405"/>
      <c r="L500" s="405"/>
      <c r="M500" s="405"/>
      <c r="N500" s="405"/>
      <c r="O500" s="405"/>
      <c r="P500" s="405"/>
    </row>
    <row r="501" spans="1:16">
      <c r="A501" s="405"/>
      <c r="B501" s="405"/>
      <c r="C501" s="405"/>
      <c r="D501" s="405"/>
      <c r="E501" s="405"/>
      <c r="F501" s="405"/>
      <c r="G501" s="405"/>
      <c r="H501" s="405"/>
      <c r="I501" s="405"/>
      <c r="J501" s="405"/>
      <c r="K501" s="405"/>
      <c r="L501" s="405"/>
      <c r="M501" s="405"/>
      <c r="N501" s="405"/>
      <c r="O501" s="405"/>
      <c r="P501" s="405"/>
    </row>
    <row r="502" spans="1:16">
      <c r="A502" s="405"/>
      <c r="B502" s="405"/>
      <c r="C502" s="405"/>
      <c r="D502" s="405"/>
      <c r="E502" s="405"/>
      <c r="F502" s="405"/>
      <c r="G502" s="405"/>
      <c r="H502" s="405"/>
      <c r="I502" s="405"/>
      <c r="J502" s="405"/>
      <c r="K502" s="405"/>
      <c r="L502" s="405"/>
      <c r="M502" s="405"/>
      <c r="N502" s="405"/>
      <c r="O502" s="405"/>
      <c r="P502" s="405"/>
    </row>
    <row r="503" spans="1:16">
      <c r="A503" s="405"/>
      <c r="B503" s="405"/>
      <c r="C503" s="405"/>
      <c r="D503" s="405"/>
      <c r="E503" s="405"/>
      <c r="F503" s="405"/>
      <c r="G503" s="405"/>
      <c r="H503" s="405"/>
      <c r="I503" s="405"/>
      <c r="J503" s="405"/>
      <c r="K503" s="405"/>
      <c r="L503" s="405"/>
      <c r="M503" s="405"/>
      <c r="N503" s="405"/>
      <c r="O503" s="405"/>
      <c r="P503" s="405"/>
    </row>
    <row r="504" spans="1:16">
      <c r="A504" s="405"/>
      <c r="B504" s="405"/>
      <c r="C504" s="405"/>
      <c r="D504" s="405"/>
      <c r="E504" s="405"/>
      <c r="F504" s="405"/>
      <c r="G504" s="405"/>
      <c r="H504" s="405"/>
      <c r="I504" s="405"/>
      <c r="J504" s="405"/>
      <c r="K504" s="405"/>
      <c r="L504" s="405"/>
      <c r="M504" s="405"/>
      <c r="N504" s="405"/>
      <c r="O504" s="405"/>
      <c r="P504" s="405"/>
    </row>
    <row r="505" spans="1:16">
      <c r="A505" s="405"/>
      <c r="B505" s="405"/>
      <c r="C505" s="405"/>
      <c r="D505" s="405"/>
      <c r="E505" s="405"/>
      <c r="F505" s="405"/>
      <c r="G505" s="405"/>
      <c r="H505" s="405"/>
      <c r="I505" s="405"/>
      <c r="J505" s="405"/>
      <c r="K505" s="405"/>
      <c r="L505" s="405"/>
      <c r="M505" s="405"/>
      <c r="N505" s="405"/>
      <c r="O505" s="405"/>
      <c r="P505" s="405"/>
    </row>
    <row r="506" spans="1:16">
      <c r="A506" s="405"/>
      <c r="B506" s="405"/>
      <c r="C506" s="405"/>
      <c r="D506" s="405"/>
      <c r="E506" s="405"/>
      <c r="F506" s="405"/>
      <c r="G506" s="405"/>
      <c r="H506" s="405"/>
      <c r="I506" s="405"/>
      <c r="J506" s="405"/>
      <c r="K506" s="405"/>
      <c r="L506" s="405"/>
      <c r="M506" s="405"/>
      <c r="N506" s="405"/>
      <c r="O506" s="405"/>
      <c r="P506" s="405"/>
    </row>
    <row r="507" spans="1:16">
      <c r="A507" s="405"/>
      <c r="B507" s="405"/>
      <c r="C507" s="405"/>
      <c r="D507" s="405"/>
      <c r="E507" s="405"/>
      <c r="F507" s="405"/>
      <c r="G507" s="405"/>
      <c r="H507" s="405"/>
      <c r="I507" s="405"/>
      <c r="J507" s="405"/>
      <c r="K507" s="405"/>
      <c r="L507" s="405"/>
      <c r="M507" s="405"/>
      <c r="N507" s="405"/>
      <c r="O507" s="405"/>
      <c r="P507" s="405"/>
    </row>
    <row r="508" spans="1:16">
      <c r="A508" s="405"/>
      <c r="B508" s="405"/>
      <c r="C508" s="405"/>
      <c r="D508" s="405"/>
      <c r="E508" s="405"/>
      <c r="F508" s="405"/>
      <c r="G508" s="405"/>
      <c r="H508" s="405"/>
      <c r="I508" s="405"/>
      <c r="J508" s="405"/>
      <c r="K508" s="405"/>
      <c r="L508" s="405"/>
      <c r="M508" s="405"/>
      <c r="N508" s="405"/>
      <c r="O508" s="405"/>
      <c r="P508" s="405"/>
    </row>
    <row r="509" spans="1:16">
      <c r="A509" s="405"/>
      <c r="B509" s="405"/>
      <c r="C509" s="405"/>
      <c r="D509" s="405"/>
      <c r="E509" s="405"/>
      <c r="F509" s="405"/>
      <c r="G509" s="405"/>
      <c r="H509" s="405"/>
      <c r="I509" s="405"/>
      <c r="J509" s="405"/>
      <c r="K509" s="405"/>
      <c r="L509" s="405"/>
      <c r="M509" s="405"/>
      <c r="N509" s="405"/>
      <c r="O509" s="405"/>
      <c r="P509" s="405"/>
    </row>
    <row r="510" spans="1:16">
      <c r="A510" s="405"/>
      <c r="B510" s="405"/>
      <c r="C510" s="405"/>
      <c r="D510" s="405"/>
      <c r="E510" s="405"/>
      <c r="F510" s="405"/>
      <c r="G510" s="405"/>
      <c r="H510" s="405"/>
      <c r="I510" s="405"/>
      <c r="J510" s="405"/>
      <c r="K510" s="405"/>
      <c r="L510" s="405"/>
      <c r="M510" s="405"/>
      <c r="N510" s="405"/>
      <c r="O510" s="405"/>
      <c r="P510" s="405"/>
    </row>
    <row r="511" spans="1:16">
      <c r="A511" s="405"/>
      <c r="B511" s="405"/>
      <c r="C511" s="405"/>
      <c r="D511" s="405"/>
      <c r="E511" s="405"/>
      <c r="F511" s="405"/>
      <c r="G511" s="405"/>
      <c r="H511" s="405"/>
      <c r="I511" s="405"/>
      <c r="J511" s="405"/>
      <c r="K511" s="405"/>
      <c r="L511" s="405"/>
      <c r="M511" s="405"/>
      <c r="N511" s="405"/>
      <c r="O511" s="405"/>
      <c r="P511" s="405"/>
    </row>
    <row r="512" spans="1:16">
      <c r="A512" s="405"/>
      <c r="B512" s="405"/>
      <c r="C512" s="405"/>
      <c r="D512" s="405"/>
      <c r="E512" s="405"/>
      <c r="F512" s="405"/>
      <c r="G512" s="405"/>
      <c r="H512" s="405"/>
      <c r="I512" s="405"/>
      <c r="J512" s="405"/>
      <c r="K512" s="405"/>
      <c r="L512" s="405"/>
      <c r="M512" s="405"/>
      <c r="N512" s="405"/>
      <c r="O512" s="405"/>
      <c r="P512" s="405"/>
    </row>
    <row r="513" spans="1:16">
      <c r="A513" s="405"/>
      <c r="B513" s="405"/>
      <c r="C513" s="405"/>
      <c r="D513" s="405"/>
      <c r="E513" s="405"/>
      <c r="F513" s="405"/>
      <c r="G513" s="405"/>
      <c r="H513" s="405"/>
      <c r="I513" s="405"/>
      <c r="J513" s="405"/>
      <c r="K513" s="405"/>
      <c r="L513" s="405"/>
      <c r="M513" s="405"/>
      <c r="N513" s="405"/>
      <c r="O513" s="405"/>
      <c r="P513" s="405"/>
    </row>
    <row r="514" spans="1:16">
      <c r="A514" s="405"/>
      <c r="B514" s="405"/>
      <c r="C514" s="405"/>
      <c r="D514" s="405"/>
      <c r="E514" s="405"/>
      <c r="F514" s="405"/>
      <c r="G514" s="405"/>
      <c r="H514" s="405"/>
      <c r="I514" s="405"/>
      <c r="J514" s="405"/>
      <c r="K514" s="405"/>
      <c r="L514" s="405"/>
      <c r="M514" s="405"/>
      <c r="N514" s="405"/>
      <c r="O514" s="405"/>
      <c r="P514" s="405"/>
    </row>
    <row r="515" spans="1:16">
      <c r="A515" s="405"/>
      <c r="B515" s="405"/>
      <c r="C515" s="405"/>
      <c r="D515" s="405"/>
      <c r="E515" s="405"/>
      <c r="F515" s="405"/>
      <c r="G515" s="405"/>
      <c r="H515" s="405"/>
      <c r="I515" s="405"/>
      <c r="J515" s="405"/>
      <c r="K515" s="405"/>
      <c r="L515" s="405"/>
      <c r="M515" s="405"/>
      <c r="N515" s="405"/>
      <c r="O515" s="405"/>
      <c r="P515" s="405"/>
    </row>
    <row r="516" spans="1:16">
      <c r="A516" s="405"/>
      <c r="B516" s="405"/>
      <c r="C516" s="405"/>
      <c r="D516" s="405"/>
      <c r="E516" s="405"/>
      <c r="F516" s="405"/>
      <c r="G516" s="405"/>
      <c r="H516" s="405"/>
      <c r="I516" s="405"/>
      <c r="J516" s="405"/>
      <c r="K516" s="405"/>
      <c r="L516" s="405"/>
      <c r="M516" s="405"/>
      <c r="N516" s="405"/>
      <c r="O516" s="405"/>
      <c r="P516" s="405"/>
    </row>
    <row r="517" spans="1:16">
      <c r="A517" s="405"/>
      <c r="B517" s="405"/>
      <c r="C517" s="405"/>
      <c r="D517" s="405"/>
      <c r="E517" s="405"/>
      <c r="F517" s="405"/>
      <c r="G517" s="405"/>
      <c r="H517" s="405"/>
      <c r="I517" s="405"/>
      <c r="J517" s="405"/>
      <c r="K517" s="405"/>
      <c r="L517" s="405"/>
      <c r="M517" s="405"/>
      <c r="N517" s="405"/>
      <c r="O517" s="405"/>
      <c r="P517" s="405"/>
    </row>
    <row r="518" spans="1:16">
      <c r="A518" s="405"/>
      <c r="B518" s="405"/>
      <c r="C518" s="405"/>
      <c r="D518" s="405"/>
      <c r="E518" s="405"/>
      <c r="F518" s="405"/>
      <c r="G518" s="405"/>
      <c r="H518" s="405"/>
      <c r="I518" s="405"/>
      <c r="J518" s="405"/>
      <c r="K518" s="405"/>
      <c r="L518" s="405"/>
      <c r="M518" s="405"/>
      <c r="N518" s="405"/>
      <c r="O518" s="405"/>
      <c r="P518" s="405"/>
    </row>
    <row r="519" spans="1:16">
      <c r="A519" s="405"/>
      <c r="B519" s="405"/>
      <c r="C519" s="405"/>
      <c r="D519" s="405"/>
      <c r="E519" s="405"/>
      <c r="F519" s="405"/>
      <c r="G519" s="405"/>
      <c r="H519" s="405"/>
      <c r="I519" s="405"/>
      <c r="J519" s="405"/>
      <c r="K519" s="405"/>
      <c r="L519" s="405"/>
      <c r="M519" s="405"/>
      <c r="N519" s="405"/>
      <c r="O519" s="405"/>
      <c r="P519" s="405"/>
    </row>
    <row r="520" spans="1:16">
      <c r="A520" s="405"/>
      <c r="B520" s="405"/>
      <c r="C520" s="405"/>
      <c r="D520" s="405"/>
      <c r="E520" s="405"/>
      <c r="F520" s="405"/>
      <c r="G520" s="405"/>
      <c r="H520" s="405"/>
      <c r="I520" s="405"/>
      <c r="J520" s="405"/>
      <c r="K520" s="405"/>
      <c r="L520" s="405"/>
      <c r="M520" s="405"/>
      <c r="N520" s="405"/>
      <c r="O520" s="405"/>
      <c r="P520" s="405"/>
    </row>
    <row r="521" spans="1:16">
      <c r="A521" s="405"/>
      <c r="B521" s="405"/>
      <c r="C521" s="405"/>
      <c r="D521" s="405"/>
      <c r="E521" s="405"/>
      <c r="F521" s="405"/>
      <c r="G521" s="405"/>
      <c r="H521" s="405"/>
      <c r="I521" s="405"/>
      <c r="J521" s="405"/>
      <c r="K521" s="405"/>
      <c r="L521" s="405"/>
      <c r="M521" s="405"/>
      <c r="N521" s="405"/>
      <c r="O521" s="405"/>
      <c r="P521" s="405"/>
    </row>
    <row r="522" spans="1:16">
      <c r="A522" s="405"/>
      <c r="B522" s="405"/>
      <c r="C522" s="405"/>
      <c r="D522" s="405"/>
      <c r="E522" s="405"/>
      <c r="F522" s="405"/>
      <c r="G522" s="405"/>
      <c r="H522" s="405"/>
      <c r="I522" s="405"/>
      <c r="J522" s="405"/>
      <c r="K522" s="405"/>
      <c r="L522" s="405"/>
      <c r="M522" s="405"/>
      <c r="N522" s="405"/>
      <c r="O522" s="405"/>
      <c r="P522" s="405"/>
    </row>
    <row r="523" spans="1:16">
      <c r="A523" s="405"/>
      <c r="B523" s="405"/>
      <c r="C523" s="405"/>
      <c r="D523" s="405"/>
      <c r="E523" s="405"/>
      <c r="F523" s="405"/>
      <c r="G523" s="405"/>
      <c r="H523" s="405"/>
      <c r="I523" s="405"/>
      <c r="J523" s="405"/>
      <c r="K523" s="405"/>
      <c r="L523" s="405"/>
      <c r="M523" s="405"/>
      <c r="N523" s="405"/>
      <c r="O523" s="405"/>
      <c r="P523" s="405"/>
    </row>
    <row r="524" spans="1:16">
      <c r="A524" s="405"/>
      <c r="B524" s="405"/>
      <c r="C524" s="405"/>
      <c r="D524" s="405"/>
      <c r="E524" s="405"/>
      <c r="F524" s="405"/>
      <c r="G524" s="405"/>
      <c r="H524" s="405"/>
      <c r="I524" s="405"/>
      <c r="J524" s="405"/>
      <c r="K524" s="405"/>
      <c r="L524" s="405"/>
      <c r="M524" s="405"/>
      <c r="N524" s="405"/>
      <c r="O524" s="405"/>
      <c r="P524" s="405"/>
    </row>
    <row r="525" spans="1:16">
      <c r="A525" s="405"/>
      <c r="B525" s="405"/>
      <c r="C525" s="405"/>
      <c r="D525" s="405"/>
      <c r="E525" s="405"/>
      <c r="F525" s="405"/>
      <c r="G525" s="405"/>
      <c r="H525" s="405"/>
      <c r="I525" s="405"/>
      <c r="J525" s="405"/>
      <c r="K525" s="405"/>
      <c r="L525" s="405"/>
      <c r="M525" s="405"/>
      <c r="N525" s="405"/>
      <c r="O525" s="405"/>
      <c r="P525" s="405"/>
    </row>
    <row r="526" spans="1:16">
      <c r="A526" s="405"/>
      <c r="B526" s="405"/>
      <c r="C526" s="405"/>
      <c r="D526" s="405"/>
      <c r="E526" s="405"/>
      <c r="F526" s="405"/>
      <c r="G526" s="405"/>
      <c r="H526" s="405"/>
      <c r="I526" s="405"/>
      <c r="J526" s="405"/>
      <c r="K526" s="405"/>
      <c r="L526" s="405"/>
      <c r="M526" s="405"/>
      <c r="N526" s="405"/>
      <c r="O526" s="405"/>
      <c r="P526" s="405"/>
    </row>
    <row r="527" spans="1:16">
      <c r="A527" s="405"/>
      <c r="B527" s="405"/>
      <c r="C527" s="405"/>
      <c r="D527" s="405"/>
      <c r="E527" s="405"/>
      <c r="F527" s="405"/>
      <c r="G527" s="405"/>
      <c r="H527" s="405"/>
      <c r="I527" s="405"/>
      <c r="J527" s="405"/>
      <c r="K527" s="405"/>
      <c r="L527" s="405"/>
      <c r="M527" s="405"/>
      <c r="N527" s="405"/>
      <c r="O527" s="405"/>
      <c r="P527" s="405"/>
    </row>
    <row r="528" spans="1:16">
      <c r="A528" s="405"/>
      <c r="B528" s="405"/>
      <c r="C528" s="405"/>
      <c r="D528" s="405"/>
      <c r="E528" s="405"/>
      <c r="F528" s="405"/>
      <c r="G528" s="405"/>
      <c r="H528" s="405"/>
      <c r="I528" s="405"/>
      <c r="J528" s="405"/>
      <c r="K528" s="405"/>
      <c r="L528" s="405"/>
      <c r="M528" s="405"/>
      <c r="N528" s="405"/>
      <c r="O528" s="405"/>
      <c r="P528" s="405"/>
    </row>
    <row r="529" spans="1:16">
      <c r="A529" s="405"/>
      <c r="B529" s="405"/>
      <c r="C529" s="405"/>
      <c r="D529" s="405"/>
      <c r="E529" s="405"/>
      <c r="F529" s="405"/>
      <c r="G529" s="405"/>
      <c r="H529" s="405"/>
      <c r="I529" s="405"/>
      <c r="J529" s="405"/>
      <c r="K529" s="405"/>
      <c r="L529" s="405"/>
      <c r="M529" s="405"/>
      <c r="N529" s="405"/>
      <c r="O529" s="405"/>
      <c r="P529" s="405"/>
    </row>
    <row r="530" spans="1:16">
      <c r="A530" s="405"/>
      <c r="B530" s="405"/>
      <c r="C530" s="405"/>
      <c r="D530" s="405"/>
      <c r="E530" s="405"/>
      <c r="F530" s="405"/>
      <c r="G530" s="405"/>
      <c r="H530" s="405"/>
      <c r="I530" s="405"/>
      <c r="J530" s="405"/>
      <c r="K530" s="405"/>
      <c r="L530" s="405"/>
      <c r="M530" s="405"/>
      <c r="N530" s="405"/>
      <c r="O530" s="405"/>
      <c r="P530" s="405"/>
    </row>
    <row r="531" spans="1:16">
      <c r="A531" s="405"/>
      <c r="B531" s="405"/>
      <c r="C531" s="405"/>
      <c r="D531" s="405"/>
      <c r="E531" s="405"/>
      <c r="F531" s="405"/>
      <c r="G531" s="405"/>
      <c r="H531" s="405"/>
      <c r="I531" s="405"/>
      <c r="J531" s="405"/>
      <c r="K531" s="405"/>
      <c r="L531" s="405"/>
      <c r="M531" s="405"/>
      <c r="N531" s="405"/>
      <c r="O531" s="405"/>
      <c r="P531" s="405"/>
    </row>
    <row r="532" spans="1:16">
      <c r="A532" s="405"/>
      <c r="B532" s="405"/>
      <c r="C532" s="405"/>
      <c r="D532" s="405"/>
      <c r="E532" s="405"/>
      <c r="F532" s="405"/>
      <c r="G532" s="405"/>
      <c r="H532" s="405"/>
      <c r="I532" s="405"/>
      <c r="J532" s="405"/>
      <c r="K532" s="405"/>
      <c r="L532" s="405"/>
      <c r="M532" s="405"/>
      <c r="N532" s="405"/>
      <c r="O532" s="405"/>
      <c r="P532" s="405"/>
    </row>
    <row r="533" spans="1:16">
      <c r="A533" s="405"/>
      <c r="B533" s="405"/>
      <c r="C533" s="405"/>
      <c r="D533" s="405"/>
      <c r="E533" s="405"/>
      <c r="F533" s="405"/>
      <c r="G533" s="405"/>
      <c r="H533" s="405"/>
      <c r="I533" s="405"/>
      <c r="J533" s="405"/>
      <c r="K533" s="405"/>
      <c r="L533" s="405"/>
      <c r="M533" s="405"/>
      <c r="N533" s="405"/>
      <c r="O533" s="405"/>
      <c r="P533" s="405"/>
    </row>
    <row r="534" spans="1:16">
      <c r="A534" s="405"/>
      <c r="B534" s="405"/>
      <c r="C534" s="405"/>
      <c r="D534" s="405"/>
      <c r="E534" s="405"/>
      <c r="F534" s="405"/>
      <c r="G534" s="405"/>
      <c r="H534" s="405"/>
      <c r="I534" s="405"/>
      <c r="J534" s="405"/>
      <c r="K534" s="405"/>
      <c r="L534" s="405"/>
      <c r="M534" s="405"/>
      <c r="N534" s="405"/>
      <c r="O534" s="405"/>
      <c r="P534" s="405"/>
    </row>
    <row r="535" spans="1:16">
      <c r="A535" s="405"/>
      <c r="B535" s="405"/>
      <c r="C535" s="405"/>
      <c r="D535" s="405"/>
      <c r="E535" s="405"/>
      <c r="F535" s="405"/>
      <c r="G535" s="405"/>
      <c r="H535" s="405"/>
      <c r="I535" s="405"/>
      <c r="J535" s="405"/>
      <c r="K535" s="405"/>
      <c r="L535" s="405"/>
      <c r="M535" s="405"/>
      <c r="N535" s="405"/>
      <c r="O535" s="405"/>
      <c r="P535" s="405"/>
    </row>
    <row r="536" spans="1:16">
      <c r="A536" s="405"/>
      <c r="B536" s="405"/>
      <c r="C536" s="405"/>
      <c r="D536" s="405"/>
      <c r="E536" s="405"/>
      <c r="F536" s="405"/>
      <c r="G536" s="405"/>
      <c r="H536" s="405"/>
      <c r="I536" s="405"/>
      <c r="J536" s="405"/>
      <c r="K536" s="405"/>
      <c r="L536" s="405"/>
      <c r="M536" s="405"/>
      <c r="N536" s="405"/>
      <c r="O536" s="405"/>
      <c r="P536" s="405"/>
    </row>
    <row r="537" spans="1:16">
      <c r="A537" s="405"/>
      <c r="B537" s="405"/>
      <c r="C537" s="405"/>
      <c r="D537" s="405"/>
      <c r="E537" s="405"/>
      <c r="F537" s="405"/>
      <c r="G537" s="405"/>
      <c r="H537" s="405"/>
      <c r="I537" s="405"/>
      <c r="J537" s="405"/>
      <c r="K537" s="405"/>
      <c r="L537" s="405"/>
      <c r="M537" s="405"/>
      <c r="N537" s="405"/>
      <c r="O537" s="405"/>
      <c r="P537" s="405"/>
    </row>
    <row r="538" spans="1:16">
      <c r="A538" s="405"/>
      <c r="B538" s="405"/>
      <c r="C538" s="405"/>
      <c r="D538" s="405"/>
      <c r="E538" s="405"/>
      <c r="F538" s="405"/>
      <c r="G538" s="405"/>
      <c r="H538" s="405"/>
      <c r="I538" s="405"/>
      <c r="J538" s="405"/>
      <c r="K538" s="405"/>
      <c r="L538" s="405"/>
      <c r="M538" s="405"/>
      <c r="N538" s="405"/>
      <c r="O538" s="405"/>
      <c r="P538" s="405"/>
    </row>
    <row r="539" spans="1:16">
      <c r="A539" s="405"/>
      <c r="B539" s="405"/>
      <c r="C539" s="405"/>
      <c r="D539" s="405"/>
      <c r="E539" s="405"/>
      <c r="F539" s="405"/>
      <c r="G539" s="405"/>
      <c r="H539" s="405"/>
      <c r="I539" s="405"/>
      <c r="J539" s="405"/>
      <c r="K539" s="405"/>
      <c r="L539" s="405"/>
      <c r="M539" s="405"/>
      <c r="N539" s="405"/>
      <c r="O539" s="405"/>
      <c r="P539" s="405"/>
    </row>
    <row r="540" spans="1:16">
      <c r="A540" s="405"/>
      <c r="B540" s="405"/>
      <c r="C540" s="405"/>
      <c r="D540" s="405"/>
      <c r="E540" s="405"/>
      <c r="F540" s="405"/>
      <c r="G540" s="405"/>
      <c r="H540" s="405"/>
      <c r="I540" s="405"/>
      <c r="J540" s="405"/>
      <c r="K540" s="405"/>
      <c r="L540" s="405"/>
      <c r="M540" s="405"/>
      <c r="N540" s="405"/>
      <c r="O540" s="405"/>
      <c r="P540" s="405"/>
    </row>
    <row r="541" spans="1:16">
      <c r="A541" s="405"/>
      <c r="B541" s="405"/>
      <c r="C541" s="405"/>
      <c r="D541" s="405"/>
      <c r="E541" s="405"/>
      <c r="F541" s="405"/>
      <c r="G541" s="405"/>
      <c r="H541" s="405"/>
      <c r="I541" s="405"/>
      <c r="J541" s="405"/>
      <c r="K541" s="405"/>
      <c r="L541" s="405"/>
      <c r="M541" s="405"/>
      <c r="N541" s="405"/>
      <c r="O541" s="405"/>
      <c r="P541" s="405"/>
    </row>
    <row r="542" spans="1:16">
      <c r="A542" s="405"/>
      <c r="B542" s="405"/>
      <c r="C542" s="405"/>
      <c r="D542" s="405"/>
      <c r="E542" s="405"/>
      <c r="F542" s="405"/>
      <c r="G542" s="405"/>
      <c r="H542" s="405"/>
      <c r="I542" s="405"/>
      <c r="J542" s="405"/>
      <c r="K542" s="405"/>
      <c r="L542" s="405"/>
      <c r="M542" s="405"/>
      <c r="N542" s="405"/>
      <c r="O542" s="405"/>
      <c r="P542" s="405"/>
    </row>
    <row r="543" spans="1:16">
      <c r="A543" s="405"/>
      <c r="B543" s="405"/>
      <c r="C543" s="405"/>
      <c r="D543" s="405"/>
      <c r="E543" s="405"/>
      <c r="F543" s="405"/>
      <c r="G543" s="405"/>
      <c r="H543" s="405"/>
      <c r="I543" s="405"/>
      <c r="J543" s="405"/>
      <c r="K543" s="405"/>
      <c r="L543" s="405"/>
      <c r="M543" s="405"/>
      <c r="N543" s="405"/>
      <c r="O543" s="405"/>
      <c r="P543" s="405"/>
    </row>
    <row r="544" spans="1:16">
      <c r="A544" s="405"/>
      <c r="B544" s="405"/>
      <c r="C544" s="405"/>
      <c r="D544" s="405"/>
      <c r="E544" s="405"/>
      <c r="F544" s="405"/>
      <c r="G544" s="405"/>
      <c r="H544" s="405"/>
      <c r="I544" s="405"/>
      <c r="J544" s="405"/>
      <c r="K544" s="405"/>
      <c r="L544" s="405"/>
      <c r="M544" s="405"/>
      <c r="N544" s="405"/>
      <c r="O544" s="405"/>
      <c r="P544" s="405"/>
    </row>
    <row r="545" spans="1:16">
      <c r="A545" s="405"/>
      <c r="B545" s="405"/>
      <c r="C545" s="405"/>
      <c r="D545" s="405"/>
      <c r="E545" s="405"/>
      <c r="F545" s="405"/>
      <c r="G545" s="405"/>
      <c r="H545" s="405"/>
      <c r="I545" s="405"/>
      <c r="J545" s="405"/>
      <c r="K545" s="405"/>
      <c r="L545" s="405"/>
      <c r="M545" s="405"/>
      <c r="N545" s="405"/>
      <c r="O545" s="405"/>
      <c r="P545" s="405"/>
    </row>
    <row r="546" spans="1:16">
      <c r="A546" s="405"/>
      <c r="B546" s="405"/>
      <c r="C546" s="405"/>
      <c r="D546" s="405"/>
      <c r="E546" s="405"/>
      <c r="F546" s="405"/>
      <c r="G546" s="405"/>
      <c r="H546" s="405"/>
      <c r="I546" s="405"/>
      <c r="J546" s="405"/>
      <c r="K546" s="405"/>
      <c r="L546" s="405"/>
      <c r="M546" s="405"/>
      <c r="N546" s="405"/>
      <c r="O546" s="405"/>
      <c r="P546" s="405"/>
    </row>
    <row r="547" spans="1:16">
      <c r="A547" s="405"/>
      <c r="B547" s="405"/>
      <c r="C547" s="405"/>
      <c r="D547" s="405"/>
      <c r="E547" s="405"/>
      <c r="F547" s="405"/>
      <c r="G547" s="405"/>
      <c r="H547" s="405"/>
      <c r="I547" s="405"/>
      <c r="J547" s="405"/>
      <c r="K547" s="405"/>
      <c r="L547" s="405"/>
      <c r="M547" s="405"/>
      <c r="N547" s="405"/>
      <c r="O547" s="405"/>
      <c r="P547" s="405"/>
    </row>
    <row r="548" spans="1:16">
      <c r="A548" s="405"/>
      <c r="B548" s="405"/>
      <c r="C548" s="405"/>
      <c r="D548" s="405"/>
      <c r="E548" s="405"/>
      <c r="F548" s="405"/>
      <c r="G548" s="405"/>
      <c r="H548" s="405"/>
      <c r="I548" s="405"/>
      <c r="J548" s="405"/>
      <c r="K548" s="405"/>
      <c r="L548" s="405"/>
      <c r="M548" s="405"/>
      <c r="N548" s="405"/>
      <c r="O548" s="405"/>
      <c r="P548" s="405"/>
    </row>
    <row r="549" spans="1:16">
      <c r="A549" s="405"/>
      <c r="B549" s="405"/>
      <c r="C549" s="405"/>
      <c r="D549" s="405"/>
      <c r="E549" s="405"/>
      <c r="F549" s="405"/>
      <c r="G549" s="405"/>
      <c r="H549" s="405"/>
      <c r="I549" s="405"/>
      <c r="J549" s="405"/>
      <c r="K549" s="405"/>
      <c r="L549" s="405"/>
      <c r="M549" s="405"/>
      <c r="N549" s="405"/>
      <c r="O549" s="405"/>
      <c r="P549" s="405"/>
    </row>
    <row r="550" spans="1:16">
      <c r="A550" s="405"/>
      <c r="B550" s="405"/>
      <c r="C550" s="405"/>
      <c r="D550" s="405"/>
      <c r="E550" s="405"/>
      <c r="F550" s="405"/>
      <c r="G550" s="405"/>
      <c r="H550" s="405"/>
      <c r="I550" s="405"/>
      <c r="J550" s="405"/>
      <c r="K550" s="405"/>
      <c r="L550" s="405"/>
      <c r="M550" s="405"/>
      <c r="N550" s="405"/>
      <c r="O550" s="405"/>
      <c r="P550" s="405"/>
    </row>
    <row r="551" spans="1:16">
      <c r="A551" s="405"/>
      <c r="B551" s="405"/>
      <c r="C551" s="405"/>
      <c r="D551" s="405"/>
      <c r="E551" s="405"/>
      <c r="F551" s="405"/>
      <c r="G551" s="405"/>
      <c r="H551" s="405"/>
      <c r="I551" s="405"/>
      <c r="J551" s="405"/>
      <c r="K551" s="405"/>
      <c r="L551" s="405"/>
      <c r="M551" s="405"/>
      <c r="N551" s="405"/>
      <c r="O551" s="405"/>
      <c r="P551" s="405"/>
    </row>
    <row r="552" spans="1:16">
      <c r="A552" s="405"/>
      <c r="B552" s="405"/>
      <c r="C552" s="405"/>
      <c r="D552" s="405"/>
      <c r="E552" s="405"/>
      <c r="F552" s="405"/>
      <c r="G552" s="405"/>
      <c r="H552" s="405"/>
      <c r="I552" s="405"/>
      <c r="J552" s="405"/>
      <c r="K552" s="405"/>
      <c r="L552" s="405"/>
      <c r="M552" s="405"/>
      <c r="N552" s="405"/>
      <c r="O552" s="405"/>
      <c r="P552" s="405"/>
    </row>
    <row r="553" spans="1:16">
      <c r="A553" s="405"/>
      <c r="B553" s="405"/>
      <c r="C553" s="405"/>
      <c r="D553" s="405"/>
      <c r="E553" s="405"/>
      <c r="F553" s="405"/>
      <c r="G553" s="405"/>
      <c r="H553" s="405"/>
      <c r="I553" s="405"/>
      <c r="J553" s="405"/>
      <c r="K553" s="405"/>
      <c r="L553" s="405"/>
      <c r="M553" s="405"/>
      <c r="N553" s="405"/>
      <c r="O553" s="405"/>
      <c r="P553" s="405"/>
    </row>
    <row r="554" spans="1:16">
      <c r="A554" s="405"/>
      <c r="B554" s="405"/>
      <c r="C554" s="405"/>
      <c r="D554" s="405"/>
      <c r="E554" s="405"/>
      <c r="F554" s="405"/>
      <c r="G554" s="405"/>
      <c r="H554" s="405"/>
      <c r="I554" s="405"/>
      <c r="J554" s="405"/>
      <c r="K554" s="405"/>
      <c r="L554" s="405"/>
      <c r="M554" s="405"/>
      <c r="N554" s="405"/>
      <c r="O554" s="405"/>
      <c r="P554" s="405"/>
    </row>
    <row r="555" spans="1:16">
      <c r="A555" s="405"/>
      <c r="B555" s="405"/>
      <c r="C555" s="405"/>
      <c r="D555" s="405"/>
      <c r="E555" s="405"/>
      <c r="F555" s="405"/>
      <c r="G555" s="405"/>
      <c r="H555" s="405"/>
      <c r="I555" s="405"/>
      <c r="J555" s="405"/>
      <c r="K555" s="405"/>
      <c r="L555" s="405"/>
      <c r="M555" s="405"/>
      <c r="N555" s="405"/>
      <c r="O555" s="405"/>
      <c r="P555" s="405"/>
    </row>
    <row r="556" spans="1:16">
      <c r="A556" s="405"/>
      <c r="B556" s="405"/>
      <c r="C556" s="405"/>
      <c r="D556" s="405"/>
      <c r="E556" s="405"/>
      <c r="F556" s="405"/>
      <c r="G556" s="405"/>
      <c r="H556" s="405"/>
      <c r="I556" s="405"/>
      <c r="J556" s="405"/>
      <c r="K556" s="405"/>
      <c r="L556" s="405"/>
      <c r="M556" s="405"/>
      <c r="N556" s="405"/>
      <c r="O556" s="405"/>
      <c r="P556" s="405"/>
    </row>
    <row r="557" spans="1:16">
      <c r="A557" s="405"/>
      <c r="B557" s="405"/>
      <c r="C557" s="405"/>
      <c r="D557" s="405"/>
      <c r="E557" s="405"/>
      <c r="F557" s="405"/>
      <c r="G557" s="405"/>
      <c r="H557" s="405"/>
      <c r="I557" s="405"/>
      <c r="J557" s="405"/>
      <c r="K557" s="405"/>
      <c r="L557" s="405"/>
      <c r="M557" s="405"/>
      <c r="N557" s="405"/>
      <c r="O557" s="405"/>
      <c r="P557" s="405"/>
    </row>
    <row r="558" spans="1:16">
      <c r="A558" s="405"/>
      <c r="B558" s="405"/>
      <c r="C558" s="405"/>
      <c r="D558" s="405"/>
      <c r="E558" s="405"/>
      <c r="F558" s="405"/>
      <c r="G558" s="405"/>
      <c r="H558" s="405"/>
      <c r="I558" s="405"/>
      <c r="J558" s="405"/>
      <c r="K558" s="405"/>
      <c r="L558" s="405"/>
      <c r="M558" s="405"/>
      <c r="N558" s="405"/>
      <c r="O558" s="405"/>
      <c r="P558" s="405"/>
    </row>
    <row r="559" spans="1:16">
      <c r="A559" s="405"/>
      <c r="B559" s="405"/>
      <c r="C559" s="405"/>
      <c r="D559" s="405"/>
      <c r="E559" s="405"/>
      <c r="F559" s="405"/>
      <c r="G559" s="405"/>
      <c r="H559" s="405"/>
      <c r="I559" s="405"/>
      <c r="J559" s="405"/>
      <c r="K559" s="405"/>
      <c r="L559" s="405"/>
      <c r="M559" s="405"/>
      <c r="N559" s="405"/>
      <c r="O559" s="405"/>
      <c r="P559" s="405"/>
    </row>
    <row r="560" spans="1:16">
      <c r="A560" s="405"/>
      <c r="B560" s="405"/>
      <c r="C560" s="405"/>
      <c r="D560" s="405"/>
      <c r="E560" s="405"/>
      <c r="F560" s="405"/>
      <c r="G560" s="405"/>
      <c r="H560" s="405"/>
      <c r="I560" s="405"/>
      <c r="J560" s="405"/>
      <c r="K560" s="405"/>
      <c r="L560" s="405"/>
      <c r="M560" s="405"/>
      <c r="N560" s="405"/>
      <c r="O560" s="405"/>
      <c r="P560" s="405"/>
    </row>
    <row r="561" spans="1:16">
      <c r="A561" s="405"/>
      <c r="B561" s="405"/>
      <c r="C561" s="405"/>
      <c r="D561" s="405"/>
      <c r="E561" s="405"/>
      <c r="F561" s="405"/>
      <c r="G561" s="405"/>
      <c r="H561" s="405"/>
      <c r="I561" s="405"/>
      <c r="J561" s="405"/>
      <c r="K561" s="405"/>
      <c r="L561" s="405"/>
      <c r="M561" s="405"/>
      <c r="N561" s="405"/>
      <c r="O561" s="405"/>
      <c r="P561" s="405"/>
    </row>
    <row r="562" spans="1:16">
      <c r="A562" s="405"/>
      <c r="B562" s="405"/>
      <c r="C562" s="405"/>
      <c r="D562" s="405"/>
      <c r="E562" s="405"/>
      <c r="F562" s="405"/>
      <c r="G562" s="405"/>
      <c r="H562" s="405"/>
      <c r="I562" s="405"/>
      <c r="J562" s="405"/>
      <c r="K562" s="405"/>
      <c r="L562" s="405"/>
      <c r="M562" s="405"/>
      <c r="N562" s="405"/>
      <c r="O562" s="405"/>
      <c r="P562" s="405"/>
    </row>
    <row r="563" spans="1:16">
      <c r="A563" s="405"/>
      <c r="B563" s="405"/>
      <c r="C563" s="405"/>
      <c r="D563" s="405"/>
      <c r="E563" s="405"/>
      <c r="F563" s="405"/>
      <c r="G563" s="405"/>
      <c r="H563" s="405"/>
      <c r="I563" s="405"/>
      <c r="J563" s="405"/>
      <c r="K563" s="405"/>
      <c r="L563" s="405"/>
      <c r="M563" s="405"/>
      <c r="N563" s="405"/>
      <c r="O563" s="405"/>
      <c r="P563" s="405"/>
    </row>
    <row r="564" spans="1:16">
      <c r="A564" s="405"/>
      <c r="B564" s="405"/>
      <c r="C564" s="405"/>
      <c r="D564" s="405"/>
      <c r="E564" s="405"/>
      <c r="F564" s="405"/>
      <c r="G564" s="405"/>
      <c r="H564" s="405"/>
      <c r="I564" s="405"/>
      <c r="J564" s="405"/>
      <c r="K564" s="405"/>
      <c r="L564" s="405"/>
      <c r="M564" s="405"/>
      <c r="N564" s="405"/>
      <c r="O564" s="405"/>
      <c r="P564" s="405"/>
    </row>
    <row r="565" spans="1:16">
      <c r="A565" s="405"/>
      <c r="B565" s="405"/>
      <c r="C565" s="405"/>
      <c r="D565" s="405"/>
      <c r="E565" s="405"/>
      <c r="F565" s="405"/>
      <c r="G565" s="405"/>
      <c r="H565" s="405"/>
      <c r="I565" s="405"/>
      <c r="J565" s="405"/>
      <c r="K565" s="405"/>
      <c r="L565" s="405"/>
      <c r="M565" s="405"/>
      <c r="N565" s="405"/>
      <c r="O565" s="405"/>
      <c r="P565" s="405"/>
    </row>
    <row r="566" spans="1:16">
      <c r="A566" s="405"/>
      <c r="B566" s="405"/>
      <c r="C566" s="405"/>
      <c r="D566" s="405"/>
      <c r="E566" s="405"/>
      <c r="F566" s="405"/>
      <c r="G566" s="405"/>
      <c r="H566" s="405"/>
      <c r="I566" s="405"/>
      <c r="J566" s="405"/>
      <c r="K566" s="405"/>
      <c r="L566" s="405"/>
      <c r="M566" s="405"/>
      <c r="N566" s="405"/>
      <c r="O566" s="405"/>
      <c r="P566" s="405"/>
    </row>
    <row r="567" spans="1:16">
      <c r="A567" s="405"/>
      <c r="B567" s="405"/>
      <c r="C567" s="405"/>
      <c r="D567" s="405"/>
      <c r="E567" s="405"/>
      <c r="F567" s="405"/>
      <c r="G567" s="405"/>
      <c r="H567" s="405"/>
      <c r="I567" s="405"/>
      <c r="J567" s="405"/>
      <c r="K567" s="405"/>
      <c r="L567" s="405"/>
      <c r="M567" s="405"/>
      <c r="N567" s="405"/>
      <c r="O567" s="405"/>
      <c r="P567" s="405"/>
    </row>
    <row r="568" spans="1:16">
      <c r="A568" s="405"/>
      <c r="B568" s="405"/>
      <c r="C568" s="405"/>
      <c r="D568" s="405"/>
      <c r="E568" s="405"/>
      <c r="F568" s="405"/>
      <c r="G568" s="405"/>
      <c r="H568" s="405"/>
      <c r="I568" s="405"/>
      <c r="J568" s="405"/>
      <c r="K568" s="405"/>
      <c r="L568" s="405"/>
      <c r="M568" s="405"/>
      <c r="N568" s="405"/>
      <c r="O568" s="405"/>
      <c r="P568" s="405"/>
    </row>
    <row r="569" spans="1:16">
      <c r="A569" s="405"/>
      <c r="B569" s="405"/>
      <c r="C569" s="405"/>
      <c r="D569" s="405"/>
      <c r="E569" s="405"/>
      <c r="F569" s="405"/>
      <c r="G569" s="405"/>
      <c r="H569" s="405"/>
      <c r="I569" s="405"/>
      <c r="J569" s="405"/>
      <c r="K569" s="405"/>
      <c r="L569" s="405"/>
      <c r="M569" s="405"/>
      <c r="N569" s="405"/>
      <c r="O569" s="405"/>
      <c r="P569" s="405"/>
    </row>
    <row r="570" spans="1:16">
      <c r="A570" s="405"/>
      <c r="B570" s="405"/>
      <c r="C570" s="405"/>
      <c r="D570" s="405"/>
      <c r="E570" s="405"/>
      <c r="F570" s="405"/>
      <c r="G570" s="405"/>
      <c r="H570" s="405"/>
      <c r="I570" s="405"/>
      <c r="J570" s="405"/>
      <c r="K570" s="405"/>
      <c r="L570" s="405"/>
      <c r="M570" s="405"/>
      <c r="N570" s="405"/>
      <c r="O570" s="405"/>
      <c r="P570" s="405"/>
    </row>
    <row r="571" spans="1:16">
      <c r="A571" s="405"/>
      <c r="B571" s="405"/>
      <c r="C571" s="405"/>
      <c r="D571" s="405"/>
      <c r="E571" s="405"/>
      <c r="F571" s="405"/>
      <c r="G571" s="405"/>
      <c r="H571" s="405"/>
      <c r="I571" s="405"/>
      <c r="J571" s="405"/>
      <c r="K571" s="405"/>
      <c r="L571" s="405"/>
      <c r="M571" s="405"/>
      <c r="N571" s="405"/>
      <c r="O571" s="405"/>
      <c r="P571" s="405"/>
    </row>
    <row r="572" spans="1:16">
      <c r="A572" s="405"/>
      <c r="B572" s="405"/>
      <c r="C572" s="405"/>
      <c r="D572" s="405"/>
      <c r="E572" s="405"/>
      <c r="F572" s="405"/>
      <c r="G572" s="405"/>
      <c r="H572" s="405"/>
      <c r="I572" s="405"/>
      <c r="J572" s="405"/>
      <c r="K572" s="405"/>
      <c r="L572" s="405"/>
      <c r="M572" s="405"/>
      <c r="N572" s="405"/>
      <c r="O572" s="405"/>
      <c r="P572" s="405"/>
    </row>
    <row r="573" spans="1:16">
      <c r="A573" s="405"/>
      <c r="B573" s="405"/>
      <c r="C573" s="405"/>
      <c r="D573" s="405"/>
      <c r="E573" s="405"/>
      <c r="F573" s="405"/>
      <c r="G573" s="405"/>
      <c r="H573" s="405"/>
      <c r="I573" s="405"/>
      <c r="J573" s="405"/>
      <c r="K573" s="405"/>
      <c r="L573" s="405"/>
      <c r="M573" s="405"/>
      <c r="N573" s="405"/>
      <c r="O573" s="405"/>
      <c r="P573" s="405"/>
    </row>
    <row r="574" spans="1:16">
      <c r="A574" s="405"/>
      <c r="B574" s="405"/>
      <c r="C574" s="405"/>
      <c r="D574" s="405"/>
      <c r="E574" s="405"/>
      <c r="F574" s="405"/>
      <c r="G574" s="405"/>
      <c r="H574" s="405"/>
      <c r="I574" s="405"/>
      <c r="J574" s="405"/>
      <c r="K574" s="405"/>
      <c r="L574" s="405"/>
      <c r="M574" s="405"/>
      <c r="N574" s="405"/>
      <c r="O574" s="405"/>
      <c r="P574" s="405"/>
    </row>
    <row r="575" spans="1:16">
      <c r="A575" s="405"/>
      <c r="B575" s="405"/>
      <c r="C575" s="405"/>
      <c r="D575" s="405"/>
      <c r="E575" s="405"/>
      <c r="F575" s="405"/>
      <c r="G575" s="405"/>
      <c r="H575" s="405"/>
      <c r="I575" s="405"/>
      <c r="J575" s="405"/>
      <c r="K575" s="405"/>
      <c r="L575" s="405"/>
      <c r="M575" s="405"/>
      <c r="N575" s="405"/>
      <c r="O575" s="405"/>
      <c r="P575" s="405"/>
    </row>
    <row r="576" spans="1:16">
      <c r="A576" s="405"/>
      <c r="B576" s="405"/>
      <c r="C576" s="405"/>
      <c r="D576" s="405"/>
      <c r="E576" s="405"/>
      <c r="F576" s="405"/>
      <c r="G576" s="405"/>
      <c r="H576" s="405"/>
      <c r="I576" s="405"/>
      <c r="J576" s="405"/>
      <c r="K576" s="405"/>
      <c r="L576" s="405"/>
      <c r="M576" s="405"/>
      <c r="N576" s="405"/>
      <c r="O576" s="405"/>
      <c r="P576" s="405"/>
    </row>
    <row r="577" spans="1:16">
      <c r="A577" s="405"/>
      <c r="B577" s="405"/>
      <c r="C577" s="405"/>
      <c r="D577" s="405"/>
      <c r="E577" s="405"/>
      <c r="F577" s="405"/>
      <c r="G577" s="405"/>
      <c r="H577" s="405"/>
      <c r="I577" s="405"/>
      <c r="J577" s="405"/>
      <c r="K577" s="405"/>
      <c r="L577" s="405"/>
      <c r="M577" s="405"/>
      <c r="N577" s="405"/>
      <c r="O577" s="405"/>
      <c r="P577" s="405"/>
    </row>
    <row r="578" spans="1:16">
      <c r="A578" s="405"/>
      <c r="B578" s="405"/>
      <c r="C578" s="405"/>
      <c r="D578" s="405"/>
      <c r="E578" s="405"/>
      <c r="F578" s="405"/>
      <c r="G578" s="405"/>
      <c r="H578" s="405"/>
      <c r="I578" s="405"/>
      <c r="J578" s="405"/>
      <c r="K578" s="405"/>
      <c r="L578" s="405"/>
      <c r="M578" s="405"/>
      <c r="N578" s="405"/>
      <c r="O578" s="405"/>
      <c r="P578" s="405"/>
    </row>
    <row r="579" spans="1:16">
      <c r="A579" s="405"/>
      <c r="B579" s="405"/>
      <c r="C579" s="405"/>
      <c r="D579" s="405"/>
      <c r="E579" s="405"/>
      <c r="F579" s="405"/>
      <c r="G579" s="405"/>
      <c r="H579" s="405"/>
      <c r="I579" s="405"/>
      <c r="J579" s="405"/>
      <c r="K579" s="405"/>
      <c r="L579" s="405"/>
      <c r="M579" s="405"/>
      <c r="N579" s="405"/>
      <c r="O579" s="405"/>
      <c r="P579" s="405"/>
    </row>
    <row r="580" spans="1:16">
      <c r="A580" s="405"/>
      <c r="B580" s="405"/>
      <c r="C580" s="405"/>
      <c r="D580" s="405"/>
      <c r="E580" s="405"/>
      <c r="F580" s="405"/>
      <c r="G580" s="405"/>
      <c r="H580" s="405"/>
      <c r="I580" s="405"/>
      <c r="J580" s="405"/>
      <c r="K580" s="405"/>
      <c r="L580" s="405"/>
      <c r="M580" s="405"/>
      <c r="N580" s="405"/>
      <c r="O580" s="405"/>
      <c r="P580" s="405"/>
    </row>
    <row r="581" spans="1:16">
      <c r="A581" s="405"/>
      <c r="B581" s="405"/>
      <c r="C581" s="405"/>
      <c r="D581" s="405"/>
      <c r="E581" s="405"/>
      <c r="F581" s="405"/>
      <c r="G581" s="405"/>
      <c r="H581" s="405"/>
      <c r="I581" s="405"/>
      <c r="J581" s="405"/>
      <c r="K581" s="405"/>
      <c r="L581" s="405"/>
      <c r="M581" s="405"/>
      <c r="N581" s="405"/>
      <c r="O581" s="405"/>
      <c r="P581" s="405"/>
    </row>
    <row r="582" spans="1:16">
      <c r="A582" s="405"/>
      <c r="B582" s="405"/>
      <c r="C582" s="405"/>
      <c r="D582" s="405"/>
      <c r="E582" s="405"/>
      <c r="F582" s="405"/>
      <c r="G582" s="405"/>
      <c r="H582" s="405"/>
      <c r="I582" s="405"/>
      <c r="J582" s="405"/>
      <c r="K582" s="405"/>
      <c r="L582" s="405"/>
      <c r="M582" s="405"/>
      <c r="N582" s="405"/>
      <c r="O582" s="405"/>
      <c r="P582" s="405"/>
    </row>
    <row r="583" spans="1:16">
      <c r="A583" s="405"/>
      <c r="B583" s="405"/>
      <c r="C583" s="405"/>
      <c r="D583" s="405"/>
      <c r="E583" s="405"/>
      <c r="F583" s="405"/>
      <c r="G583" s="405"/>
      <c r="H583" s="405"/>
      <c r="I583" s="405"/>
      <c r="J583" s="405"/>
      <c r="K583" s="405"/>
      <c r="L583" s="405"/>
      <c r="M583" s="405"/>
      <c r="N583" s="405"/>
      <c r="O583" s="405"/>
      <c r="P583" s="405"/>
    </row>
    <row r="584" spans="1:16">
      <c r="A584" s="405"/>
      <c r="B584" s="405"/>
      <c r="C584" s="405"/>
      <c r="D584" s="405"/>
      <c r="E584" s="405"/>
      <c r="F584" s="405"/>
      <c r="G584" s="405"/>
      <c r="H584" s="405"/>
      <c r="I584" s="405"/>
      <c r="J584" s="405"/>
      <c r="K584" s="405"/>
      <c r="L584" s="405"/>
      <c r="M584" s="405"/>
      <c r="N584" s="405"/>
      <c r="O584" s="405"/>
      <c r="P584" s="405"/>
    </row>
    <row r="585" spans="1:16">
      <c r="A585" s="405"/>
      <c r="B585" s="405"/>
      <c r="C585" s="405"/>
      <c r="D585" s="405"/>
      <c r="E585" s="405"/>
      <c r="F585" s="405"/>
      <c r="G585" s="405"/>
      <c r="H585" s="405"/>
      <c r="I585" s="405"/>
      <c r="J585" s="405"/>
      <c r="K585" s="405"/>
      <c r="L585" s="405"/>
      <c r="M585" s="405"/>
      <c r="N585" s="405"/>
      <c r="O585" s="405"/>
      <c r="P585" s="405"/>
    </row>
    <row r="586" spans="1:16">
      <c r="A586" s="405"/>
      <c r="B586" s="405"/>
      <c r="C586" s="405"/>
      <c r="D586" s="405"/>
      <c r="E586" s="405"/>
      <c r="F586" s="405"/>
      <c r="G586" s="405"/>
      <c r="H586" s="405"/>
      <c r="I586" s="405"/>
      <c r="J586" s="405"/>
      <c r="K586" s="405"/>
      <c r="L586" s="405"/>
      <c r="M586" s="405"/>
      <c r="N586" s="405"/>
      <c r="O586" s="405"/>
      <c r="P586" s="405"/>
    </row>
    <row r="587" spans="1:16">
      <c r="A587" s="405"/>
      <c r="B587" s="405"/>
      <c r="C587" s="405"/>
      <c r="D587" s="405"/>
      <c r="E587" s="405"/>
      <c r="F587" s="405"/>
      <c r="G587" s="405"/>
      <c r="H587" s="405"/>
      <c r="I587" s="405"/>
      <c r="J587" s="405"/>
      <c r="K587" s="405"/>
      <c r="L587" s="405"/>
      <c r="M587" s="405"/>
      <c r="N587" s="405"/>
      <c r="O587" s="405"/>
      <c r="P587" s="405"/>
    </row>
    <row r="588" spans="1:16">
      <c r="A588" s="405"/>
      <c r="B588" s="405"/>
      <c r="C588" s="405"/>
      <c r="D588" s="405"/>
      <c r="E588" s="405"/>
      <c r="F588" s="405"/>
      <c r="G588" s="405"/>
      <c r="H588" s="405"/>
      <c r="I588" s="405"/>
      <c r="J588" s="405"/>
      <c r="K588" s="405"/>
      <c r="L588" s="405"/>
      <c r="M588" s="405"/>
      <c r="N588" s="405"/>
      <c r="O588" s="405"/>
      <c r="P588" s="405"/>
    </row>
    <row r="589" spans="1:16">
      <c r="A589" s="405"/>
      <c r="B589" s="405"/>
      <c r="C589" s="405"/>
      <c r="D589" s="405"/>
      <c r="E589" s="405"/>
      <c r="F589" s="405"/>
      <c r="G589" s="405"/>
      <c r="H589" s="405"/>
      <c r="I589" s="405"/>
      <c r="J589" s="405"/>
      <c r="K589" s="405"/>
      <c r="L589" s="405"/>
      <c r="M589" s="405"/>
      <c r="N589" s="405"/>
      <c r="O589" s="405"/>
      <c r="P589" s="405"/>
    </row>
    <row r="590" spans="1:16">
      <c r="A590" s="405"/>
      <c r="B590" s="405"/>
      <c r="C590" s="405"/>
      <c r="D590" s="405"/>
      <c r="E590" s="405"/>
      <c r="F590" s="405"/>
      <c r="G590" s="405"/>
      <c r="H590" s="405"/>
      <c r="I590" s="405"/>
      <c r="J590" s="405"/>
      <c r="K590" s="405"/>
      <c r="L590" s="405"/>
      <c r="M590" s="405"/>
      <c r="N590" s="405"/>
      <c r="O590" s="405"/>
      <c r="P590" s="405"/>
    </row>
    <row r="591" spans="1:16">
      <c r="A591" s="405"/>
      <c r="B591" s="405"/>
      <c r="C591" s="405"/>
      <c r="D591" s="405"/>
      <c r="E591" s="405"/>
      <c r="F591" s="405"/>
      <c r="G591" s="405"/>
      <c r="H591" s="405"/>
      <c r="I591" s="405"/>
      <c r="J591" s="405"/>
      <c r="K591" s="405"/>
      <c r="L591" s="405"/>
      <c r="M591" s="405"/>
      <c r="N591" s="405"/>
      <c r="O591" s="405"/>
      <c r="P591" s="405"/>
    </row>
    <row r="592" spans="1:16">
      <c r="A592" s="405"/>
      <c r="B592" s="405"/>
      <c r="C592" s="405"/>
      <c r="D592" s="405"/>
      <c r="E592" s="405"/>
      <c r="F592" s="405"/>
      <c r="G592" s="405"/>
      <c r="H592" s="405"/>
      <c r="I592" s="405"/>
      <c r="J592" s="405"/>
      <c r="K592" s="405"/>
      <c r="L592" s="405"/>
      <c r="M592" s="405"/>
      <c r="N592" s="405"/>
      <c r="O592" s="405"/>
      <c r="P592" s="405"/>
    </row>
    <row r="593" spans="1:16">
      <c r="A593" s="405"/>
      <c r="B593" s="405"/>
      <c r="C593" s="405"/>
      <c r="D593" s="405"/>
      <c r="E593" s="405"/>
      <c r="F593" s="405"/>
      <c r="G593" s="405"/>
      <c r="H593" s="405"/>
      <c r="I593" s="405"/>
      <c r="J593" s="405"/>
      <c r="K593" s="405"/>
      <c r="L593" s="405"/>
      <c r="M593" s="405"/>
      <c r="N593" s="405"/>
      <c r="O593" s="405"/>
      <c r="P593" s="405"/>
    </row>
    <row r="594" spans="1:16">
      <c r="A594" s="405"/>
      <c r="B594" s="405"/>
      <c r="C594" s="405"/>
      <c r="D594" s="405"/>
      <c r="E594" s="405"/>
      <c r="F594" s="405"/>
      <c r="G594" s="405"/>
      <c r="H594" s="405"/>
      <c r="I594" s="405"/>
      <c r="J594" s="405"/>
      <c r="K594" s="405"/>
      <c r="L594" s="405"/>
      <c r="M594" s="405"/>
      <c r="N594" s="405"/>
      <c r="O594" s="405"/>
      <c r="P594" s="405"/>
    </row>
    <row r="595" spans="1:16">
      <c r="A595" s="405"/>
      <c r="B595" s="405"/>
      <c r="C595" s="405"/>
      <c r="D595" s="405"/>
      <c r="E595" s="405"/>
      <c r="F595" s="405"/>
      <c r="G595" s="405"/>
      <c r="H595" s="405"/>
      <c r="I595" s="405"/>
      <c r="J595" s="405"/>
      <c r="K595" s="405"/>
      <c r="L595" s="405"/>
      <c r="M595" s="405"/>
      <c r="N595" s="405"/>
      <c r="O595" s="405"/>
      <c r="P595" s="405"/>
    </row>
    <row r="596" spans="1:16">
      <c r="A596" s="405"/>
      <c r="B596" s="405"/>
      <c r="C596" s="405"/>
      <c r="D596" s="405"/>
      <c r="E596" s="405"/>
      <c r="F596" s="405"/>
      <c r="G596" s="405"/>
      <c r="H596" s="405"/>
      <c r="I596" s="405"/>
      <c r="J596" s="405"/>
      <c r="K596" s="405"/>
      <c r="L596" s="405"/>
      <c r="M596" s="405"/>
      <c r="N596" s="405"/>
      <c r="O596" s="405"/>
      <c r="P596" s="405"/>
    </row>
    <row r="597" spans="1:16">
      <c r="A597" s="405"/>
      <c r="B597" s="405"/>
      <c r="C597" s="405"/>
      <c r="D597" s="405"/>
      <c r="E597" s="405"/>
      <c r="F597" s="405"/>
      <c r="G597" s="405"/>
      <c r="H597" s="405"/>
      <c r="I597" s="405"/>
      <c r="J597" s="405"/>
      <c r="K597" s="405"/>
      <c r="L597" s="405"/>
      <c r="M597" s="405"/>
      <c r="N597" s="405"/>
      <c r="O597" s="405"/>
      <c r="P597" s="405"/>
    </row>
    <row r="598" spans="1:16">
      <c r="A598" s="405"/>
      <c r="B598" s="405"/>
      <c r="C598" s="405"/>
      <c r="D598" s="405"/>
      <c r="E598" s="405"/>
      <c r="F598" s="405"/>
      <c r="G598" s="405"/>
      <c r="H598" s="405"/>
      <c r="I598" s="405"/>
      <c r="J598" s="405"/>
      <c r="K598" s="405"/>
      <c r="L598" s="405"/>
      <c r="M598" s="405"/>
      <c r="N598" s="405"/>
      <c r="O598" s="405"/>
      <c r="P598" s="405"/>
    </row>
    <row r="599" spans="1:16">
      <c r="A599" s="405"/>
      <c r="B599" s="405"/>
      <c r="C599" s="405"/>
      <c r="D599" s="405"/>
      <c r="E599" s="405"/>
      <c r="F599" s="405"/>
      <c r="G599" s="405"/>
      <c r="H599" s="405"/>
      <c r="I599" s="405"/>
      <c r="J599" s="405"/>
      <c r="K599" s="405"/>
      <c r="L599" s="405"/>
      <c r="M599" s="405"/>
      <c r="N599" s="405"/>
      <c r="O599" s="405"/>
      <c r="P599" s="405"/>
    </row>
    <row r="600" spans="1:16">
      <c r="A600" s="405"/>
      <c r="B600" s="405"/>
      <c r="C600" s="405"/>
      <c r="D600" s="405"/>
      <c r="E600" s="405"/>
      <c r="F600" s="405"/>
      <c r="G600" s="405"/>
      <c r="H600" s="405"/>
      <c r="I600" s="405"/>
      <c r="J600" s="405"/>
      <c r="K600" s="405"/>
      <c r="L600" s="405"/>
      <c r="M600" s="405"/>
      <c r="N600" s="405"/>
      <c r="O600" s="405"/>
      <c r="P600" s="405"/>
    </row>
    <row r="601" spans="1:16">
      <c r="A601" s="405"/>
      <c r="B601" s="405"/>
      <c r="C601" s="405"/>
      <c r="D601" s="405"/>
      <c r="E601" s="405"/>
      <c r="F601" s="405"/>
      <c r="G601" s="405"/>
      <c r="H601" s="405"/>
      <c r="I601" s="405"/>
      <c r="J601" s="405"/>
      <c r="K601" s="405"/>
      <c r="L601" s="405"/>
      <c r="M601" s="405"/>
      <c r="N601" s="405"/>
      <c r="O601" s="405"/>
      <c r="P601" s="405"/>
    </row>
    <row r="602" spans="1:16">
      <c r="A602" s="405"/>
      <c r="B602" s="405"/>
      <c r="C602" s="405"/>
      <c r="D602" s="405"/>
      <c r="E602" s="405"/>
      <c r="F602" s="405"/>
      <c r="G602" s="405"/>
      <c r="H602" s="405"/>
      <c r="I602" s="405"/>
      <c r="J602" s="405"/>
      <c r="K602" s="405"/>
      <c r="L602" s="405"/>
      <c r="M602" s="405"/>
      <c r="N602" s="405"/>
      <c r="O602" s="405"/>
      <c r="P602" s="405"/>
    </row>
    <row r="603" spans="1:16">
      <c r="A603" s="405"/>
      <c r="B603" s="405"/>
      <c r="C603" s="405"/>
      <c r="D603" s="405"/>
      <c r="E603" s="405"/>
      <c r="F603" s="405"/>
      <c r="G603" s="405"/>
      <c r="H603" s="405"/>
      <c r="I603" s="405"/>
      <c r="J603" s="405"/>
      <c r="K603" s="405"/>
      <c r="L603" s="405"/>
      <c r="M603" s="405"/>
      <c r="N603" s="405"/>
      <c r="O603" s="405"/>
      <c r="P603" s="405"/>
    </row>
    <row r="604" spans="1:16">
      <c r="A604" s="405"/>
      <c r="B604" s="405"/>
      <c r="C604" s="405"/>
      <c r="D604" s="405"/>
      <c r="E604" s="405"/>
      <c r="F604" s="405"/>
      <c r="G604" s="405"/>
      <c r="H604" s="405"/>
      <c r="I604" s="405"/>
      <c r="J604" s="405"/>
      <c r="K604" s="405"/>
      <c r="L604" s="405"/>
      <c r="M604" s="405"/>
      <c r="N604" s="405"/>
      <c r="O604" s="405"/>
      <c r="P604" s="405"/>
    </row>
    <row r="605" spans="1:16">
      <c r="A605" s="405"/>
      <c r="B605" s="405"/>
      <c r="C605" s="405"/>
      <c r="D605" s="405"/>
      <c r="E605" s="405"/>
      <c r="F605" s="405"/>
      <c r="G605" s="405"/>
      <c r="H605" s="405"/>
      <c r="I605" s="405"/>
      <c r="J605" s="405"/>
      <c r="K605" s="405"/>
      <c r="L605" s="405"/>
      <c r="M605" s="405"/>
      <c r="N605" s="405"/>
      <c r="O605" s="405"/>
      <c r="P605" s="405"/>
    </row>
    <row r="606" spans="1:16">
      <c r="A606" s="405"/>
      <c r="B606" s="405"/>
      <c r="C606" s="405"/>
      <c r="D606" s="405"/>
      <c r="E606" s="405"/>
      <c r="F606" s="405"/>
      <c r="G606" s="405"/>
      <c r="H606" s="405"/>
      <c r="I606" s="405"/>
      <c r="J606" s="405"/>
      <c r="K606" s="405"/>
      <c r="L606" s="405"/>
      <c r="M606" s="405"/>
      <c r="N606" s="405"/>
      <c r="O606" s="405"/>
      <c r="P606" s="405"/>
    </row>
    <row r="607" spans="1:16">
      <c r="A607" s="405"/>
      <c r="B607" s="405"/>
      <c r="C607" s="405"/>
      <c r="D607" s="405"/>
      <c r="E607" s="405"/>
      <c r="F607" s="405"/>
      <c r="G607" s="405"/>
      <c r="H607" s="405"/>
      <c r="I607" s="405"/>
      <c r="J607" s="405"/>
      <c r="K607" s="405"/>
      <c r="L607" s="405"/>
      <c r="M607" s="405"/>
      <c r="N607" s="405"/>
      <c r="O607" s="405"/>
      <c r="P607" s="405"/>
    </row>
    <row r="608" spans="1:16">
      <c r="A608" s="405"/>
      <c r="B608" s="405"/>
      <c r="C608" s="405"/>
      <c r="D608" s="405"/>
      <c r="E608" s="405"/>
      <c r="F608" s="405"/>
      <c r="G608" s="405"/>
      <c r="H608" s="405"/>
      <c r="I608" s="405"/>
      <c r="J608" s="405"/>
      <c r="K608" s="405"/>
      <c r="L608" s="405"/>
      <c r="M608" s="405"/>
      <c r="N608" s="405"/>
      <c r="O608" s="405"/>
      <c r="P608" s="405"/>
    </row>
    <row r="609" spans="1:16">
      <c r="A609" s="405"/>
      <c r="B609" s="405"/>
      <c r="C609" s="405"/>
      <c r="D609" s="405"/>
      <c r="E609" s="405"/>
      <c r="F609" s="405"/>
      <c r="G609" s="405"/>
      <c r="H609" s="405"/>
      <c r="I609" s="405"/>
      <c r="J609" s="405"/>
      <c r="K609" s="405"/>
      <c r="L609" s="405"/>
      <c r="M609" s="405"/>
      <c r="N609" s="405"/>
      <c r="O609" s="405"/>
      <c r="P609" s="405"/>
    </row>
    <row r="610" spans="1:16">
      <c r="A610" s="405"/>
      <c r="B610" s="405"/>
      <c r="C610" s="405"/>
      <c r="D610" s="405"/>
      <c r="E610" s="405"/>
      <c r="F610" s="405"/>
      <c r="G610" s="405"/>
      <c r="H610" s="405"/>
      <c r="I610" s="405"/>
      <c r="J610" s="405"/>
      <c r="K610" s="405"/>
      <c r="L610" s="405"/>
      <c r="M610" s="405"/>
      <c r="N610" s="405"/>
      <c r="O610" s="405"/>
      <c r="P610" s="405"/>
    </row>
    <row r="611" spans="1:16">
      <c r="A611" s="405"/>
      <c r="B611" s="405"/>
      <c r="C611" s="405"/>
      <c r="D611" s="405"/>
      <c r="E611" s="405"/>
      <c r="F611" s="405"/>
      <c r="G611" s="405"/>
      <c r="H611" s="405"/>
      <c r="I611" s="405"/>
      <c r="J611" s="405"/>
      <c r="K611" s="405"/>
      <c r="L611" s="405"/>
      <c r="M611" s="405"/>
      <c r="N611" s="405"/>
      <c r="O611" s="405"/>
      <c r="P611" s="405"/>
    </row>
    <row r="612" spans="1:16">
      <c r="A612" s="405"/>
      <c r="B612" s="405"/>
      <c r="C612" s="405"/>
      <c r="D612" s="405"/>
      <c r="E612" s="405"/>
      <c r="F612" s="405"/>
      <c r="G612" s="405"/>
      <c r="H612" s="405"/>
      <c r="I612" s="405"/>
      <c r="J612" s="405"/>
      <c r="K612" s="405"/>
      <c r="L612" s="405"/>
      <c r="M612" s="405"/>
      <c r="N612" s="405"/>
      <c r="O612" s="405"/>
      <c r="P612" s="405"/>
    </row>
    <row r="613" spans="1:16">
      <c r="A613" s="405"/>
      <c r="B613" s="405"/>
      <c r="C613" s="405"/>
      <c r="D613" s="405"/>
      <c r="E613" s="405"/>
      <c r="F613" s="405"/>
      <c r="G613" s="405"/>
      <c r="H613" s="405"/>
      <c r="I613" s="405"/>
      <c r="J613" s="405"/>
      <c r="K613" s="405"/>
      <c r="L613" s="405"/>
      <c r="M613" s="405"/>
      <c r="N613" s="405"/>
      <c r="O613" s="405"/>
      <c r="P613" s="405"/>
    </row>
    <row r="614" spans="1:16">
      <c r="A614" s="405"/>
      <c r="B614" s="405"/>
      <c r="C614" s="405"/>
      <c r="D614" s="405"/>
      <c r="E614" s="405"/>
      <c r="F614" s="405"/>
      <c r="G614" s="405"/>
      <c r="H614" s="405"/>
      <c r="I614" s="405"/>
      <c r="J614" s="405"/>
      <c r="K614" s="405"/>
      <c r="L614" s="405"/>
      <c r="M614" s="405"/>
      <c r="N614" s="405"/>
      <c r="O614" s="405"/>
      <c r="P614" s="405"/>
    </row>
    <row r="615" spans="1:16">
      <c r="A615" s="405"/>
      <c r="B615" s="405"/>
      <c r="C615" s="405"/>
      <c r="D615" s="405"/>
      <c r="E615" s="405"/>
      <c r="F615" s="405"/>
      <c r="G615" s="405"/>
      <c r="H615" s="405"/>
      <c r="I615" s="405"/>
      <c r="J615" s="405"/>
      <c r="K615" s="405"/>
      <c r="L615" s="405"/>
      <c r="M615" s="405"/>
      <c r="N615" s="405"/>
      <c r="O615" s="405"/>
      <c r="P615" s="405"/>
    </row>
    <row r="616" spans="1:16">
      <c r="A616" s="405"/>
      <c r="B616" s="405"/>
      <c r="C616" s="405"/>
      <c r="D616" s="405"/>
      <c r="E616" s="405"/>
      <c r="F616" s="405"/>
      <c r="G616" s="405"/>
      <c r="H616" s="405"/>
      <c r="I616" s="405"/>
      <c r="J616" s="405"/>
      <c r="K616" s="405"/>
      <c r="L616" s="405"/>
      <c r="M616" s="405"/>
      <c r="N616" s="405"/>
      <c r="O616" s="405"/>
      <c r="P616" s="405"/>
    </row>
    <row r="617" spans="1:16">
      <c r="A617" s="405"/>
      <c r="B617" s="405"/>
      <c r="C617" s="405"/>
      <c r="D617" s="405"/>
      <c r="E617" s="405"/>
      <c r="F617" s="405"/>
      <c r="G617" s="405"/>
      <c r="H617" s="405"/>
      <c r="I617" s="405"/>
      <c r="J617" s="405"/>
      <c r="K617" s="405"/>
      <c r="L617" s="405"/>
      <c r="M617" s="405"/>
      <c r="N617" s="405"/>
      <c r="O617" s="405"/>
      <c r="P617" s="405"/>
    </row>
    <row r="618" spans="1:16">
      <c r="A618" s="405"/>
      <c r="B618" s="405"/>
      <c r="C618" s="405"/>
      <c r="D618" s="405"/>
      <c r="E618" s="405"/>
      <c r="F618" s="405"/>
      <c r="G618" s="405"/>
      <c r="H618" s="405"/>
      <c r="I618" s="405"/>
      <c r="J618" s="405"/>
      <c r="K618" s="405"/>
      <c r="L618" s="405"/>
      <c r="M618" s="405"/>
      <c r="N618" s="405"/>
      <c r="O618" s="405"/>
      <c r="P618" s="405"/>
    </row>
    <row r="619" spans="1:16">
      <c r="A619" s="405"/>
      <c r="B619" s="405"/>
      <c r="C619" s="405"/>
      <c r="D619" s="405"/>
      <c r="E619" s="405"/>
      <c r="F619" s="405"/>
      <c r="G619" s="405"/>
      <c r="H619" s="405"/>
      <c r="I619" s="405"/>
      <c r="J619" s="405"/>
      <c r="K619" s="405"/>
      <c r="L619" s="405"/>
      <c r="M619" s="405"/>
      <c r="N619" s="405"/>
      <c r="O619" s="405"/>
      <c r="P619" s="405"/>
    </row>
    <row r="620" spans="1:16">
      <c r="A620" s="405"/>
      <c r="B620" s="405"/>
      <c r="C620" s="405"/>
      <c r="D620" s="405"/>
      <c r="E620" s="405"/>
      <c r="F620" s="405"/>
      <c r="G620" s="405"/>
      <c r="H620" s="405"/>
      <c r="I620" s="405"/>
      <c r="J620" s="405"/>
      <c r="K620" s="405"/>
      <c r="L620" s="405"/>
      <c r="M620" s="405"/>
      <c r="N620" s="405"/>
      <c r="O620" s="405"/>
      <c r="P620" s="405"/>
    </row>
    <row r="621" spans="1:16">
      <c r="A621" s="405"/>
      <c r="B621" s="405"/>
      <c r="C621" s="405"/>
      <c r="D621" s="405"/>
      <c r="E621" s="405"/>
      <c r="F621" s="405"/>
      <c r="G621" s="405"/>
      <c r="H621" s="405"/>
      <c r="I621" s="405"/>
      <c r="J621" s="405"/>
      <c r="K621" s="405"/>
      <c r="L621" s="405"/>
      <c r="M621" s="405"/>
      <c r="N621" s="405"/>
      <c r="O621" s="405"/>
      <c r="P621" s="405"/>
    </row>
    <row r="622" spans="1:16">
      <c r="A622" s="405"/>
      <c r="B622" s="405"/>
      <c r="C622" s="405"/>
      <c r="D622" s="405"/>
      <c r="E622" s="405"/>
      <c r="F622" s="405"/>
      <c r="G622" s="405"/>
      <c r="H622" s="405"/>
      <c r="I622" s="405"/>
      <c r="J622" s="405"/>
      <c r="K622" s="405"/>
      <c r="L622" s="405"/>
      <c r="M622" s="405"/>
      <c r="N622" s="405"/>
      <c r="O622" s="405"/>
      <c r="P622" s="405"/>
    </row>
    <row r="623" spans="1:16">
      <c r="A623" s="405"/>
      <c r="B623" s="405"/>
      <c r="C623" s="405"/>
      <c r="D623" s="405"/>
      <c r="E623" s="405"/>
      <c r="F623" s="405"/>
      <c r="G623" s="405"/>
      <c r="H623" s="405"/>
      <c r="I623" s="405"/>
      <c r="J623" s="405"/>
      <c r="K623" s="405"/>
      <c r="L623" s="405"/>
      <c r="M623" s="405"/>
      <c r="N623" s="405"/>
      <c r="O623" s="405"/>
      <c r="P623" s="405"/>
    </row>
    <row r="624" spans="1:16">
      <c r="A624" s="405"/>
      <c r="B624" s="405"/>
      <c r="C624" s="405"/>
      <c r="D624" s="405"/>
      <c r="E624" s="405"/>
      <c r="F624" s="405"/>
      <c r="G624" s="405"/>
      <c r="H624" s="405"/>
      <c r="I624" s="405"/>
      <c r="J624" s="405"/>
      <c r="K624" s="405"/>
      <c r="L624" s="405"/>
      <c r="M624" s="405"/>
      <c r="N624" s="405"/>
      <c r="O624" s="405"/>
      <c r="P624" s="405"/>
    </row>
    <row r="625" spans="1:16">
      <c r="A625" s="405"/>
      <c r="B625" s="405"/>
      <c r="C625" s="405"/>
      <c r="D625" s="405"/>
      <c r="E625" s="405"/>
      <c r="F625" s="405"/>
      <c r="G625" s="405"/>
      <c r="H625" s="405"/>
      <c r="I625" s="405"/>
      <c r="J625" s="405"/>
      <c r="K625" s="405"/>
      <c r="L625" s="405"/>
      <c r="M625" s="405"/>
      <c r="N625" s="405"/>
      <c r="O625" s="405"/>
      <c r="P625" s="405"/>
    </row>
    <row r="626" spans="1:16">
      <c r="A626" s="405"/>
      <c r="B626" s="405"/>
      <c r="C626" s="405"/>
      <c r="D626" s="405"/>
      <c r="E626" s="405"/>
      <c r="F626" s="405"/>
      <c r="G626" s="405"/>
      <c r="H626" s="405"/>
      <c r="I626" s="405"/>
      <c r="J626" s="405"/>
      <c r="K626" s="405"/>
      <c r="L626" s="405"/>
      <c r="M626" s="405"/>
      <c r="N626" s="405"/>
      <c r="O626" s="405"/>
      <c r="P626" s="405"/>
    </row>
    <row r="627" spans="1:16">
      <c r="A627" s="405"/>
      <c r="B627" s="405"/>
      <c r="C627" s="405"/>
      <c r="D627" s="405"/>
      <c r="E627" s="405"/>
      <c r="F627" s="405"/>
      <c r="G627" s="405"/>
      <c r="H627" s="405"/>
      <c r="I627" s="405"/>
      <c r="J627" s="405"/>
      <c r="K627" s="405"/>
      <c r="L627" s="405"/>
      <c r="M627" s="405"/>
      <c r="N627" s="405"/>
      <c r="O627" s="405"/>
      <c r="P627" s="405"/>
    </row>
    <row r="628" spans="1:16">
      <c r="A628" s="405"/>
      <c r="B628" s="405"/>
      <c r="C628" s="405"/>
      <c r="D628" s="405"/>
      <c r="E628" s="405"/>
      <c r="F628" s="405"/>
      <c r="G628" s="405"/>
      <c r="H628" s="405"/>
      <c r="I628" s="405"/>
      <c r="J628" s="405"/>
      <c r="K628" s="405"/>
      <c r="L628" s="405"/>
      <c r="M628" s="405"/>
      <c r="N628" s="405"/>
      <c r="O628" s="405"/>
      <c r="P628" s="405"/>
    </row>
    <row r="629" spans="1:16">
      <c r="A629" s="405"/>
      <c r="B629" s="405"/>
      <c r="C629" s="405"/>
      <c r="D629" s="405"/>
      <c r="E629" s="405"/>
      <c r="F629" s="405"/>
      <c r="G629" s="405"/>
      <c r="H629" s="405"/>
      <c r="I629" s="405"/>
      <c r="J629" s="405"/>
      <c r="K629" s="405"/>
      <c r="L629" s="405"/>
      <c r="M629" s="405"/>
      <c r="N629" s="405"/>
      <c r="O629" s="405"/>
      <c r="P629" s="405"/>
    </row>
    <row r="630" spans="1:16">
      <c r="A630" s="405"/>
      <c r="B630" s="405"/>
      <c r="C630" s="405"/>
      <c r="D630" s="405"/>
      <c r="E630" s="405"/>
      <c r="F630" s="405"/>
      <c r="G630" s="405"/>
      <c r="H630" s="405"/>
      <c r="I630" s="405"/>
      <c r="J630" s="405"/>
      <c r="K630" s="405"/>
      <c r="L630" s="405"/>
      <c r="M630" s="405"/>
      <c r="N630" s="405"/>
      <c r="O630" s="405"/>
      <c r="P630" s="405"/>
    </row>
    <row r="631" spans="1:16">
      <c r="A631" s="405"/>
      <c r="B631" s="405"/>
      <c r="C631" s="405"/>
      <c r="D631" s="405"/>
      <c r="E631" s="405"/>
      <c r="F631" s="405"/>
      <c r="G631" s="405"/>
      <c r="H631" s="405"/>
      <c r="I631" s="405"/>
      <c r="J631" s="405"/>
      <c r="K631" s="405"/>
      <c r="L631" s="405"/>
      <c r="M631" s="405"/>
      <c r="N631" s="405"/>
      <c r="O631" s="405"/>
      <c r="P631" s="405"/>
    </row>
    <row r="632" spans="1:16">
      <c r="A632" s="405"/>
      <c r="B632" s="405"/>
      <c r="C632" s="405"/>
      <c r="D632" s="405"/>
      <c r="E632" s="405"/>
      <c r="F632" s="405"/>
      <c r="G632" s="405"/>
      <c r="H632" s="405"/>
      <c r="I632" s="405"/>
      <c r="J632" s="405"/>
      <c r="K632" s="405"/>
      <c r="L632" s="405"/>
      <c r="M632" s="405"/>
      <c r="N632" s="405"/>
      <c r="O632" s="405"/>
      <c r="P632" s="405"/>
    </row>
    <row r="633" spans="1:16">
      <c r="A633" s="405"/>
      <c r="B633" s="405"/>
      <c r="C633" s="405"/>
      <c r="D633" s="405"/>
      <c r="E633" s="405"/>
      <c r="F633" s="405"/>
      <c r="G633" s="405"/>
      <c r="H633" s="405"/>
      <c r="I633" s="405"/>
      <c r="J633" s="405"/>
      <c r="K633" s="405"/>
      <c r="L633" s="405"/>
      <c r="M633" s="405"/>
      <c r="N633" s="405"/>
      <c r="O633" s="405"/>
      <c r="P633" s="405"/>
    </row>
    <row r="634" spans="1:16">
      <c r="A634" s="405"/>
      <c r="B634" s="405"/>
      <c r="C634" s="405"/>
      <c r="D634" s="405"/>
      <c r="E634" s="405"/>
      <c r="F634" s="405"/>
      <c r="G634" s="405"/>
      <c r="H634" s="405"/>
      <c r="I634" s="405"/>
      <c r="J634" s="405"/>
      <c r="K634" s="405"/>
      <c r="L634" s="405"/>
      <c r="M634" s="405"/>
      <c r="N634" s="405"/>
      <c r="O634" s="405"/>
      <c r="P634" s="405"/>
    </row>
    <row r="635" spans="1:16">
      <c r="A635" s="405"/>
      <c r="B635" s="405"/>
      <c r="C635" s="405"/>
      <c r="D635" s="405"/>
      <c r="E635" s="405"/>
      <c r="F635" s="405"/>
      <c r="G635" s="405"/>
      <c r="H635" s="405"/>
      <c r="I635" s="405"/>
      <c r="J635" s="405"/>
      <c r="K635" s="405"/>
      <c r="L635" s="405"/>
      <c r="M635" s="405"/>
      <c r="N635" s="405"/>
      <c r="O635" s="405"/>
      <c r="P635" s="405"/>
    </row>
    <row r="636" spans="1:16">
      <c r="A636" s="405"/>
      <c r="B636" s="405"/>
      <c r="C636" s="405"/>
      <c r="D636" s="405"/>
      <c r="E636" s="405"/>
      <c r="F636" s="405"/>
      <c r="G636" s="405"/>
      <c r="H636" s="405"/>
      <c r="I636" s="405"/>
      <c r="J636" s="405"/>
      <c r="K636" s="405"/>
      <c r="L636" s="405"/>
      <c r="M636" s="405"/>
      <c r="N636" s="405"/>
      <c r="O636" s="405"/>
      <c r="P636" s="405"/>
    </row>
    <row r="637" spans="1:16">
      <c r="A637" s="405"/>
      <c r="B637" s="405"/>
      <c r="C637" s="405"/>
      <c r="D637" s="405"/>
      <c r="E637" s="405"/>
      <c r="F637" s="405"/>
      <c r="G637" s="405"/>
      <c r="H637" s="405"/>
      <c r="I637" s="405"/>
      <c r="J637" s="405"/>
      <c r="K637" s="405"/>
      <c r="L637" s="405"/>
      <c r="M637" s="405"/>
      <c r="N637" s="405"/>
      <c r="O637" s="405"/>
      <c r="P637" s="405"/>
    </row>
    <row r="638" spans="1:16">
      <c r="A638" s="405"/>
      <c r="B638" s="405"/>
      <c r="C638" s="405"/>
      <c r="D638" s="405"/>
      <c r="E638" s="405"/>
      <c r="F638" s="405"/>
      <c r="G638" s="405"/>
      <c r="H638" s="405"/>
      <c r="I638" s="405"/>
      <c r="J638" s="405"/>
      <c r="K638" s="405"/>
      <c r="L638" s="405"/>
      <c r="M638" s="405"/>
      <c r="N638" s="405"/>
      <c r="O638" s="405"/>
      <c r="P638" s="405"/>
    </row>
    <row r="639" spans="1:16">
      <c r="A639" s="405"/>
      <c r="B639" s="405"/>
      <c r="C639" s="405"/>
      <c r="D639" s="405"/>
      <c r="E639" s="405"/>
      <c r="F639" s="405"/>
      <c r="G639" s="405"/>
      <c r="H639" s="405"/>
      <c r="I639" s="405"/>
      <c r="J639" s="405"/>
      <c r="K639" s="405"/>
      <c r="L639" s="405"/>
      <c r="M639" s="405"/>
      <c r="N639" s="405"/>
      <c r="O639" s="405"/>
      <c r="P639" s="405"/>
    </row>
    <row r="640" spans="1:16">
      <c r="A640" s="405"/>
      <c r="B640" s="405"/>
      <c r="C640" s="405"/>
      <c r="D640" s="405"/>
      <c r="E640" s="405"/>
      <c r="F640" s="405"/>
      <c r="G640" s="405"/>
      <c r="H640" s="405"/>
      <c r="I640" s="405"/>
      <c r="J640" s="405"/>
      <c r="K640" s="405"/>
      <c r="L640" s="405"/>
      <c r="M640" s="405"/>
      <c r="N640" s="405"/>
      <c r="O640" s="405"/>
      <c r="P640" s="405"/>
    </row>
    <row r="641" spans="1:16">
      <c r="A641" s="405"/>
      <c r="B641" s="405"/>
      <c r="C641" s="405"/>
      <c r="D641" s="405"/>
      <c r="E641" s="405"/>
      <c r="F641" s="405"/>
      <c r="G641" s="405"/>
      <c r="H641" s="405"/>
      <c r="I641" s="405"/>
      <c r="J641" s="405"/>
      <c r="K641" s="405"/>
      <c r="L641" s="405"/>
      <c r="M641" s="405"/>
      <c r="N641" s="405"/>
      <c r="O641" s="405"/>
      <c r="P641" s="405"/>
    </row>
    <row r="642" spans="1:16">
      <c r="A642" s="405"/>
      <c r="B642" s="405"/>
      <c r="C642" s="405"/>
      <c r="D642" s="405"/>
      <c r="E642" s="405"/>
      <c r="F642" s="405"/>
      <c r="G642" s="405"/>
      <c r="H642" s="405"/>
      <c r="I642" s="405"/>
      <c r="J642" s="405"/>
      <c r="K642" s="405"/>
      <c r="L642" s="405"/>
      <c r="M642" s="405"/>
      <c r="N642" s="405"/>
      <c r="O642" s="405"/>
      <c r="P642" s="405"/>
    </row>
    <row r="643" spans="1:16">
      <c r="A643" s="405"/>
      <c r="B643" s="405"/>
      <c r="C643" s="405"/>
      <c r="D643" s="405"/>
      <c r="E643" s="405"/>
      <c r="F643" s="405"/>
      <c r="G643" s="405"/>
      <c r="H643" s="405"/>
      <c r="I643" s="405"/>
      <c r="J643" s="405"/>
      <c r="K643" s="405"/>
      <c r="L643" s="405"/>
      <c r="M643" s="405"/>
      <c r="N643" s="405"/>
      <c r="O643" s="405"/>
      <c r="P643" s="405"/>
    </row>
    <row r="644" spans="1:16">
      <c r="A644" s="405"/>
      <c r="B644" s="405"/>
      <c r="C644" s="405"/>
      <c r="D644" s="405"/>
      <c r="E644" s="405"/>
      <c r="F644" s="405"/>
      <c r="G644" s="405"/>
      <c r="H644" s="405"/>
      <c r="I644" s="405"/>
      <c r="J644" s="405"/>
      <c r="K644" s="405"/>
      <c r="L644" s="405"/>
      <c r="M644" s="405"/>
      <c r="N644" s="405"/>
      <c r="O644" s="405"/>
      <c r="P644" s="405"/>
    </row>
    <row r="645" spans="1:16">
      <c r="A645" s="405"/>
      <c r="B645" s="405"/>
      <c r="C645" s="405"/>
      <c r="D645" s="405"/>
      <c r="E645" s="405"/>
      <c r="F645" s="405"/>
      <c r="G645" s="405"/>
      <c r="H645" s="405"/>
      <c r="I645" s="405"/>
      <c r="J645" s="405"/>
      <c r="K645" s="405"/>
      <c r="L645" s="405"/>
      <c r="M645" s="405"/>
      <c r="N645" s="405"/>
      <c r="O645" s="405"/>
      <c r="P645" s="405"/>
    </row>
    <row r="646" spans="1:16">
      <c r="A646" s="405"/>
      <c r="B646" s="405"/>
      <c r="C646" s="405"/>
      <c r="D646" s="405"/>
      <c r="E646" s="405"/>
      <c r="F646" s="405"/>
      <c r="G646" s="405"/>
      <c r="H646" s="405"/>
      <c r="I646" s="405"/>
      <c r="J646" s="405"/>
      <c r="K646" s="405"/>
      <c r="L646" s="405"/>
      <c r="M646" s="405"/>
      <c r="N646" s="405"/>
      <c r="O646" s="405"/>
      <c r="P646" s="405"/>
    </row>
    <row r="647" spans="1:16">
      <c r="A647" s="405"/>
      <c r="B647" s="405"/>
      <c r="C647" s="405"/>
      <c r="D647" s="405"/>
      <c r="E647" s="405"/>
      <c r="F647" s="405"/>
      <c r="G647" s="405"/>
      <c r="H647" s="405"/>
      <c r="I647" s="405"/>
      <c r="J647" s="405"/>
      <c r="K647" s="405"/>
      <c r="L647" s="405"/>
      <c r="M647" s="405"/>
      <c r="N647" s="405"/>
      <c r="O647" s="405"/>
      <c r="P647" s="405"/>
    </row>
    <row r="648" spans="1:16">
      <c r="A648" s="405"/>
      <c r="B648" s="405"/>
      <c r="C648" s="405"/>
      <c r="D648" s="405"/>
      <c r="E648" s="405"/>
      <c r="F648" s="405"/>
      <c r="G648" s="405"/>
      <c r="H648" s="405"/>
      <c r="I648" s="405"/>
      <c r="J648" s="405"/>
      <c r="K648" s="405"/>
      <c r="L648" s="405"/>
      <c r="M648" s="405"/>
      <c r="N648" s="405"/>
      <c r="O648" s="405"/>
      <c r="P648" s="405"/>
    </row>
    <row r="649" spans="1:16">
      <c r="A649" s="405"/>
      <c r="B649" s="405"/>
      <c r="C649" s="405"/>
      <c r="D649" s="405"/>
      <c r="E649" s="405"/>
      <c r="F649" s="405"/>
      <c r="G649" s="405"/>
      <c r="H649" s="405"/>
      <c r="I649" s="405"/>
      <c r="J649" s="405"/>
      <c r="K649" s="405"/>
      <c r="L649" s="405"/>
      <c r="M649" s="405"/>
      <c r="N649" s="405"/>
      <c r="O649" s="405"/>
      <c r="P649" s="405"/>
    </row>
    <row r="650" spans="1:16">
      <c r="A650" s="405"/>
      <c r="B650" s="405"/>
      <c r="C650" s="405"/>
      <c r="D650" s="405"/>
      <c r="E650" s="405"/>
      <c r="F650" s="405"/>
      <c r="G650" s="405"/>
      <c r="H650" s="405"/>
      <c r="I650" s="405"/>
      <c r="J650" s="405"/>
      <c r="K650" s="405"/>
      <c r="L650" s="405"/>
      <c r="M650" s="405"/>
      <c r="N650" s="405"/>
      <c r="O650" s="405"/>
      <c r="P650" s="405"/>
    </row>
    <row r="651" spans="1:16">
      <c r="A651" s="405"/>
      <c r="B651" s="405"/>
      <c r="C651" s="405"/>
      <c r="D651" s="405"/>
      <c r="E651" s="405"/>
      <c r="F651" s="405"/>
      <c r="G651" s="405"/>
      <c r="H651" s="405"/>
      <c r="I651" s="405"/>
      <c r="J651" s="405"/>
      <c r="K651" s="405"/>
      <c r="L651" s="405"/>
      <c r="M651" s="405"/>
      <c r="N651" s="405"/>
      <c r="O651" s="405"/>
      <c r="P651" s="405"/>
    </row>
    <row r="652" spans="1:16">
      <c r="A652" s="405"/>
      <c r="B652" s="405"/>
      <c r="C652" s="405"/>
      <c r="D652" s="405"/>
      <c r="E652" s="405"/>
      <c r="F652" s="405"/>
      <c r="G652" s="405"/>
      <c r="H652" s="405"/>
      <c r="I652" s="405"/>
      <c r="J652" s="405"/>
      <c r="K652" s="405"/>
      <c r="L652" s="405"/>
      <c r="M652" s="405"/>
      <c r="N652" s="405"/>
      <c r="O652" s="405"/>
      <c r="P652" s="405"/>
    </row>
    <row r="653" spans="1:16">
      <c r="A653" s="405"/>
      <c r="B653" s="405"/>
      <c r="C653" s="405"/>
      <c r="D653" s="405"/>
      <c r="E653" s="405"/>
      <c r="F653" s="405"/>
      <c r="G653" s="405"/>
      <c r="H653" s="405"/>
      <c r="I653" s="405"/>
      <c r="J653" s="405"/>
      <c r="K653" s="405"/>
      <c r="L653" s="405"/>
      <c r="M653" s="405"/>
      <c r="N653" s="405"/>
      <c r="O653" s="405"/>
      <c r="P653" s="405"/>
    </row>
    <row r="654" spans="1:16">
      <c r="A654" s="405"/>
      <c r="B654" s="405"/>
      <c r="C654" s="405"/>
      <c r="D654" s="405"/>
      <c r="E654" s="405"/>
      <c r="F654" s="405"/>
      <c r="G654" s="405"/>
      <c r="H654" s="405"/>
      <c r="I654" s="405"/>
      <c r="J654" s="405"/>
      <c r="K654" s="405"/>
      <c r="L654" s="405"/>
      <c r="M654" s="405"/>
      <c r="N654" s="405"/>
      <c r="O654" s="405"/>
      <c r="P654" s="405"/>
    </row>
    <row r="655" spans="1:16">
      <c r="A655" s="405"/>
      <c r="B655" s="405"/>
      <c r="C655" s="405"/>
      <c r="D655" s="405"/>
      <c r="E655" s="405"/>
      <c r="F655" s="405"/>
      <c r="G655" s="405"/>
      <c r="H655" s="405"/>
      <c r="I655" s="405"/>
      <c r="J655" s="405"/>
      <c r="K655" s="405"/>
      <c r="L655" s="405"/>
      <c r="M655" s="405"/>
      <c r="N655" s="405"/>
      <c r="O655" s="405"/>
      <c r="P655" s="405"/>
    </row>
    <row r="656" spans="1:16">
      <c r="A656" s="405"/>
      <c r="B656" s="405"/>
      <c r="C656" s="405"/>
      <c r="D656" s="405"/>
      <c r="E656" s="405"/>
      <c r="F656" s="405"/>
      <c r="G656" s="405"/>
      <c r="H656" s="405"/>
      <c r="I656" s="405"/>
      <c r="J656" s="405"/>
      <c r="K656" s="405"/>
      <c r="L656" s="405"/>
      <c r="M656" s="405"/>
      <c r="N656" s="405"/>
      <c r="O656" s="405"/>
      <c r="P656" s="405"/>
    </row>
    <row r="657" spans="1:16">
      <c r="A657" s="405"/>
      <c r="B657" s="405"/>
      <c r="C657" s="405"/>
      <c r="D657" s="405"/>
      <c r="E657" s="405"/>
      <c r="F657" s="405"/>
      <c r="G657" s="405"/>
      <c r="H657" s="405"/>
      <c r="I657" s="405"/>
      <c r="J657" s="405"/>
      <c r="K657" s="405"/>
      <c r="L657" s="405"/>
      <c r="M657" s="405"/>
      <c r="N657" s="405"/>
      <c r="O657" s="405"/>
      <c r="P657" s="405"/>
    </row>
    <row r="658" spans="1:16">
      <c r="A658" s="405"/>
      <c r="B658" s="405"/>
      <c r="C658" s="405"/>
      <c r="D658" s="405"/>
      <c r="E658" s="405"/>
      <c r="F658" s="405"/>
      <c r="G658" s="405"/>
      <c r="H658" s="405"/>
      <c r="I658" s="405"/>
      <c r="J658" s="405"/>
      <c r="K658" s="405"/>
      <c r="L658" s="405"/>
      <c r="M658" s="405"/>
      <c r="N658" s="405"/>
      <c r="O658" s="405"/>
      <c r="P658" s="405"/>
    </row>
    <row r="659" spans="1:16">
      <c r="A659" s="405"/>
      <c r="B659" s="405"/>
      <c r="C659" s="405"/>
      <c r="D659" s="405"/>
      <c r="E659" s="405"/>
      <c r="F659" s="405"/>
      <c r="G659" s="405"/>
      <c r="H659" s="405"/>
      <c r="I659" s="405"/>
      <c r="J659" s="405"/>
      <c r="K659" s="405"/>
      <c r="L659" s="405"/>
      <c r="M659" s="405"/>
      <c r="N659" s="405"/>
      <c r="O659" s="405"/>
      <c r="P659" s="405"/>
    </row>
    <row r="660" spans="1:16">
      <c r="A660" s="405"/>
      <c r="B660" s="405"/>
      <c r="C660" s="405"/>
      <c r="D660" s="405"/>
      <c r="E660" s="405"/>
      <c r="F660" s="405"/>
      <c r="G660" s="405"/>
      <c r="H660" s="405"/>
      <c r="I660" s="405"/>
      <c r="J660" s="405"/>
      <c r="K660" s="405"/>
      <c r="L660" s="405"/>
      <c r="M660" s="405"/>
      <c r="N660" s="405"/>
      <c r="O660" s="405"/>
      <c r="P660" s="405"/>
    </row>
    <row r="661" spans="1:16">
      <c r="A661" s="405"/>
      <c r="B661" s="405"/>
      <c r="C661" s="405"/>
      <c r="D661" s="405"/>
      <c r="E661" s="405"/>
      <c r="F661" s="405"/>
      <c r="G661" s="405"/>
      <c r="H661" s="405"/>
      <c r="I661" s="405"/>
      <c r="J661" s="405"/>
      <c r="K661" s="405"/>
      <c r="L661" s="405"/>
      <c r="M661" s="405"/>
      <c r="N661" s="405"/>
      <c r="O661" s="405"/>
      <c r="P661" s="405"/>
    </row>
    <row r="662" spans="1:16">
      <c r="A662" s="405"/>
      <c r="B662" s="405"/>
      <c r="C662" s="405"/>
      <c r="D662" s="405"/>
      <c r="E662" s="405"/>
      <c r="F662" s="405"/>
      <c r="G662" s="405"/>
      <c r="H662" s="405"/>
      <c r="I662" s="405"/>
      <c r="J662" s="405"/>
      <c r="K662" s="405"/>
      <c r="L662" s="405"/>
      <c r="M662" s="405"/>
      <c r="N662" s="405"/>
      <c r="O662" s="405"/>
      <c r="P662" s="405"/>
    </row>
    <row r="663" spans="1:16">
      <c r="A663" s="405"/>
      <c r="B663" s="405"/>
      <c r="C663" s="405"/>
      <c r="D663" s="405"/>
      <c r="E663" s="405"/>
      <c r="F663" s="405"/>
      <c r="G663" s="405"/>
      <c r="H663" s="405"/>
      <c r="I663" s="405"/>
      <c r="J663" s="405"/>
      <c r="K663" s="405"/>
      <c r="L663" s="405"/>
      <c r="M663" s="405"/>
      <c r="N663" s="405"/>
      <c r="O663" s="405"/>
      <c r="P663" s="405"/>
    </row>
    <row r="664" spans="1:16">
      <c r="A664" s="405"/>
      <c r="B664" s="405"/>
      <c r="C664" s="405"/>
      <c r="D664" s="405"/>
      <c r="E664" s="405"/>
      <c r="F664" s="405"/>
      <c r="G664" s="405"/>
      <c r="H664" s="405"/>
      <c r="I664" s="405"/>
      <c r="J664" s="405"/>
      <c r="K664" s="405"/>
      <c r="L664" s="405"/>
      <c r="M664" s="405"/>
      <c r="N664" s="405"/>
      <c r="O664" s="405"/>
      <c r="P664" s="405"/>
    </row>
    <row r="665" spans="1:16">
      <c r="A665" s="405"/>
      <c r="B665" s="405"/>
      <c r="C665" s="405"/>
      <c r="D665" s="405"/>
      <c r="E665" s="405"/>
      <c r="F665" s="405"/>
      <c r="G665" s="405"/>
      <c r="H665" s="405"/>
      <c r="I665" s="405"/>
      <c r="J665" s="405"/>
      <c r="K665" s="405"/>
      <c r="L665" s="405"/>
      <c r="M665" s="405"/>
      <c r="N665" s="405"/>
      <c r="O665" s="405"/>
      <c r="P665" s="405"/>
    </row>
    <row r="666" spans="1:16">
      <c r="A666" s="405"/>
      <c r="B666" s="405"/>
      <c r="C666" s="405"/>
      <c r="D666" s="405"/>
      <c r="E666" s="405"/>
      <c r="F666" s="405"/>
      <c r="G666" s="405"/>
      <c r="H666" s="405"/>
      <c r="I666" s="405"/>
      <c r="J666" s="405"/>
      <c r="K666" s="405"/>
      <c r="L666" s="405"/>
      <c r="M666" s="405"/>
      <c r="N666" s="405"/>
      <c r="O666" s="405"/>
      <c r="P666" s="405"/>
    </row>
    <row r="667" spans="1:16">
      <c r="A667" s="405"/>
      <c r="B667" s="405"/>
      <c r="C667" s="405"/>
      <c r="D667" s="405"/>
      <c r="E667" s="405"/>
      <c r="F667" s="405"/>
      <c r="G667" s="405"/>
      <c r="H667" s="405"/>
      <c r="I667" s="405"/>
      <c r="J667" s="405"/>
      <c r="K667" s="405"/>
      <c r="L667" s="405"/>
      <c r="M667" s="405"/>
      <c r="N667" s="405"/>
      <c r="O667" s="405"/>
      <c r="P667" s="405"/>
    </row>
    <row r="668" spans="1:16">
      <c r="A668" s="405"/>
      <c r="B668" s="405"/>
      <c r="C668" s="405"/>
      <c r="D668" s="405"/>
      <c r="E668" s="405"/>
      <c r="F668" s="405"/>
      <c r="G668" s="405"/>
      <c r="H668" s="405"/>
      <c r="I668" s="405"/>
      <c r="J668" s="405"/>
      <c r="K668" s="405"/>
      <c r="L668" s="405"/>
      <c r="M668" s="405"/>
      <c r="N668" s="405"/>
      <c r="O668" s="405"/>
      <c r="P668" s="405"/>
    </row>
    <row r="669" spans="1:16">
      <c r="A669" s="405"/>
      <c r="B669" s="405"/>
      <c r="C669" s="405"/>
      <c r="D669" s="405"/>
      <c r="E669" s="405"/>
      <c r="F669" s="405"/>
      <c r="G669" s="405"/>
      <c r="H669" s="405"/>
      <c r="I669" s="405"/>
      <c r="J669" s="405"/>
      <c r="K669" s="405"/>
      <c r="L669" s="405"/>
      <c r="M669" s="405"/>
      <c r="N669" s="405"/>
      <c r="O669" s="405"/>
      <c r="P669" s="405"/>
    </row>
    <row r="670" spans="1:16">
      <c r="A670" s="405"/>
      <c r="B670" s="405"/>
      <c r="C670" s="405"/>
      <c r="D670" s="405"/>
      <c r="E670" s="405"/>
      <c r="F670" s="405"/>
      <c r="G670" s="405"/>
      <c r="H670" s="405"/>
      <c r="I670" s="405"/>
      <c r="J670" s="405"/>
      <c r="K670" s="405"/>
      <c r="L670" s="405"/>
      <c r="M670" s="405"/>
      <c r="N670" s="405"/>
      <c r="O670" s="405"/>
      <c r="P670" s="405"/>
    </row>
    <row r="671" spans="1:16">
      <c r="A671" s="405"/>
      <c r="B671" s="405"/>
      <c r="C671" s="405"/>
      <c r="D671" s="405"/>
      <c r="E671" s="405"/>
      <c r="F671" s="405"/>
      <c r="G671" s="405"/>
      <c r="H671" s="405"/>
      <c r="I671" s="405"/>
      <c r="J671" s="405"/>
      <c r="K671" s="405"/>
      <c r="L671" s="405"/>
      <c r="M671" s="405"/>
      <c r="N671" s="405"/>
      <c r="O671" s="405"/>
      <c r="P671" s="405"/>
    </row>
    <row r="672" spans="1:16">
      <c r="A672" s="405"/>
      <c r="B672" s="405"/>
      <c r="C672" s="405"/>
      <c r="D672" s="405"/>
      <c r="E672" s="405"/>
      <c r="F672" s="405"/>
      <c r="G672" s="405"/>
      <c r="H672" s="405"/>
      <c r="I672" s="405"/>
      <c r="J672" s="405"/>
      <c r="K672" s="405"/>
      <c r="L672" s="405"/>
      <c r="M672" s="405"/>
      <c r="N672" s="405"/>
      <c r="O672" s="405"/>
      <c r="P672" s="405"/>
    </row>
    <row r="673" spans="1:16">
      <c r="A673" s="405"/>
      <c r="B673" s="405"/>
      <c r="C673" s="405"/>
      <c r="D673" s="405"/>
      <c r="E673" s="405"/>
      <c r="F673" s="405"/>
      <c r="G673" s="405"/>
      <c r="H673" s="405"/>
      <c r="I673" s="405"/>
      <c r="J673" s="405"/>
      <c r="K673" s="405"/>
      <c r="L673" s="405"/>
      <c r="M673" s="405"/>
      <c r="N673" s="405"/>
      <c r="O673" s="405"/>
      <c r="P673" s="405"/>
    </row>
    <row r="674" spans="1:16">
      <c r="A674" s="405"/>
      <c r="B674" s="405"/>
      <c r="C674" s="405"/>
      <c r="D674" s="405"/>
      <c r="E674" s="405"/>
      <c r="F674" s="405"/>
      <c r="G674" s="405"/>
      <c r="H674" s="405"/>
      <c r="I674" s="405"/>
      <c r="J674" s="405"/>
      <c r="K674" s="405"/>
      <c r="L674" s="405"/>
      <c r="M674" s="405"/>
      <c r="N674" s="405"/>
      <c r="O674" s="405"/>
      <c r="P674" s="405"/>
    </row>
    <row r="675" spans="1:16">
      <c r="A675" s="405"/>
      <c r="B675" s="405"/>
      <c r="C675" s="405"/>
      <c r="D675" s="405"/>
      <c r="E675" s="405"/>
      <c r="F675" s="405"/>
      <c r="G675" s="405"/>
      <c r="H675" s="405"/>
      <c r="I675" s="405"/>
      <c r="J675" s="405"/>
      <c r="K675" s="405"/>
      <c r="L675" s="405"/>
      <c r="M675" s="405"/>
      <c r="N675" s="405"/>
      <c r="O675" s="405"/>
      <c r="P675" s="405"/>
    </row>
    <row r="676" spans="1:16">
      <c r="A676" s="405"/>
      <c r="B676" s="405"/>
      <c r="C676" s="405"/>
      <c r="D676" s="405"/>
      <c r="E676" s="405"/>
      <c r="F676" s="405"/>
      <c r="G676" s="405"/>
      <c r="H676" s="405"/>
      <c r="I676" s="405"/>
      <c r="J676" s="405"/>
      <c r="K676" s="405"/>
      <c r="L676" s="405"/>
      <c r="M676" s="405"/>
      <c r="N676" s="405"/>
      <c r="O676" s="405"/>
      <c r="P676" s="405"/>
    </row>
    <row r="677" spans="1:16">
      <c r="A677" s="405"/>
      <c r="B677" s="405"/>
      <c r="C677" s="405"/>
      <c r="D677" s="405"/>
      <c r="E677" s="405"/>
      <c r="F677" s="405"/>
      <c r="G677" s="405"/>
      <c r="H677" s="405"/>
      <c r="I677" s="405"/>
      <c r="J677" s="405"/>
      <c r="K677" s="405"/>
      <c r="L677" s="405"/>
      <c r="M677" s="405"/>
      <c r="N677" s="405"/>
      <c r="O677" s="405"/>
      <c r="P677" s="405"/>
    </row>
    <row r="678" spans="1:16">
      <c r="A678" s="405"/>
      <c r="B678" s="405"/>
      <c r="C678" s="405"/>
      <c r="D678" s="405"/>
      <c r="E678" s="405"/>
      <c r="F678" s="405"/>
      <c r="G678" s="405"/>
      <c r="H678" s="405"/>
      <c r="I678" s="405"/>
      <c r="J678" s="405"/>
      <c r="K678" s="405"/>
      <c r="L678" s="405"/>
      <c r="M678" s="405"/>
      <c r="N678" s="405"/>
      <c r="O678" s="405"/>
      <c r="P678" s="405"/>
    </row>
    <row r="679" spans="1:16">
      <c r="A679" s="405"/>
      <c r="B679" s="405"/>
      <c r="C679" s="405"/>
      <c r="D679" s="405"/>
      <c r="E679" s="405"/>
      <c r="F679" s="405"/>
      <c r="G679" s="405"/>
      <c r="H679" s="405"/>
      <c r="I679" s="405"/>
      <c r="J679" s="405"/>
      <c r="K679" s="405"/>
      <c r="L679" s="405"/>
      <c r="M679" s="405"/>
      <c r="N679" s="405"/>
      <c r="O679" s="405"/>
      <c r="P679" s="405"/>
    </row>
    <row r="680" spans="1:16">
      <c r="A680" s="405"/>
      <c r="B680" s="405"/>
      <c r="C680" s="405"/>
      <c r="D680" s="405"/>
      <c r="E680" s="405"/>
      <c r="F680" s="405"/>
      <c r="G680" s="405"/>
      <c r="H680" s="405"/>
      <c r="I680" s="405"/>
      <c r="J680" s="405"/>
      <c r="K680" s="405"/>
      <c r="L680" s="405"/>
      <c r="M680" s="405"/>
      <c r="N680" s="405"/>
      <c r="O680" s="405"/>
      <c r="P680" s="405"/>
    </row>
    <row r="681" spans="1:16">
      <c r="A681" s="405"/>
      <c r="B681" s="405"/>
      <c r="C681" s="405"/>
      <c r="D681" s="405"/>
      <c r="E681" s="405"/>
      <c r="F681" s="405"/>
      <c r="G681" s="405"/>
      <c r="H681" s="405"/>
      <c r="I681" s="405"/>
      <c r="J681" s="405"/>
      <c r="K681" s="405"/>
      <c r="L681" s="405"/>
      <c r="M681" s="405"/>
      <c r="N681" s="405"/>
      <c r="O681" s="405"/>
      <c r="P681" s="405"/>
    </row>
    <row r="682" spans="1:16">
      <c r="A682" s="405"/>
      <c r="B682" s="405"/>
      <c r="C682" s="405"/>
      <c r="D682" s="405"/>
      <c r="E682" s="405"/>
      <c r="F682" s="405"/>
      <c r="G682" s="405"/>
      <c r="H682" s="405"/>
      <c r="I682" s="405"/>
      <c r="J682" s="405"/>
      <c r="K682" s="405"/>
      <c r="L682" s="405"/>
      <c r="M682" s="405"/>
      <c r="N682" s="405"/>
      <c r="O682" s="405"/>
      <c r="P682" s="405"/>
    </row>
    <row r="683" spans="1:16">
      <c r="A683" s="405"/>
      <c r="B683" s="405"/>
      <c r="C683" s="405"/>
      <c r="D683" s="405"/>
      <c r="E683" s="405"/>
      <c r="F683" s="405"/>
      <c r="G683" s="405"/>
      <c r="H683" s="405"/>
      <c r="I683" s="405"/>
      <c r="J683" s="405"/>
      <c r="K683" s="405"/>
      <c r="L683" s="405"/>
      <c r="M683" s="405"/>
      <c r="N683" s="405"/>
      <c r="O683" s="405"/>
      <c r="P683" s="405"/>
    </row>
    <row r="684" spans="1:16">
      <c r="A684" s="405"/>
      <c r="B684" s="405"/>
      <c r="C684" s="405"/>
      <c r="D684" s="405"/>
      <c r="E684" s="405"/>
      <c r="F684" s="405"/>
      <c r="G684" s="405"/>
      <c r="H684" s="405"/>
      <c r="I684" s="405"/>
      <c r="J684" s="405"/>
      <c r="K684" s="405"/>
      <c r="L684" s="405"/>
      <c r="M684" s="405"/>
      <c r="N684" s="405"/>
      <c r="O684" s="405"/>
      <c r="P684" s="405"/>
    </row>
    <row r="685" spans="1:16">
      <c r="A685" s="405"/>
      <c r="B685" s="405"/>
      <c r="C685" s="405"/>
      <c r="D685" s="405"/>
      <c r="E685" s="405"/>
      <c r="F685" s="405"/>
      <c r="G685" s="405"/>
      <c r="H685" s="405"/>
      <c r="I685" s="405"/>
      <c r="J685" s="405"/>
      <c r="K685" s="405"/>
      <c r="L685" s="405"/>
      <c r="M685" s="405"/>
      <c r="N685" s="405"/>
      <c r="O685" s="405"/>
      <c r="P685" s="405"/>
    </row>
    <row r="686" spans="1:16">
      <c r="A686" s="405"/>
      <c r="B686" s="405"/>
      <c r="C686" s="405"/>
      <c r="D686" s="405"/>
      <c r="E686" s="405"/>
      <c r="F686" s="405"/>
      <c r="G686" s="405"/>
      <c r="H686" s="405"/>
      <c r="I686" s="405"/>
      <c r="J686" s="405"/>
      <c r="K686" s="405"/>
      <c r="L686" s="405"/>
      <c r="M686" s="405"/>
      <c r="N686" s="405"/>
      <c r="O686" s="405"/>
      <c r="P686" s="405"/>
    </row>
    <row r="687" spans="1:16">
      <c r="A687" s="405"/>
      <c r="B687" s="405"/>
      <c r="C687" s="405"/>
      <c r="D687" s="405"/>
      <c r="E687" s="405"/>
      <c r="F687" s="405"/>
      <c r="G687" s="405"/>
      <c r="H687" s="405"/>
      <c r="I687" s="405"/>
      <c r="J687" s="405"/>
      <c r="K687" s="405"/>
      <c r="L687" s="405"/>
      <c r="M687" s="405"/>
      <c r="N687" s="405"/>
      <c r="O687" s="405"/>
      <c r="P687" s="405"/>
    </row>
  </sheetData>
  <pageMargins left="0.7" right="0.7" top="0.75" bottom="0.75" header="0.3" footer="0.3"/>
  <pageSetup paperSize="9" scale="70" fitToHeight="6" orientation="portrait" horizontalDpi="300" verticalDpi="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CC84D-5A09-4474-B1E6-BFCA61F8C011}">
  <sheetPr codeName="Sheet13"/>
  <dimension ref="A1:H3"/>
  <sheetViews>
    <sheetView workbookViewId="0"/>
  </sheetViews>
  <sheetFormatPr defaultColWidth="9.109375" defaultRowHeight="13.2"/>
  <cols>
    <col min="1" max="7" width="9.109375" style="14"/>
    <col min="8" max="8" width="16.88671875" style="14" customWidth="1"/>
    <col min="9" max="16384" width="9.109375" style="14"/>
  </cols>
  <sheetData>
    <row r="1" spans="1:8" ht="15.6">
      <c r="A1" s="311" t="s">
        <v>804</v>
      </c>
      <c r="H1" s="309"/>
    </row>
    <row r="2" spans="1:8" ht="4.5" customHeight="1"/>
    <row r="3" spans="1:8" ht="15.6">
      <c r="A3" s="310" t="s">
        <v>509</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2C8EC-915C-4ECA-8ACF-9A0CD546F1D4}">
  <sheetPr codeName="Sheet11"/>
  <dimension ref="A4:A22"/>
  <sheetViews>
    <sheetView workbookViewId="0"/>
  </sheetViews>
  <sheetFormatPr defaultRowHeight="13.2"/>
  <sheetData>
    <row r="4" spans="1:1">
      <c r="A4" s="255" t="s">
        <v>531</v>
      </c>
    </row>
    <row r="5" spans="1:1">
      <c r="A5" s="255" t="s">
        <v>532</v>
      </c>
    </row>
    <row r="6" spans="1:1">
      <c r="A6" s="255" t="s">
        <v>533</v>
      </c>
    </row>
    <row r="7" spans="1:1">
      <c r="A7" s="255" t="s">
        <v>534</v>
      </c>
    </row>
    <row r="10" spans="1:1">
      <c r="A10" s="255" t="s">
        <v>535</v>
      </c>
    </row>
    <row r="11" spans="1:1">
      <c r="A11" s="255" t="s">
        <v>536</v>
      </c>
    </row>
    <row r="12" spans="1:1">
      <c r="A12" s="255" t="s">
        <v>537</v>
      </c>
    </row>
    <row r="14" spans="1:1">
      <c r="A14" s="255" t="s">
        <v>538</v>
      </c>
    </row>
    <row r="15" spans="1:1">
      <c r="A15" s="255" t="s">
        <v>539</v>
      </c>
    </row>
    <row r="17" spans="1:1">
      <c r="A17" s="255" t="s">
        <v>540</v>
      </c>
    </row>
    <row r="18" spans="1:1">
      <c r="A18" s="255" t="s">
        <v>541</v>
      </c>
    </row>
    <row r="19" spans="1:1">
      <c r="A19" s="255" t="s">
        <v>542</v>
      </c>
    </row>
    <row r="21" spans="1:1">
      <c r="A21" s="255" t="s">
        <v>543</v>
      </c>
    </row>
    <row r="22" spans="1:1">
      <c r="A22" s="255" t="s">
        <v>544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EE3E-E42E-4D2F-AB29-CDA82014CDA8}">
  <sheetPr codeName="Sheet17">
    <pageSetUpPr fitToPage="1"/>
  </sheetPr>
  <dimension ref="B1:V35"/>
  <sheetViews>
    <sheetView workbookViewId="0">
      <selection activeCell="W16" sqref="W16"/>
    </sheetView>
  </sheetViews>
  <sheetFormatPr defaultRowHeight="13.2"/>
  <cols>
    <col min="2" max="2" width="51.77734375" customWidth="1"/>
    <col min="3" max="10" width="9.5546875" style="346" customWidth="1"/>
    <col min="11" max="11" width="1.88671875" style="346" customWidth="1"/>
    <col min="12" max="13" width="13.6640625" style="346" customWidth="1"/>
    <col min="14" max="14" width="2.77734375" style="346" customWidth="1"/>
    <col min="15" max="22" width="12.5546875" style="346" customWidth="1"/>
  </cols>
  <sheetData>
    <row r="1" spans="2:22" ht="13.2" customHeight="1">
      <c r="C1" s="446" t="s">
        <v>827</v>
      </c>
      <c r="D1" s="446"/>
      <c r="E1" s="446" t="s">
        <v>823</v>
      </c>
      <c r="F1" s="446"/>
      <c r="G1" s="446"/>
      <c r="H1" s="446"/>
      <c r="I1" s="446"/>
      <c r="J1" s="446"/>
      <c r="O1" s="446" t="s">
        <v>1007</v>
      </c>
      <c r="P1" s="446"/>
      <c r="Q1" s="446"/>
      <c r="R1" s="446"/>
      <c r="S1" s="446"/>
      <c r="T1" s="446"/>
      <c r="U1" s="446"/>
      <c r="V1" s="446"/>
    </row>
    <row r="2" spans="2:22" ht="13.8" customHeight="1" thickBot="1">
      <c r="C2" s="446"/>
      <c r="D2" s="446"/>
      <c r="E2" s="446"/>
      <c r="F2" s="446"/>
      <c r="G2" s="446"/>
      <c r="H2" s="446"/>
      <c r="I2" s="446"/>
      <c r="J2" s="446"/>
      <c r="O2" s="447"/>
      <c r="P2" s="447"/>
      <c r="Q2" s="447"/>
      <c r="R2" s="447"/>
      <c r="S2" s="447"/>
      <c r="T2" s="447"/>
      <c r="U2" s="447"/>
      <c r="V2" s="447"/>
    </row>
    <row r="3" spans="2:22" ht="15.6">
      <c r="B3" s="403" t="str">
        <f>'b) Budget Template'!B3</f>
        <v>Please Click on Arrow to Choose School</v>
      </c>
      <c r="C3" s="448" t="s">
        <v>26</v>
      </c>
      <c r="D3" s="449"/>
      <c r="E3" s="450" t="s">
        <v>27</v>
      </c>
      <c r="F3" s="451"/>
      <c r="G3" s="450" t="s">
        <v>28</v>
      </c>
      <c r="H3" s="451"/>
      <c r="I3" s="450" t="s">
        <v>803</v>
      </c>
      <c r="J3" s="451"/>
      <c r="L3" s="454" t="s">
        <v>817</v>
      </c>
      <c r="M3" s="454"/>
      <c r="O3" s="448" t="s">
        <v>26</v>
      </c>
      <c r="P3" s="449"/>
      <c r="Q3" s="448" t="s">
        <v>27</v>
      </c>
      <c r="R3" s="449"/>
      <c r="S3" s="448" t="s">
        <v>28</v>
      </c>
      <c r="T3" s="449"/>
      <c r="U3" s="450" t="s">
        <v>803</v>
      </c>
      <c r="V3" s="451"/>
    </row>
    <row r="4" spans="2:22">
      <c r="C4" s="358" t="s">
        <v>55</v>
      </c>
      <c r="D4" s="359" t="s">
        <v>820</v>
      </c>
      <c r="E4" s="358" t="s">
        <v>55</v>
      </c>
      <c r="F4" s="359" t="s">
        <v>820</v>
      </c>
      <c r="G4" s="358" t="s">
        <v>55</v>
      </c>
      <c r="H4" s="359" t="s">
        <v>820</v>
      </c>
      <c r="I4" s="358" t="s">
        <v>55</v>
      </c>
      <c r="J4" s="359" t="s">
        <v>820</v>
      </c>
      <c r="L4" s="346" t="s">
        <v>818</v>
      </c>
      <c r="M4" s="346" t="s">
        <v>819</v>
      </c>
      <c r="O4" s="347" t="s">
        <v>821</v>
      </c>
      <c r="P4" s="348" t="s">
        <v>822</v>
      </c>
      <c r="Q4" s="347" t="s">
        <v>821</v>
      </c>
      <c r="R4" s="348" t="s">
        <v>822</v>
      </c>
      <c r="S4" s="347" t="s">
        <v>821</v>
      </c>
      <c r="T4" s="348" t="s">
        <v>822</v>
      </c>
      <c r="U4" s="347" t="s">
        <v>821</v>
      </c>
      <c r="V4" s="348" t="s">
        <v>822</v>
      </c>
    </row>
    <row r="5" spans="2:22">
      <c r="B5" s="154" t="s">
        <v>814</v>
      </c>
      <c r="C5" s="347"/>
      <c r="D5" s="348"/>
      <c r="E5" s="347"/>
      <c r="F5" s="348"/>
      <c r="G5" s="347"/>
      <c r="H5" s="348"/>
      <c r="I5" s="347"/>
      <c r="J5" s="348"/>
      <c r="O5" s="400" t="s">
        <v>659</v>
      </c>
      <c r="P5" s="401" t="s">
        <v>659</v>
      </c>
      <c r="Q5" s="400" t="s">
        <v>659</v>
      </c>
      <c r="R5" s="402" t="s">
        <v>659</v>
      </c>
      <c r="S5" s="400" t="s">
        <v>659</v>
      </c>
      <c r="T5" s="401" t="s">
        <v>659</v>
      </c>
      <c r="U5" s="400" t="s">
        <v>659</v>
      </c>
      <c r="V5" s="401" t="s">
        <v>659</v>
      </c>
    </row>
    <row r="6" spans="2:22">
      <c r="C6" s="347"/>
      <c r="D6" s="348"/>
      <c r="E6" s="347"/>
      <c r="F6" s="348"/>
      <c r="G6" s="347"/>
      <c r="H6" s="348"/>
      <c r="I6" s="347"/>
      <c r="J6" s="348"/>
      <c r="O6" s="347"/>
      <c r="P6" s="348"/>
      <c r="Q6" s="347"/>
      <c r="R6" s="348"/>
      <c r="S6" s="347"/>
      <c r="T6" s="348"/>
      <c r="U6" s="347"/>
      <c r="V6" s="348"/>
    </row>
    <row r="7" spans="2:22">
      <c r="B7" t="s">
        <v>811</v>
      </c>
      <c r="C7" s="349" t="e">
        <f>SUM('b) Budget Template'!C12:C17)</f>
        <v>#N/A</v>
      </c>
      <c r="D7" s="350" t="e">
        <f>C7/C9</f>
        <v>#N/A</v>
      </c>
      <c r="E7" s="349">
        <f>SUM('b) Budget Template'!E12:E17)</f>
        <v>0</v>
      </c>
      <c r="F7" s="350" t="e">
        <f>E7/E9</f>
        <v>#DIV/0!</v>
      </c>
      <c r="G7" s="349">
        <f>SUM('b) Budget Template'!G12:G17)</f>
        <v>0</v>
      </c>
      <c r="H7" s="350" t="e">
        <f>G7/G9</f>
        <v>#DIV/0!</v>
      </c>
      <c r="I7" s="349">
        <f>SUM('b) Budget Template'!I12:I17)</f>
        <v>0</v>
      </c>
      <c r="J7" s="350" t="e">
        <f>I7/I9</f>
        <v>#DIV/0!</v>
      </c>
      <c r="K7" s="351"/>
      <c r="O7" s="347"/>
      <c r="P7" s="348"/>
      <c r="Q7" s="347"/>
      <c r="R7" s="348"/>
      <c r="S7" s="347"/>
      <c r="T7" s="348"/>
      <c r="U7" s="347"/>
      <c r="V7" s="348"/>
    </row>
    <row r="8" spans="2:22">
      <c r="B8" t="s">
        <v>812</v>
      </c>
      <c r="C8" s="349" t="e">
        <f>SUM('b) Budget Template'!C18:C26)</f>
        <v>#N/A</v>
      </c>
      <c r="D8" s="350" t="e">
        <f>C8/C9</f>
        <v>#N/A</v>
      </c>
      <c r="E8" s="349">
        <f>SUM('b) Budget Template'!E18:E26)</f>
        <v>0</v>
      </c>
      <c r="F8" s="350" t="e">
        <f>E8/E9</f>
        <v>#DIV/0!</v>
      </c>
      <c r="G8" s="349">
        <f>SUM('b) Budget Template'!G18:G26)</f>
        <v>0</v>
      </c>
      <c r="H8" s="350" t="e">
        <f>G8/G9</f>
        <v>#DIV/0!</v>
      </c>
      <c r="I8" s="349">
        <f>SUM('b) Budget Template'!I18:I26)</f>
        <v>0</v>
      </c>
      <c r="J8" s="350" t="e">
        <f>I8/I9</f>
        <v>#DIV/0!</v>
      </c>
      <c r="K8" s="351"/>
      <c r="O8" s="347"/>
      <c r="P8" s="348"/>
      <c r="Q8" s="347"/>
      <c r="R8" s="348"/>
      <c r="S8" s="347"/>
      <c r="T8" s="348"/>
      <c r="U8" s="347"/>
      <c r="V8" s="348"/>
    </row>
    <row r="9" spans="2:22">
      <c r="B9" t="s">
        <v>813</v>
      </c>
      <c r="C9" s="349" t="e">
        <f>SUM(C7:C8)</f>
        <v>#N/A</v>
      </c>
      <c r="D9" s="350" t="e">
        <f>SUM(D7:D8)</f>
        <v>#N/A</v>
      </c>
      <c r="E9" s="349">
        <f>SUM(E7:E8)</f>
        <v>0</v>
      </c>
      <c r="F9" s="350" t="e">
        <f>SUM(F7:F8)</f>
        <v>#DIV/0!</v>
      </c>
      <c r="G9" s="349">
        <f t="shared" ref="G9:I9" si="0">SUM(G7:G8)</f>
        <v>0</v>
      </c>
      <c r="H9" s="350" t="e">
        <f>SUM(H7:H8)</f>
        <v>#DIV/0!</v>
      </c>
      <c r="I9" s="349">
        <f t="shared" si="0"/>
        <v>0</v>
      </c>
      <c r="J9" s="350" t="e">
        <f>SUM(J7:J8)</f>
        <v>#DIV/0!</v>
      </c>
      <c r="K9" s="351"/>
      <c r="O9" s="347"/>
      <c r="P9" s="348"/>
      <c r="Q9" s="347"/>
      <c r="R9" s="348"/>
      <c r="S9" s="347"/>
      <c r="T9" s="348"/>
      <c r="U9" s="347"/>
      <c r="V9" s="348"/>
    </row>
    <row r="10" spans="2:22" ht="13.8" thickBot="1">
      <c r="C10" s="347"/>
      <c r="D10" s="348"/>
      <c r="E10" s="347"/>
      <c r="F10" s="348"/>
      <c r="G10" s="347"/>
      <c r="H10" s="348"/>
      <c r="I10" s="347"/>
      <c r="J10" s="348"/>
      <c r="O10" s="347"/>
      <c r="P10" s="348"/>
      <c r="Q10" s="347"/>
      <c r="R10" s="348"/>
      <c r="S10" s="347"/>
      <c r="T10" s="348"/>
      <c r="U10" s="347"/>
      <c r="V10" s="348"/>
    </row>
    <row r="11" spans="2:22" ht="17.399999999999999" customHeight="1" thickBot="1">
      <c r="B11" s="398" t="s">
        <v>816</v>
      </c>
      <c r="C11" s="349" t="e">
        <f>'b) Budget Template'!C35+'b) Budget Template'!C36+'b) Budget Template'!C60</f>
        <v>#N/A</v>
      </c>
      <c r="D11" s="350" t="e">
        <f>C11/C$9</f>
        <v>#N/A</v>
      </c>
      <c r="E11" s="349">
        <f>'b) Budget Template'!E35+'b) Budget Template'!E36+'b) Budget Template'!E60</f>
        <v>0</v>
      </c>
      <c r="F11" s="350" t="e">
        <f>E11/E$9</f>
        <v>#DIV/0!</v>
      </c>
      <c r="G11" s="349">
        <f>'b) Budget Template'!G35+'b) Budget Template'!G36+'b) Budget Template'!G60</f>
        <v>0</v>
      </c>
      <c r="H11" s="350" t="e">
        <f>G11/G$9</f>
        <v>#DIV/0!</v>
      </c>
      <c r="I11" s="349">
        <f>'b) Budget Template'!I35+'b) Budget Template'!I36+'b) Budget Template'!I60</f>
        <v>0</v>
      </c>
      <c r="J11" s="350" t="e">
        <f>I11/I$9</f>
        <v>#DIV/0!</v>
      </c>
      <c r="K11" s="351"/>
      <c r="L11" s="352">
        <v>0.46</v>
      </c>
      <c r="M11" s="352">
        <v>0.5</v>
      </c>
      <c r="N11" s="353"/>
      <c r="O11" s="354" t="e">
        <f>(D11-$L11)*C$9</f>
        <v>#N/A</v>
      </c>
      <c r="P11" s="355" t="e">
        <f>(D11-$M11)*C$9</f>
        <v>#N/A</v>
      </c>
      <c r="Q11" s="354" t="e">
        <f>(F11-$L11)*E$9</f>
        <v>#DIV/0!</v>
      </c>
      <c r="R11" s="355" t="e">
        <f>(F11-$M11)*E$9</f>
        <v>#DIV/0!</v>
      </c>
      <c r="S11" s="354" t="e">
        <f>(H11-$L11)*G$9</f>
        <v>#DIV/0!</v>
      </c>
      <c r="T11" s="355" t="e">
        <f>(H11-$M11)*G$9</f>
        <v>#DIV/0!</v>
      </c>
      <c r="U11" s="354" t="e">
        <f>(J11-$L11)*I$9</f>
        <v>#DIV/0!</v>
      </c>
      <c r="V11" s="355" t="e">
        <f>(J11-$M11)*I$9</f>
        <v>#DIV/0!</v>
      </c>
    </row>
    <row r="12" spans="2:22" ht="17.399999999999999" customHeight="1" thickBot="1">
      <c r="B12" s="399" t="s">
        <v>826</v>
      </c>
      <c r="C12" s="349" t="e">
        <f>'b) Budget Template'!C37+'b) Budget Template'!C61</f>
        <v>#N/A</v>
      </c>
      <c r="D12" s="350" t="e">
        <f>C12/C$9</f>
        <v>#N/A</v>
      </c>
      <c r="E12" s="349">
        <f>'b) Budget Template'!E37+'b) Budget Template'!E61</f>
        <v>0</v>
      </c>
      <c r="F12" s="350" t="e">
        <f>E12/E$9</f>
        <v>#DIV/0!</v>
      </c>
      <c r="G12" s="349">
        <f>'b) Budget Template'!G37+'b) Budget Template'!G61</f>
        <v>0</v>
      </c>
      <c r="H12" s="350" t="e">
        <f t="shared" ref="F12:H15" si="1">G12/G$9</f>
        <v>#DIV/0!</v>
      </c>
      <c r="I12" s="349">
        <f>'b) Budget Template'!I37+'b) Budget Template'!I61</f>
        <v>0</v>
      </c>
      <c r="J12" s="350" t="e">
        <f t="shared" ref="J12" si="2">I12/I$9</f>
        <v>#DIV/0!</v>
      </c>
      <c r="K12" s="351"/>
      <c r="L12" s="352">
        <v>0.16</v>
      </c>
      <c r="M12" s="352">
        <v>0.19</v>
      </c>
      <c r="N12" s="353"/>
      <c r="O12" s="354" t="e">
        <f>(D12-$L12)*C$9</f>
        <v>#N/A</v>
      </c>
      <c r="P12" s="355" t="e">
        <f>(D12-$M12)*$C$9</f>
        <v>#N/A</v>
      </c>
      <c r="Q12" s="354" t="e">
        <f>(F12-$L12)*E$9</f>
        <v>#DIV/0!</v>
      </c>
      <c r="R12" s="355" t="e">
        <f>(F12-$M12)*$E$9</f>
        <v>#DIV/0!</v>
      </c>
      <c r="S12" s="354" t="e">
        <f>(H12-$L12)*G$9</f>
        <v>#DIV/0!</v>
      </c>
      <c r="T12" s="355" t="e">
        <f>(H12-$M12)*G$9</f>
        <v>#DIV/0!</v>
      </c>
      <c r="U12" s="354" t="e">
        <f>(J12-$L12)*I$9</f>
        <v>#DIV/0!</v>
      </c>
      <c r="V12" s="355" t="e">
        <f>(J12-$M12)*I$9</f>
        <v>#DIV/0!</v>
      </c>
    </row>
    <row r="13" spans="2:22" ht="17.399999999999999" customHeight="1" thickBot="1">
      <c r="B13" s="399" t="s">
        <v>815</v>
      </c>
      <c r="C13" s="349" t="e">
        <f>'b) Budget Template'!C38+'b) Budget Template'!C39+'b) Budget Template'!C40+'b) Budget Template'!C41</f>
        <v>#N/A</v>
      </c>
      <c r="D13" s="350" t="e">
        <f t="shared" ref="D13" si="3">C13/C$9</f>
        <v>#N/A</v>
      </c>
      <c r="E13" s="349">
        <f>'b) Budget Template'!E38+'b) Budget Template'!E39+'b) Budget Template'!E40+'b) Budget Template'!E41</f>
        <v>0</v>
      </c>
      <c r="F13" s="350" t="e">
        <f t="shared" si="1"/>
        <v>#DIV/0!</v>
      </c>
      <c r="G13" s="349">
        <f>'b) Budget Template'!G38+'b) Budget Template'!G39+'b) Budget Template'!G40+'b) Budget Template'!G41</f>
        <v>0</v>
      </c>
      <c r="H13" s="350" t="e">
        <f t="shared" si="1"/>
        <v>#DIV/0!</v>
      </c>
      <c r="I13" s="349">
        <f>'b) Budget Template'!I38+'b) Budget Template'!I39+'b) Budget Template'!I40+'b) Budget Template'!I41</f>
        <v>0</v>
      </c>
      <c r="J13" s="350" t="e">
        <f t="shared" ref="J13" si="4">I13/I$9</f>
        <v>#DIV/0!</v>
      </c>
      <c r="K13" s="351"/>
      <c r="L13" s="352">
        <v>0.1</v>
      </c>
      <c r="M13" s="352">
        <v>0.13</v>
      </c>
      <c r="N13" s="353"/>
      <c r="O13" s="354" t="e">
        <f>(D13-$L13)*C$9</f>
        <v>#N/A</v>
      </c>
      <c r="P13" s="355" t="e">
        <f>(D13-$M13)*$C$9</f>
        <v>#N/A</v>
      </c>
      <c r="Q13" s="354" t="e">
        <f>(F13-$L13)*E$9</f>
        <v>#DIV/0!</v>
      </c>
      <c r="R13" s="355" t="e">
        <f>(F13-$M13)*$E$9</f>
        <v>#DIV/0!</v>
      </c>
      <c r="S13" s="354" t="e">
        <f>(H13-$L13)*G$9</f>
        <v>#DIV/0!</v>
      </c>
      <c r="T13" s="355" t="e">
        <f>(H13-$M13)*G$9</f>
        <v>#DIV/0!</v>
      </c>
      <c r="U13" s="354" t="e">
        <f>(J13-$L13)*I$9</f>
        <v>#DIV/0!</v>
      </c>
      <c r="V13" s="355" t="e">
        <f>(J13-$M13)*I$9</f>
        <v>#DIV/0!</v>
      </c>
    </row>
    <row r="14" spans="2:22" ht="17.399999999999999" customHeight="1" thickBot="1">
      <c r="B14" s="399" t="s">
        <v>809</v>
      </c>
      <c r="C14" s="349" t="e">
        <f>SUM(C11:C13)</f>
        <v>#N/A</v>
      </c>
      <c r="D14" s="350" t="e">
        <f t="shared" ref="D14" si="5">C14/C$9</f>
        <v>#N/A</v>
      </c>
      <c r="E14" s="349">
        <f>SUM(E11:E13)</f>
        <v>0</v>
      </c>
      <c r="F14" s="350" t="e">
        <f t="shared" si="1"/>
        <v>#DIV/0!</v>
      </c>
      <c r="G14" s="349">
        <f t="shared" ref="G14:I14" si="6">SUM(G11:G13)</f>
        <v>0</v>
      </c>
      <c r="H14" s="350" t="e">
        <f t="shared" si="1"/>
        <v>#DIV/0!</v>
      </c>
      <c r="I14" s="349">
        <f t="shared" si="6"/>
        <v>0</v>
      </c>
      <c r="J14" s="350" t="e">
        <f t="shared" ref="J14" si="7">I14/I$9</f>
        <v>#DIV/0!</v>
      </c>
      <c r="K14" s="351"/>
      <c r="L14" s="352">
        <v>0.76</v>
      </c>
      <c r="M14" s="352">
        <v>0.79</v>
      </c>
      <c r="N14" s="353"/>
      <c r="O14" s="354" t="e">
        <f>(D14-$L14)*C$9</f>
        <v>#N/A</v>
      </c>
      <c r="P14" s="355" t="e">
        <f>(D14-$M14)*$C$9</f>
        <v>#N/A</v>
      </c>
      <c r="Q14" s="354" t="e">
        <f>(F14-$L14)*E$9</f>
        <v>#DIV/0!</v>
      </c>
      <c r="R14" s="355" t="e">
        <f>(F14-$M14)*$E$9</f>
        <v>#DIV/0!</v>
      </c>
      <c r="S14" s="354" t="e">
        <f>(H14-$L14)*G$9</f>
        <v>#DIV/0!</v>
      </c>
      <c r="T14" s="355" t="e">
        <f>(H14-$M14)*G$9</f>
        <v>#DIV/0!</v>
      </c>
      <c r="U14" s="354" t="e">
        <f>(J14-$L14)*I$9</f>
        <v>#DIV/0!</v>
      </c>
      <c r="V14" s="355" t="e">
        <f>(J14-$M14)*I$9</f>
        <v>#DIV/0!</v>
      </c>
    </row>
    <row r="15" spans="2:22" ht="17.399999999999999" customHeight="1" thickBot="1">
      <c r="B15" s="399" t="s">
        <v>810</v>
      </c>
      <c r="C15" s="349" t="e">
        <f>SUM('b) Budget Template'!C42:C59,'b) Budget Template'!C62:C65)</f>
        <v>#N/A</v>
      </c>
      <c r="D15" s="350" t="e">
        <f t="shared" ref="D15" si="8">C15/C$9</f>
        <v>#N/A</v>
      </c>
      <c r="E15" s="349">
        <f>SUM('b) Budget Template'!E42:E59,'b) Budget Template'!E62:E65)</f>
        <v>0</v>
      </c>
      <c r="F15" s="350" t="e">
        <f t="shared" si="1"/>
        <v>#DIV/0!</v>
      </c>
      <c r="G15" s="349">
        <f>SUM('b) Budget Template'!G42:G59,'b) Budget Template'!G62:G65)</f>
        <v>0</v>
      </c>
      <c r="H15" s="350" t="e">
        <f t="shared" si="1"/>
        <v>#DIV/0!</v>
      </c>
      <c r="I15" s="349">
        <f>SUM('b) Budget Template'!I42:I59,'b) Budget Template'!I62:I65)</f>
        <v>0</v>
      </c>
      <c r="J15" s="350" t="e">
        <f t="shared" ref="J15" si="9">I15/I$9</f>
        <v>#DIV/0!</v>
      </c>
      <c r="K15" s="351"/>
      <c r="L15" s="352">
        <v>0.21</v>
      </c>
      <c r="M15" s="352">
        <v>0.24</v>
      </c>
      <c r="N15" s="353"/>
      <c r="O15" s="354" t="e">
        <f>(D15-$L15)*C$9</f>
        <v>#N/A</v>
      </c>
      <c r="P15" s="355" t="e">
        <f>(D15-$M15)*$C$9</f>
        <v>#N/A</v>
      </c>
      <c r="Q15" s="354" t="e">
        <f>(F15-$L15)*E$9</f>
        <v>#DIV/0!</v>
      </c>
      <c r="R15" s="355" t="e">
        <f>(F15-$M15)*$E$9</f>
        <v>#DIV/0!</v>
      </c>
      <c r="S15" s="354" t="e">
        <f>(H15-$L15)*G$9</f>
        <v>#DIV/0!</v>
      </c>
      <c r="T15" s="355" t="e">
        <f>(H15-$M15)*G$9</f>
        <v>#DIV/0!</v>
      </c>
      <c r="U15" s="354" t="e">
        <f>(J15-$L15)*I$9</f>
        <v>#DIV/0!</v>
      </c>
      <c r="V15" s="355" t="e">
        <f>(J15-$M15)*I$9</f>
        <v>#DIV/0!</v>
      </c>
    </row>
    <row r="16" spans="2:22" ht="17.399999999999999" customHeight="1" thickBot="1">
      <c r="B16" s="399" t="s">
        <v>1009</v>
      </c>
      <c r="C16" s="395"/>
      <c r="D16" s="350" t="e">
        <f t="shared" ref="D16" si="10">C16/C$9</f>
        <v>#N/A</v>
      </c>
      <c r="E16" s="395"/>
      <c r="F16" s="350" t="e">
        <f>E16/E$11</f>
        <v>#DIV/0!</v>
      </c>
      <c r="G16" s="395"/>
      <c r="H16" s="350" t="e">
        <f>G16/G$11</f>
        <v>#DIV/0!</v>
      </c>
      <c r="I16" s="395"/>
      <c r="J16" s="350" t="e">
        <f>I16/I$11</f>
        <v>#DIV/0!</v>
      </c>
      <c r="K16" s="351"/>
      <c r="L16" s="352">
        <v>0.19</v>
      </c>
      <c r="M16" s="352">
        <v>0.23</v>
      </c>
      <c r="N16" s="353"/>
      <c r="O16" s="360" t="str">
        <f>IF(C16=0,"Please Enter Data",(D16-$L16)*C$11)</f>
        <v>Please Enter Data</v>
      </c>
      <c r="P16" s="391" t="str">
        <f>IF(C16=0,"Please Enter Data",(D16-$L16)*C$11)</f>
        <v>Please Enter Data</v>
      </c>
      <c r="Q16" s="360" t="str">
        <f>IF(E16=0,"Please Enter Data",(F16-$L16)*E$11)</f>
        <v>Please Enter Data</v>
      </c>
      <c r="R16" s="391" t="str">
        <f>IF(E16=0,"Please Enter Data",(F16-$L16)*E$11)</f>
        <v>Please Enter Data</v>
      </c>
      <c r="S16" s="360" t="str">
        <f>IF(G16=0,"Please Enter Data",(H16-$L16)*G$11)</f>
        <v>Please Enter Data</v>
      </c>
      <c r="T16" s="391" t="str">
        <f>IF(G16=0,"Please Enter Data",(H16-$L16)*G$11)</f>
        <v>Please Enter Data</v>
      </c>
      <c r="U16" s="360" t="str">
        <f>IF(I16=0,"Please Enter Data",(J16-$L16)*I$11)</f>
        <v>Please Enter Data</v>
      </c>
      <c r="V16" s="391" t="str">
        <f>IF(I16=0,"Please Enter Data",(J16-$L16)*I$11)</f>
        <v>Please Enter Data</v>
      </c>
    </row>
    <row r="17" spans="2:22" ht="17.399999999999999" customHeight="1" thickBot="1">
      <c r="B17" s="399" t="s">
        <v>1010</v>
      </c>
      <c r="C17" s="396"/>
      <c r="D17" s="356" t="e">
        <f t="shared" ref="D17" si="11">C17/C$9</f>
        <v>#N/A</v>
      </c>
      <c r="E17" s="396"/>
      <c r="F17" s="356" t="e">
        <f>E17/E$11</f>
        <v>#DIV/0!</v>
      </c>
      <c r="G17" s="396"/>
      <c r="H17" s="356" t="e">
        <f>G17/G$11</f>
        <v>#DIV/0!</v>
      </c>
      <c r="I17" s="396"/>
      <c r="J17" s="356" t="e">
        <f>I17/I$11</f>
        <v>#DIV/0!</v>
      </c>
      <c r="K17" s="351"/>
      <c r="L17" s="352">
        <v>0.2</v>
      </c>
      <c r="M17" s="352">
        <v>0.24</v>
      </c>
      <c r="N17" s="353"/>
      <c r="O17" s="362" t="str">
        <f>IF(C17=0,"Please Enter Data",(D17-$L17)*C$11)</f>
        <v>Please Enter Data</v>
      </c>
      <c r="P17" s="394" t="str">
        <f>IF(C17=0,"Please Enter Data",(D17-$L17)*C$11)</f>
        <v>Please Enter Data</v>
      </c>
      <c r="Q17" s="362" t="str">
        <f>IF(E17=0,"Please Enter Data",(F17-$L17)*E$11)</f>
        <v>Please Enter Data</v>
      </c>
      <c r="R17" s="394" t="str">
        <f>IF(E17=0,"Please Enter Data",(F17-$L17)*E$11)</f>
        <v>Please Enter Data</v>
      </c>
      <c r="S17" s="362" t="str">
        <f>IF(G17=0,"Please Enter Data",(H17-$L17)*G$11)</f>
        <v>Please Enter Data</v>
      </c>
      <c r="T17" s="394" t="str">
        <f>IF(G17=0,"Please Enter Data",(H17-$L17)*G$11)</f>
        <v>Please Enter Data</v>
      </c>
      <c r="U17" s="362" t="str">
        <f>IF(I17=0,"Please Enter Data",(J17-$L17)*I$11)</f>
        <v>Please Enter Data</v>
      </c>
      <c r="V17" s="394" t="str">
        <f>IF(I17=0,"Please Enter Data",(J17-$L17)*I$11)</f>
        <v>Please Enter Data</v>
      </c>
    </row>
    <row r="19" spans="2:22" ht="13.2" customHeight="1">
      <c r="O19" s="446" t="s">
        <v>1008</v>
      </c>
      <c r="P19" s="446"/>
      <c r="Q19" s="446"/>
      <c r="R19" s="446"/>
      <c r="S19" s="446"/>
      <c r="T19" s="446"/>
      <c r="U19" s="446"/>
      <c r="V19" s="446"/>
    </row>
    <row r="20" spans="2:22" ht="13.8" customHeight="1" thickBot="1">
      <c r="O20" s="447"/>
      <c r="P20" s="447"/>
      <c r="Q20" s="447"/>
      <c r="R20" s="447"/>
      <c r="S20" s="447"/>
      <c r="T20" s="447"/>
      <c r="U20" s="447"/>
      <c r="V20" s="447"/>
    </row>
    <row r="21" spans="2:22" ht="16.2" customHeight="1">
      <c r="B21" s="154" t="s">
        <v>814</v>
      </c>
      <c r="C21" s="448" t="s">
        <v>26</v>
      </c>
      <c r="D21" s="449"/>
      <c r="E21" s="450" t="s">
        <v>27</v>
      </c>
      <c r="F21" s="451"/>
      <c r="G21" s="450" t="s">
        <v>28</v>
      </c>
      <c r="H21" s="451"/>
      <c r="I21" s="450" t="s">
        <v>803</v>
      </c>
      <c r="J21" s="451"/>
      <c r="O21" s="448" t="s">
        <v>26</v>
      </c>
      <c r="P21" s="449"/>
      <c r="Q21" s="452" t="s">
        <v>27</v>
      </c>
      <c r="R21" s="453"/>
      <c r="S21" s="452" t="s">
        <v>28</v>
      </c>
      <c r="T21" s="453"/>
      <c r="U21" s="452" t="s">
        <v>803</v>
      </c>
      <c r="V21" s="453"/>
    </row>
    <row r="22" spans="2:22" ht="16.2" customHeight="1">
      <c r="C22" s="358" t="s">
        <v>55</v>
      </c>
      <c r="D22" s="359" t="s">
        <v>820</v>
      </c>
      <c r="E22" s="358" t="s">
        <v>55</v>
      </c>
      <c r="F22" s="359" t="s">
        <v>820</v>
      </c>
      <c r="G22" s="358" t="s">
        <v>55</v>
      </c>
      <c r="H22" s="359" t="s">
        <v>820</v>
      </c>
      <c r="I22" s="358" t="s">
        <v>55</v>
      </c>
      <c r="J22" s="359" t="s">
        <v>820</v>
      </c>
      <c r="O22" s="347" t="s">
        <v>821</v>
      </c>
      <c r="P22" s="348" t="s">
        <v>822</v>
      </c>
      <c r="Q22" s="363" t="s">
        <v>821</v>
      </c>
      <c r="R22" s="364" t="s">
        <v>822</v>
      </c>
      <c r="S22" s="363" t="s">
        <v>821</v>
      </c>
      <c r="T22" s="364" t="s">
        <v>822</v>
      </c>
      <c r="U22" s="363" t="s">
        <v>821</v>
      </c>
      <c r="V22" s="364" t="s">
        <v>822</v>
      </c>
    </row>
    <row r="23" spans="2:22" ht="16.2" customHeight="1">
      <c r="B23" t="s">
        <v>811</v>
      </c>
      <c r="C23" s="349" t="e">
        <f>C7</f>
        <v>#N/A</v>
      </c>
      <c r="D23" s="350" t="e">
        <f>C23/C$27</f>
        <v>#N/A</v>
      </c>
      <c r="E23" s="349">
        <f>E7</f>
        <v>0</v>
      </c>
      <c r="F23" s="350" t="e">
        <f>E23/E$27</f>
        <v>#DIV/0!</v>
      </c>
      <c r="G23" s="349">
        <f>G7</f>
        <v>0</v>
      </c>
      <c r="H23" s="350" t="e">
        <f>G23/G$27</f>
        <v>#DIV/0!</v>
      </c>
      <c r="I23" s="349">
        <f>I7</f>
        <v>0</v>
      </c>
      <c r="J23" s="350" t="e">
        <f>I23/I$27</f>
        <v>#DIV/0!</v>
      </c>
      <c r="K23" s="357"/>
      <c r="O23" s="400" t="s">
        <v>659</v>
      </c>
      <c r="P23" s="401" t="s">
        <v>659</v>
      </c>
      <c r="Q23" s="400" t="s">
        <v>659</v>
      </c>
      <c r="R23" s="401" t="s">
        <v>659</v>
      </c>
      <c r="S23" s="400" t="s">
        <v>659</v>
      </c>
      <c r="T23" s="401" t="s">
        <v>659</v>
      </c>
      <c r="U23" s="400" t="s">
        <v>659</v>
      </c>
      <c r="V23" s="401" t="s">
        <v>659</v>
      </c>
    </row>
    <row r="24" spans="2:22" ht="16.2" customHeight="1">
      <c r="B24" t="s">
        <v>812</v>
      </c>
      <c r="C24" s="349" t="e">
        <f t="shared" ref="C24" si="12">C8</f>
        <v>#N/A</v>
      </c>
      <c r="D24" s="350" t="e">
        <f t="shared" ref="D24" si="13">C24/C$27</f>
        <v>#N/A</v>
      </c>
      <c r="E24" s="349">
        <f t="shared" ref="E24:G25" si="14">E8</f>
        <v>0</v>
      </c>
      <c r="F24" s="350" t="e">
        <f t="shared" ref="F24:H27" si="15">E24/E$27</f>
        <v>#DIV/0!</v>
      </c>
      <c r="G24" s="349">
        <f t="shared" si="14"/>
        <v>0</v>
      </c>
      <c r="H24" s="350" t="e">
        <f t="shared" si="15"/>
        <v>#DIV/0!</v>
      </c>
      <c r="I24" s="349">
        <f t="shared" ref="I24" si="16">I8</f>
        <v>0</v>
      </c>
      <c r="J24" s="350" t="e">
        <f t="shared" ref="J24" si="17">I24/I$27</f>
        <v>#DIV/0!</v>
      </c>
      <c r="K24" s="357"/>
      <c r="O24" s="363"/>
      <c r="P24" s="364"/>
      <c r="Q24" s="363"/>
      <c r="R24" s="364"/>
      <c r="S24" s="363"/>
      <c r="T24" s="364"/>
      <c r="U24" s="363"/>
      <c r="V24" s="364"/>
    </row>
    <row r="25" spans="2:22" ht="16.2" customHeight="1">
      <c r="B25" t="s">
        <v>813</v>
      </c>
      <c r="C25" s="349" t="e">
        <f t="shared" ref="C25" si="18">C9</f>
        <v>#N/A</v>
      </c>
      <c r="D25" s="350" t="e">
        <f t="shared" ref="D25" si="19">C25/C$27</f>
        <v>#N/A</v>
      </c>
      <c r="E25" s="349">
        <f t="shared" si="14"/>
        <v>0</v>
      </c>
      <c r="F25" s="350" t="e">
        <f t="shared" si="15"/>
        <v>#DIV/0!</v>
      </c>
      <c r="G25" s="349">
        <f t="shared" si="14"/>
        <v>0</v>
      </c>
      <c r="H25" s="350" t="e">
        <f t="shared" si="15"/>
        <v>#DIV/0!</v>
      </c>
      <c r="I25" s="349">
        <f t="shared" ref="I25" si="20">I9</f>
        <v>0</v>
      </c>
      <c r="J25" s="350" t="e">
        <f t="shared" ref="J25" si="21">I25/I$27</f>
        <v>#DIV/0!</v>
      </c>
      <c r="K25" s="357"/>
      <c r="O25" s="363"/>
      <c r="P25" s="364"/>
      <c r="Q25" s="363"/>
      <c r="R25" s="364"/>
      <c r="S25" s="363"/>
      <c r="T25" s="364"/>
      <c r="U25" s="363"/>
      <c r="V25" s="364"/>
    </row>
    <row r="26" spans="2:22" ht="16.2" customHeight="1">
      <c r="B26" s="345" t="s">
        <v>824</v>
      </c>
      <c r="C26" s="397"/>
      <c r="D26" s="350" t="e">
        <f t="shared" ref="D26" si="22">C26/C$27</f>
        <v>#N/A</v>
      </c>
      <c r="E26" s="397"/>
      <c r="F26" s="350" t="e">
        <f t="shared" si="15"/>
        <v>#DIV/0!</v>
      </c>
      <c r="G26" s="397"/>
      <c r="H26" s="350" t="e">
        <f t="shared" si="15"/>
        <v>#DIV/0!</v>
      </c>
      <c r="I26" s="397"/>
      <c r="J26" s="350" t="e">
        <f t="shared" ref="J26" si="23">I26/I$27</f>
        <v>#DIV/0!</v>
      </c>
      <c r="K26" s="357"/>
      <c r="O26" s="363"/>
      <c r="P26" s="364"/>
      <c r="Q26" s="363"/>
      <c r="R26" s="364"/>
      <c r="S26" s="363"/>
      <c r="T26" s="364"/>
      <c r="U26" s="363"/>
      <c r="V26" s="364"/>
    </row>
    <row r="27" spans="2:22" ht="16.2" customHeight="1">
      <c r="B27" s="345" t="s">
        <v>825</v>
      </c>
      <c r="C27" s="349" t="e">
        <f>C26+C25</f>
        <v>#N/A</v>
      </c>
      <c r="D27" s="350" t="e">
        <f t="shared" ref="D27" si="24">C27/C$27</f>
        <v>#N/A</v>
      </c>
      <c r="E27" s="349">
        <f>E26+E25</f>
        <v>0</v>
      </c>
      <c r="F27" s="350" t="e">
        <f t="shared" si="15"/>
        <v>#DIV/0!</v>
      </c>
      <c r="G27" s="349">
        <f>G26+G25</f>
        <v>0</v>
      </c>
      <c r="H27" s="350" t="e">
        <f t="shared" si="15"/>
        <v>#DIV/0!</v>
      </c>
      <c r="I27" s="349">
        <f>I26+I25</f>
        <v>0</v>
      </c>
      <c r="J27" s="350" t="e">
        <f t="shared" ref="J27" si="25">I27/I$27</f>
        <v>#DIV/0!</v>
      </c>
      <c r="K27" s="357"/>
      <c r="O27" s="363"/>
      <c r="P27" s="364"/>
      <c r="Q27" s="363"/>
      <c r="R27" s="364"/>
      <c r="S27" s="363"/>
      <c r="T27" s="364"/>
      <c r="U27" s="363"/>
      <c r="V27" s="364"/>
    </row>
    <row r="28" spans="2:22" ht="16.2" customHeight="1" thickBot="1">
      <c r="C28" s="347"/>
      <c r="D28" s="348"/>
      <c r="E28" s="347"/>
      <c r="F28" s="348"/>
      <c r="G28" s="347"/>
      <c r="H28" s="348"/>
      <c r="I28" s="347"/>
      <c r="J28" s="348"/>
      <c r="O28" s="363"/>
      <c r="P28" s="364"/>
      <c r="Q28" s="363"/>
      <c r="R28" s="364"/>
      <c r="S28" s="363"/>
      <c r="T28" s="364"/>
      <c r="U28" s="363"/>
      <c r="V28" s="364"/>
    </row>
    <row r="29" spans="2:22" ht="16.2" customHeight="1" thickBot="1">
      <c r="B29" s="398" t="s">
        <v>806</v>
      </c>
      <c r="C29" s="349" t="e">
        <f t="shared" ref="C29:C35" si="26">C11</f>
        <v>#N/A</v>
      </c>
      <c r="D29" s="350" t="e">
        <f>C29/C$27</f>
        <v>#N/A</v>
      </c>
      <c r="E29" s="349">
        <f t="shared" ref="E29:E35" si="27">E11</f>
        <v>0</v>
      </c>
      <c r="F29" s="350" t="e">
        <f>E29/E$27</f>
        <v>#DIV/0!</v>
      </c>
      <c r="G29" s="349">
        <f t="shared" ref="G29:G35" si="28">G11</f>
        <v>0</v>
      </c>
      <c r="H29" s="350" t="e">
        <f>G29/G$27</f>
        <v>#DIV/0!</v>
      </c>
      <c r="I29" s="349">
        <f t="shared" ref="I29:I35" si="29">I11</f>
        <v>0</v>
      </c>
      <c r="J29" s="350" t="e">
        <f>I29/I$27</f>
        <v>#DIV/0!</v>
      </c>
      <c r="K29" s="351"/>
      <c r="L29" s="352">
        <v>0.46</v>
      </c>
      <c r="M29" s="352">
        <v>0.5</v>
      </c>
      <c r="N29" s="353"/>
      <c r="O29" s="360" t="e">
        <f>(D29-$L29)*C$9</f>
        <v>#N/A</v>
      </c>
      <c r="P29" s="361" t="e">
        <f>(D29-$M29)*C$9</f>
        <v>#N/A</v>
      </c>
      <c r="Q29" s="360" t="e">
        <f>(F29-$L29)*E$9</f>
        <v>#DIV/0!</v>
      </c>
      <c r="R29" s="361" t="e">
        <f>(F29-$M29)*E$9</f>
        <v>#DIV/0!</v>
      </c>
      <c r="S29" s="360" t="e">
        <f>(H29-$L29)*G$9</f>
        <v>#DIV/0!</v>
      </c>
      <c r="T29" s="361" t="e">
        <f>(H29-$M29)*G$9</f>
        <v>#DIV/0!</v>
      </c>
      <c r="U29" s="360" t="e">
        <f>(J29-$L29)*I$9</f>
        <v>#DIV/0!</v>
      </c>
      <c r="V29" s="361" t="e">
        <f>(J29-$M29)*I$9</f>
        <v>#DIV/0!</v>
      </c>
    </row>
    <row r="30" spans="2:22" ht="16.2" customHeight="1" thickBot="1">
      <c r="B30" s="399" t="s">
        <v>807</v>
      </c>
      <c r="C30" s="349" t="e">
        <f t="shared" si="26"/>
        <v>#N/A</v>
      </c>
      <c r="D30" s="350" t="e">
        <f t="shared" ref="D30:F33" si="30">C30/C$27</f>
        <v>#N/A</v>
      </c>
      <c r="E30" s="349">
        <f t="shared" si="27"/>
        <v>0</v>
      </c>
      <c r="F30" s="350" t="e">
        <f t="shared" si="30"/>
        <v>#DIV/0!</v>
      </c>
      <c r="G30" s="349">
        <f t="shared" si="28"/>
        <v>0</v>
      </c>
      <c r="H30" s="350" t="e">
        <f t="shared" ref="H30:J33" si="31">G30/G$27</f>
        <v>#DIV/0!</v>
      </c>
      <c r="I30" s="349">
        <f t="shared" si="29"/>
        <v>0</v>
      </c>
      <c r="J30" s="350" t="e">
        <f t="shared" si="31"/>
        <v>#DIV/0!</v>
      </c>
      <c r="K30" s="351"/>
      <c r="L30" s="352">
        <v>0.16</v>
      </c>
      <c r="M30" s="352">
        <v>0.19</v>
      </c>
      <c r="N30" s="353"/>
      <c r="O30" s="360" t="e">
        <f>(D30-$L30)*C$9</f>
        <v>#N/A</v>
      </c>
      <c r="P30" s="361" t="e">
        <f>(D30-$M30)*$C$27</f>
        <v>#N/A</v>
      </c>
      <c r="Q30" s="360" t="e">
        <f>(F30-$L30)*E$9</f>
        <v>#DIV/0!</v>
      </c>
      <c r="R30" s="361" t="e">
        <f>(F30-$M30)*$E$9</f>
        <v>#DIV/0!</v>
      </c>
      <c r="S30" s="360" t="e">
        <f>(H30-$L30)*G$9</f>
        <v>#DIV/0!</v>
      </c>
      <c r="T30" s="361" t="e">
        <f>(H30-$M30)*G$9</f>
        <v>#DIV/0!</v>
      </c>
      <c r="U30" s="360" t="e">
        <f>(J30-$L30)*I$9</f>
        <v>#DIV/0!</v>
      </c>
      <c r="V30" s="361" t="e">
        <f>(J30-$M30)*I$9</f>
        <v>#DIV/0!</v>
      </c>
    </row>
    <row r="31" spans="2:22" ht="16.2" customHeight="1" thickBot="1">
      <c r="B31" s="399" t="s">
        <v>808</v>
      </c>
      <c r="C31" s="349" t="e">
        <f t="shared" si="26"/>
        <v>#N/A</v>
      </c>
      <c r="D31" s="350" t="e">
        <f t="shared" si="30"/>
        <v>#N/A</v>
      </c>
      <c r="E31" s="349">
        <f t="shared" si="27"/>
        <v>0</v>
      </c>
      <c r="F31" s="350" t="e">
        <f t="shared" si="30"/>
        <v>#DIV/0!</v>
      </c>
      <c r="G31" s="349">
        <f t="shared" si="28"/>
        <v>0</v>
      </c>
      <c r="H31" s="350" t="e">
        <f t="shared" si="31"/>
        <v>#DIV/0!</v>
      </c>
      <c r="I31" s="349">
        <f t="shared" si="29"/>
        <v>0</v>
      </c>
      <c r="J31" s="350" t="e">
        <f t="shared" si="31"/>
        <v>#DIV/0!</v>
      </c>
      <c r="K31" s="351"/>
      <c r="L31" s="352">
        <v>0.1</v>
      </c>
      <c r="M31" s="352">
        <v>0.13</v>
      </c>
      <c r="N31" s="353"/>
      <c r="O31" s="360" t="e">
        <f>(D31-$L31)*C$9</f>
        <v>#N/A</v>
      </c>
      <c r="P31" s="361" t="e">
        <f>(D31-$M31)*$E$9</f>
        <v>#N/A</v>
      </c>
      <c r="Q31" s="360" t="e">
        <f>(F31-$L31)*E$9</f>
        <v>#DIV/0!</v>
      </c>
      <c r="R31" s="361" t="e">
        <f>(F31-$M31)*$E$9</f>
        <v>#DIV/0!</v>
      </c>
      <c r="S31" s="360" t="e">
        <f>(H31-$L31)*G$9</f>
        <v>#DIV/0!</v>
      </c>
      <c r="T31" s="361" t="e">
        <f>(H31-$M31)*G$9</f>
        <v>#DIV/0!</v>
      </c>
      <c r="U31" s="360" t="e">
        <f>(J31-$L31)*I$9</f>
        <v>#DIV/0!</v>
      </c>
      <c r="V31" s="361" t="e">
        <f>(J31-$M31)*I$9</f>
        <v>#DIV/0!</v>
      </c>
    </row>
    <row r="32" spans="2:22" ht="16.2" customHeight="1" thickBot="1">
      <c r="B32" s="399" t="s">
        <v>809</v>
      </c>
      <c r="C32" s="349" t="e">
        <f t="shared" si="26"/>
        <v>#N/A</v>
      </c>
      <c r="D32" s="350" t="e">
        <f t="shared" si="30"/>
        <v>#N/A</v>
      </c>
      <c r="E32" s="349">
        <f t="shared" si="27"/>
        <v>0</v>
      </c>
      <c r="F32" s="350" t="e">
        <f t="shared" si="30"/>
        <v>#DIV/0!</v>
      </c>
      <c r="G32" s="349">
        <f t="shared" si="28"/>
        <v>0</v>
      </c>
      <c r="H32" s="350" t="e">
        <f t="shared" si="31"/>
        <v>#DIV/0!</v>
      </c>
      <c r="I32" s="349">
        <f t="shared" si="29"/>
        <v>0</v>
      </c>
      <c r="J32" s="350" t="e">
        <f t="shared" si="31"/>
        <v>#DIV/0!</v>
      </c>
      <c r="K32" s="351"/>
      <c r="L32" s="352">
        <v>0.76</v>
      </c>
      <c r="M32" s="352">
        <v>0.79</v>
      </c>
      <c r="N32" s="353"/>
      <c r="O32" s="360" t="e">
        <f>(D32-$L32)*C$9</f>
        <v>#N/A</v>
      </c>
      <c r="P32" s="361" t="e">
        <f>(D32-$M32)*$E$9</f>
        <v>#N/A</v>
      </c>
      <c r="Q32" s="360" t="e">
        <f>(F32-$L32)*E$9</f>
        <v>#DIV/0!</v>
      </c>
      <c r="R32" s="361" t="e">
        <f>(F32-$M32)*$E$9</f>
        <v>#DIV/0!</v>
      </c>
      <c r="S32" s="360" t="e">
        <f>(H32-$L32)*G$9</f>
        <v>#DIV/0!</v>
      </c>
      <c r="T32" s="361" t="e">
        <f>(H32-$M32)*G$9</f>
        <v>#DIV/0!</v>
      </c>
      <c r="U32" s="360" t="e">
        <f>(J32-$L32)*I$9</f>
        <v>#DIV/0!</v>
      </c>
      <c r="V32" s="361" t="e">
        <f>(J32-$M32)*I$9</f>
        <v>#DIV/0!</v>
      </c>
    </row>
    <row r="33" spans="2:22" ht="16.2" customHeight="1" thickBot="1">
      <c r="B33" s="399" t="s">
        <v>810</v>
      </c>
      <c r="C33" s="349" t="e">
        <f t="shared" si="26"/>
        <v>#N/A</v>
      </c>
      <c r="D33" s="350" t="e">
        <f t="shared" si="30"/>
        <v>#N/A</v>
      </c>
      <c r="E33" s="349">
        <f t="shared" si="27"/>
        <v>0</v>
      </c>
      <c r="F33" s="350" t="e">
        <f t="shared" si="30"/>
        <v>#DIV/0!</v>
      </c>
      <c r="G33" s="349">
        <f t="shared" si="28"/>
        <v>0</v>
      </c>
      <c r="H33" s="350" t="e">
        <f t="shared" si="31"/>
        <v>#DIV/0!</v>
      </c>
      <c r="I33" s="349">
        <f t="shared" si="29"/>
        <v>0</v>
      </c>
      <c r="J33" s="350" t="e">
        <f t="shared" si="31"/>
        <v>#DIV/0!</v>
      </c>
      <c r="K33" s="351"/>
      <c r="L33" s="352">
        <v>0.21</v>
      </c>
      <c r="M33" s="352">
        <v>0.24</v>
      </c>
      <c r="N33" s="353"/>
      <c r="O33" s="360" t="e">
        <f>(D33-$L33)*C$9</f>
        <v>#N/A</v>
      </c>
      <c r="P33" s="361" t="e">
        <f>(D33-$M33)*$E$9</f>
        <v>#N/A</v>
      </c>
      <c r="Q33" s="360" t="e">
        <f>(F33-$L33)*E$9</f>
        <v>#DIV/0!</v>
      </c>
      <c r="R33" s="361" t="e">
        <f>(F33-$M33)*$E$9</f>
        <v>#DIV/0!</v>
      </c>
      <c r="S33" s="360" t="e">
        <f>(H33-$L33)*G$9</f>
        <v>#DIV/0!</v>
      </c>
      <c r="T33" s="361" t="e">
        <f>(H33-$M33)*G$9</f>
        <v>#DIV/0!</v>
      </c>
      <c r="U33" s="360" t="e">
        <f>(J33-$L33)*I$9</f>
        <v>#DIV/0!</v>
      </c>
      <c r="V33" s="361" t="e">
        <f>(J33-$M33)*I$9</f>
        <v>#DIV/0!</v>
      </c>
    </row>
    <row r="34" spans="2:22" ht="16.2" customHeight="1" thickBot="1">
      <c r="B34" s="399" t="s">
        <v>1009</v>
      </c>
      <c r="C34" s="349">
        <f t="shared" si="26"/>
        <v>0</v>
      </c>
      <c r="D34" s="350" t="e">
        <f>C34/C$29</f>
        <v>#N/A</v>
      </c>
      <c r="E34" s="349">
        <f t="shared" si="27"/>
        <v>0</v>
      </c>
      <c r="F34" s="350" t="e">
        <f>E34/E$29</f>
        <v>#DIV/0!</v>
      </c>
      <c r="G34" s="347">
        <f t="shared" si="28"/>
        <v>0</v>
      </c>
      <c r="H34" s="350" t="e">
        <f>G34/G$29</f>
        <v>#DIV/0!</v>
      </c>
      <c r="I34" s="347">
        <f t="shared" si="29"/>
        <v>0</v>
      </c>
      <c r="J34" s="350" t="e">
        <f>I34/I$29</f>
        <v>#DIV/0!</v>
      </c>
      <c r="K34" s="351"/>
      <c r="L34" s="352">
        <v>0.19</v>
      </c>
      <c r="M34" s="352">
        <v>0.23</v>
      </c>
      <c r="N34" s="353"/>
      <c r="O34" s="360" t="str">
        <f>IF(C34=0,"Please Enter Data",(D34-$L34)*C$29)</f>
        <v>Please Enter Data</v>
      </c>
      <c r="P34" s="391" t="str">
        <f>IF(C34=0,"Please Enter Data",(D34-$L34)*C$11)</f>
        <v>Please Enter Data</v>
      </c>
      <c r="Q34" s="360" t="str">
        <f>IF(E34=0,"Please Enter Data",(F34-$L34)*E$29)</f>
        <v>Please Enter Data</v>
      </c>
      <c r="R34" s="391" t="str">
        <f>IF(E34=0,"Please Enter Data",(F34-$L34)*E$11)</f>
        <v>Please Enter Data</v>
      </c>
      <c r="S34" s="360" t="str">
        <f>IF(G34=0,"Please Enter Data",(H34-$L34)*G$29)</f>
        <v>Please Enter Data</v>
      </c>
      <c r="T34" s="391" t="str">
        <f>IF(G34=0,"Please Enter Data",(H34-$L34)*G$11)</f>
        <v>Please Enter Data</v>
      </c>
      <c r="U34" s="360" t="str">
        <f>IF(I34=0,"Please Enter Data",(J34-$L34)*I$29)</f>
        <v>Please Enter Data</v>
      </c>
      <c r="V34" s="391" t="str">
        <f>IF(I34=0,"Please Enter Data",(J34-$L34)*I$11)</f>
        <v>Please Enter Data</v>
      </c>
    </row>
    <row r="35" spans="2:22" ht="16.2" customHeight="1" thickBot="1">
      <c r="B35" s="399" t="s">
        <v>1010</v>
      </c>
      <c r="C35" s="392">
        <f t="shared" si="26"/>
        <v>0</v>
      </c>
      <c r="D35" s="356" t="e">
        <f>C35/C$29</f>
        <v>#N/A</v>
      </c>
      <c r="E35" s="392">
        <f t="shared" si="27"/>
        <v>0</v>
      </c>
      <c r="F35" s="356" t="e">
        <f>E35/E$29</f>
        <v>#DIV/0!</v>
      </c>
      <c r="G35" s="393">
        <f t="shared" si="28"/>
        <v>0</v>
      </c>
      <c r="H35" s="356" t="e">
        <f>G35/G$29</f>
        <v>#DIV/0!</v>
      </c>
      <c r="I35" s="393">
        <f t="shared" si="29"/>
        <v>0</v>
      </c>
      <c r="J35" s="356" t="e">
        <f>I35/I$29</f>
        <v>#DIV/0!</v>
      </c>
      <c r="K35" s="351"/>
      <c r="L35" s="352">
        <v>0.2</v>
      </c>
      <c r="M35" s="352">
        <v>0.24</v>
      </c>
      <c r="N35" s="353"/>
      <c r="O35" s="362" t="str">
        <f>IF(C35=0,"Please Enter Data",(D35-$L35)*C$29)</f>
        <v>Please Enter Data</v>
      </c>
      <c r="P35" s="394" t="str">
        <f>IF(C35=0,"Please Enter Data",(D35-$L35)*C$11)</f>
        <v>Please Enter Data</v>
      </c>
      <c r="Q35" s="362" t="str">
        <f>IF(E35=0,"Please Enter Data",(F35-$L35)*E$29)</f>
        <v>Please Enter Data</v>
      </c>
      <c r="R35" s="394" t="str">
        <f>IF(E35=0,"Please Enter Data",(F35-$L35)*E$11)</f>
        <v>Please Enter Data</v>
      </c>
      <c r="S35" s="362" t="str">
        <f>IF(G35=0,"Please Enter Data",(H35-$L35)*G$29)</f>
        <v>Please Enter Data</v>
      </c>
      <c r="T35" s="394" t="str">
        <f>IF(G35=0,"Please Enter Data",(H35-$L35)*G$11)</f>
        <v>Please Enter Data</v>
      </c>
      <c r="U35" s="362" t="str">
        <f>IF(I35=0,"Please Enter Data",(J35-$L35)*I$29)</f>
        <v>Please Enter Data</v>
      </c>
      <c r="V35" s="394" t="str">
        <f>IF(I35=0,"Please Enter Data",(J35-$L35)*I$11)</f>
        <v>Please Enter Data</v>
      </c>
    </row>
  </sheetData>
  <sheetProtection algorithmName="SHA-512" hashValue="DAIcUECZGwDNE3JUgolSY7/prCmaUJOFOu8V0944YOHdTxOhDyov/LhlQRoGqZ7e8dyyV4INNCX+cZAhPnjJ5Q==" saltValue="v6ZfXGNJ54lItDkbdpPx8Q==" spinCount="100000" sheet="1" objects="1" scenarios="1"/>
  <mergeCells count="21">
    <mergeCell ref="Q21:R21"/>
    <mergeCell ref="L3:M3"/>
    <mergeCell ref="U3:V3"/>
    <mergeCell ref="S3:T3"/>
    <mergeCell ref="O19:V20"/>
    <mergeCell ref="O1:V2"/>
    <mergeCell ref="Q3:R3"/>
    <mergeCell ref="C3:D3"/>
    <mergeCell ref="C21:D21"/>
    <mergeCell ref="C1:D2"/>
    <mergeCell ref="O3:P3"/>
    <mergeCell ref="O21:P21"/>
    <mergeCell ref="I21:J21"/>
    <mergeCell ref="G21:H21"/>
    <mergeCell ref="E21:F21"/>
    <mergeCell ref="E1:J2"/>
    <mergeCell ref="I3:J3"/>
    <mergeCell ref="G3:H3"/>
    <mergeCell ref="E3:F3"/>
    <mergeCell ref="U21:V21"/>
    <mergeCell ref="S21:T21"/>
  </mergeCells>
  <conditionalFormatting sqref="D11:D17">
    <cfRule type="cellIs" dxfId="36" priority="90" operator="greaterThan">
      <formula>$M11</formula>
    </cfRule>
    <cfRule type="cellIs" dxfId="35" priority="91" operator="lessThan">
      <formula>$L11</formula>
    </cfRule>
    <cfRule type="cellIs" dxfId="34" priority="92" operator="between">
      <formula>$L11</formula>
      <formula>"$K10"</formula>
    </cfRule>
  </conditionalFormatting>
  <conditionalFormatting sqref="D29:D35">
    <cfRule type="cellIs" dxfId="33" priority="93" operator="greaterThan">
      <formula>$M29</formula>
    </cfRule>
    <cfRule type="cellIs" dxfId="32" priority="94" operator="lessThan">
      <formula>$L29</formula>
    </cfRule>
    <cfRule type="cellIs" dxfId="31" priority="95" operator="between">
      <formula>$L29</formula>
      <formula>"$K10"</formula>
    </cfRule>
  </conditionalFormatting>
  <conditionalFormatting sqref="F11:F17">
    <cfRule type="cellIs" dxfId="30" priority="226" operator="greaterThan">
      <formula>$M11</formula>
    </cfRule>
    <cfRule type="cellIs" dxfId="29" priority="227" operator="lessThan">
      <formula>$L11</formula>
    </cfRule>
    <cfRule type="cellIs" dxfId="28" priority="228" operator="between">
      <formula>$L11</formula>
      <formula>"$K10"</formula>
    </cfRule>
  </conditionalFormatting>
  <conditionalFormatting sqref="F29:F35">
    <cfRule type="cellIs" dxfId="27" priority="176" operator="greaterThan">
      <formula>$M29</formula>
    </cfRule>
    <cfRule type="cellIs" dxfId="26" priority="177" operator="lessThan">
      <formula>$L29</formula>
    </cfRule>
    <cfRule type="cellIs" dxfId="25" priority="178" operator="between">
      <formula>$L29</formula>
      <formula>"$K10"</formula>
    </cfRule>
  </conditionalFormatting>
  <conditionalFormatting sqref="H11:H17">
    <cfRule type="cellIs" dxfId="24" priority="182" operator="greaterThan">
      <formula>$M11</formula>
    </cfRule>
    <cfRule type="cellIs" dxfId="23" priority="183" operator="lessThan">
      <formula>$L11</formula>
    </cfRule>
    <cfRule type="cellIs" dxfId="22" priority="184" operator="between">
      <formula>$L11</formula>
      <formula>"$K10"</formula>
    </cfRule>
  </conditionalFormatting>
  <conditionalFormatting sqref="H29:H35">
    <cfRule type="cellIs" dxfId="21" priority="173" operator="greaterThan">
      <formula>$M29</formula>
    </cfRule>
    <cfRule type="cellIs" dxfId="20" priority="174" operator="lessThan">
      <formula>$L29</formula>
    </cfRule>
    <cfRule type="cellIs" dxfId="19" priority="175" operator="between">
      <formula>$L29</formula>
      <formula>"$K10"</formula>
    </cfRule>
  </conditionalFormatting>
  <conditionalFormatting sqref="J11:J17">
    <cfRule type="cellIs" dxfId="18" priority="179" operator="greaterThan">
      <formula>$M11</formula>
    </cfRule>
    <cfRule type="cellIs" dxfId="17" priority="180" operator="lessThan">
      <formula>$L11</formula>
    </cfRule>
    <cfRule type="cellIs" dxfId="16" priority="181" operator="between">
      <formula>$L11</formula>
      <formula>"$K10"</formula>
    </cfRule>
  </conditionalFormatting>
  <conditionalFormatting sqref="J29:J35">
    <cfRule type="cellIs" dxfId="15" priority="170" operator="greaterThan">
      <formula>$M29</formula>
    </cfRule>
    <cfRule type="cellIs" dxfId="14" priority="171" operator="lessThan">
      <formula>$L29</formula>
    </cfRule>
    <cfRule type="cellIs" dxfId="13" priority="172" operator="between">
      <formula>$L29</formula>
      <formula>"$K10"</formula>
    </cfRule>
  </conditionalFormatting>
  <conditionalFormatting sqref="O11:V17">
    <cfRule type="cellIs" dxfId="12" priority="20" operator="lessThan">
      <formula>0</formula>
    </cfRule>
    <cfRule type="cellIs" dxfId="11" priority="21" operator="greaterThan">
      <formula>0</formula>
    </cfRule>
  </conditionalFormatting>
  <conditionalFormatting sqref="O16:V17">
    <cfRule type="cellIs" priority="19" operator="equal">
      <formula>"Please Enter Data"</formula>
    </cfRule>
  </conditionalFormatting>
  <conditionalFormatting sqref="O29:V35">
    <cfRule type="cellIs" dxfId="10" priority="2" operator="lessThan">
      <formula>0</formula>
    </cfRule>
    <cfRule type="cellIs" dxfId="9" priority="3" operator="greaterThan">
      <formula>0</formula>
    </cfRule>
  </conditionalFormatting>
  <conditionalFormatting sqref="O34:V35">
    <cfRule type="cellIs" priority="1" operator="equal">
      <formula>"Please Enter Data"</formula>
    </cfRule>
  </conditionalFormatting>
  <printOptions gridLines="1"/>
  <pageMargins left="0.7" right="0.7" top="0.75" bottom="0.75" header="0.3" footer="0.3"/>
  <pageSetup paperSize="9" scale="93" fitToWidth="0" orientation="landscape" horizontalDpi="300" verticalDpi="0" r:id="rId1"/>
  <colBreaks count="1" manualBreakCount="1">
    <brk id="13" max="1048575" man="1"/>
  </colBreaks>
  <ignoredErrors>
    <ignoredError sqref="G7" 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0"/>
  </sheetPr>
  <dimension ref="A1:J35"/>
  <sheetViews>
    <sheetView workbookViewId="0">
      <selection sqref="A1:H1"/>
    </sheetView>
  </sheetViews>
  <sheetFormatPr defaultColWidth="9.109375" defaultRowHeight="13.8"/>
  <cols>
    <col min="1" max="1" width="3.5546875" style="3" customWidth="1"/>
    <col min="2" max="2" width="86.88671875" style="130" customWidth="1"/>
    <col min="3" max="3" width="3" style="130" customWidth="1"/>
    <col min="4" max="4" width="10.6640625" style="3" customWidth="1"/>
    <col min="5" max="5" width="2.6640625" style="3" customWidth="1"/>
    <col min="6" max="6" width="10.6640625" style="3" customWidth="1"/>
    <col min="7" max="7" width="2.6640625" style="3" customWidth="1"/>
    <col min="8" max="9" width="10.6640625" style="3" customWidth="1"/>
    <col min="10" max="16384" width="9.109375" style="3"/>
  </cols>
  <sheetData>
    <row r="1" spans="1:10" s="126" customFormat="1" ht="25.5" customHeight="1">
      <c r="A1" s="457" t="str">
        <f>'b) Budget Template'!A1:J1</f>
        <v>Approved Budget 2026/27 and Predicted Budgets 2027/28 &amp; 2028/29</v>
      </c>
      <c r="B1" s="457"/>
      <c r="C1" s="457"/>
      <c r="D1" s="457"/>
      <c r="E1" s="457"/>
      <c r="F1" s="457"/>
      <c r="G1" s="457"/>
      <c r="H1" s="457"/>
      <c r="I1" s="125"/>
      <c r="J1" s="125"/>
    </row>
    <row r="2" spans="1:10" s="126" customFormat="1">
      <c r="B2" s="127"/>
      <c r="C2" s="127"/>
      <c r="D2" s="125"/>
      <c r="E2" s="125"/>
      <c r="F2" s="125"/>
      <c r="G2" s="125"/>
      <c r="H2" s="125"/>
      <c r="I2" s="125"/>
      <c r="J2" s="125"/>
    </row>
    <row r="3" spans="1:10" s="126" customFormat="1" ht="15.6">
      <c r="B3" s="128" t="s">
        <v>510</v>
      </c>
      <c r="C3" s="129"/>
      <c r="D3" s="125"/>
      <c r="E3" s="125"/>
      <c r="F3" s="125"/>
      <c r="G3" s="125"/>
      <c r="H3" s="125"/>
      <c r="I3" s="125"/>
      <c r="J3" s="125"/>
    </row>
    <row r="4" spans="1:10" ht="6.75" customHeight="1"/>
    <row r="5" spans="1:10" s="131" customFormat="1" ht="29.25" customHeight="1">
      <c r="B5" s="460" t="s">
        <v>511</v>
      </c>
      <c r="C5" s="460"/>
      <c r="D5" s="460"/>
      <c r="E5" s="460"/>
      <c r="F5" s="460"/>
      <c r="G5" s="460"/>
      <c r="H5" s="460"/>
      <c r="I5" s="132"/>
    </row>
    <row r="6" spans="1:10" ht="14.4">
      <c r="B6" s="133"/>
      <c r="C6" s="134"/>
      <c r="D6" s="2"/>
      <c r="H6" s="4"/>
      <c r="I6" s="135"/>
    </row>
    <row r="7" spans="1:10" s="4" customFormat="1">
      <c r="D7" s="136" t="str">
        <f>'b) Budget Template'!E5</f>
        <v>2026/27</v>
      </c>
      <c r="F7" s="136" t="str">
        <f>'b) Budget Template'!G5</f>
        <v>2027/28</v>
      </c>
      <c r="H7" s="136" t="str">
        <f>'b) Budget Template'!I5</f>
        <v>2028/29</v>
      </c>
    </row>
    <row r="8" spans="1:10" s="4" customFormat="1"/>
    <row r="9" spans="1:10" ht="15" hidden="1" thickBot="1">
      <c r="B9" s="134"/>
      <c r="C9" s="134"/>
      <c r="D9" s="2"/>
      <c r="H9" s="4"/>
      <c r="I9" s="135"/>
    </row>
    <row r="10" spans="1:10" s="314" customFormat="1" ht="14.4" hidden="1">
      <c r="A10" s="314" t="s">
        <v>512</v>
      </c>
      <c r="B10" s="315" t="s">
        <v>513</v>
      </c>
      <c r="C10" s="315"/>
      <c r="D10" s="458" t="s">
        <v>514</v>
      </c>
      <c r="H10" s="316"/>
      <c r="I10" s="317"/>
    </row>
    <row r="11" spans="1:10" s="314" customFormat="1" ht="15" hidden="1" thickBot="1">
      <c r="B11" s="314" t="s">
        <v>515</v>
      </c>
      <c r="C11" s="315"/>
      <c r="D11" s="459"/>
      <c r="H11" s="316"/>
      <c r="I11" s="317"/>
    </row>
    <row r="12" spans="1:10" ht="14.4">
      <c r="B12" s="137"/>
      <c r="D12" s="6"/>
      <c r="H12" s="4"/>
      <c r="I12" s="135"/>
    </row>
    <row r="13" spans="1:10" ht="15" thickBot="1">
      <c r="B13" s="134"/>
      <c r="C13" s="134"/>
      <c r="D13" s="2"/>
      <c r="H13" s="4"/>
      <c r="I13" s="135"/>
    </row>
    <row r="14" spans="1:10" ht="14.4">
      <c r="A14" s="3" t="s">
        <v>516</v>
      </c>
      <c r="B14" s="130" t="s">
        <v>517</v>
      </c>
      <c r="D14" s="455" t="str">
        <f>IF('b) Budget Template'!E65='b) Budget Template'!E116,"OK","CHECK")</f>
        <v>OK</v>
      </c>
      <c r="F14" s="455" t="str">
        <f>IF('b) Budget Template'!G65='b) Budget Template'!G116,"OK","CHECK")</f>
        <v>OK</v>
      </c>
      <c r="H14" s="455" t="str">
        <f>IF('b) Budget Template'!I65='b) Budget Template'!I116,"OK","CHECK")</f>
        <v>OK</v>
      </c>
      <c r="I14" s="135"/>
    </row>
    <row r="15" spans="1:10" ht="15" thickBot="1">
      <c r="B15" s="3" t="s">
        <v>518</v>
      </c>
      <c r="D15" s="456"/>
      <c r="F15" s="456"/>
      <c r="H15" s="456"/>
      <c r="I15" s="135"/>
    </row>
    <row r="16" spans="1:10" ht="14.4">
      <c r="B16" s="137"/>
      <c r="D16" s="6"/>
      <c r="F16" s="6"/>
      <c r="H16" s="6"/>
      <c r="I16" s="135"/>
    </row>
    <row r="17" spans="1:9" ht="15" thickBot="1">
      <c r="D17" s="5"/>
      <c r="F17" s="5"/>
      <c r="H17" s="5"/>
      <c r="I17" s="135"/>
    </row>
    <row r="18" spans="1:9" ht="14.4">
      <c r="A18" s="3" t="s">
        <v>519</v>
      </c>
      <c r="B18" s="130" t="s">
        <v>520</v>
      </c>
      <c r="D18" s="455" t="str">
        <f>IF('b) Budget Template'!E70&gt;0,"CHECK","OK")</f>
        <v>OK</v>
      </c>
      <c r="F18" s="455" t="str">
        <f>IF('b) Budget Template'!G70&gt;0,"CHECK","OK")</f>
        <v>OK</v>
      </c>
      <c r="H18" s="455" t="str">
        <f>IF('b) Budget Template'!I70&gt;0,"CHECK","OK")</f>
        <v>OK</v>
      </c>
      <c r="I18" s="135"/>
    </row>
    <row r="19" spans="1:9" ht="15" thickBot="1">
      <c r="B19" s="3" t="s">
        <v>521</v>
      </c>
      <c r="D19" s="456"/>
      <c r="F19" s="456"/>
      <c r="H19" s="456"/>
      <c r="I19" s="135"/>
    </row>
    <row r="20" spans="1:9" ht="14.4">
      <c r="B20" s="137"/>
      <c r="D20" s="6"/>
      <c r="F20" s="6"/>
      <c r="H20" s="6"/>
      <c r="I20" s="135"/>
    </row>
    <row r="21" spans="1:9" ht="15" thickBot="1">
      <c r="B21" s="137"/>
      <c r="D21" s="6"/>
      <c r="F21" s="6"/>
      <c r="H21" s="6"/>
      <c r="I21" s="135"/>
    </row>
    <row r="22" spans="1:9" ht="28.2">
      <c r="A22" s="243" t="s">
        <v>522</v>
      </c>
      <c r="B22" s="138" t="s">
        <v>523</v>
      </c>
      <c r="D22" s="455" t="str">
        <f>IF('b) Budget Template'!E89&gt;0,"CHECK","OK")</f>
        <v>OK</v>
      </c>
      <c r="F22" s="455" t="str">
        <f>IF('b) Budget Template'!G89&gt;0,"CHECK","OK")</f>
        <v>OK</v>
      </c>
      <c r="H22" s="455" t="str">
        <f>IF('b) Budget Template'!I89&gt;0,"CHECK","OK")</f>
        <v>OK</v>
      </c>
      <c r="I22" s="135"/>
    </row>
    <row r="23" spans="1:9" ht="15" thickBot="1">
      <c r="B23" s="137"/>
      <c r="D23" s="456"/>
      <c r="F23" s="456"/>
      <c r="H23" s="456"/>
      <c r="I23" s="135"/>
    </row>
    <row r="24" spans="1:9" ht="15" thickBot="1">
      <c r="B24" s="137"/>
      <c r="D24" s="6"/>
      <c r="F24" s="6"/>
      <c r="H24" s="6"/>
      <c r="I24" s="135"/>
    </row>
    <row r="25" spans="1:9" ht="14.4" hidden="1">
      <c r="A25" s="3" t="s">
        <v>524</v>
      </c>
      <c r="B25" s="130" t="s">
        <v>525</v>
      </c>
      <c r="D25" s="455" t="str">
        <f>IF('b) Budget Template'!E101&gt;0,"CHECK","OK")</f>
        <v>OK</v>
      </c>
      <c r="F25" s="455" t="str">
        <f>IF('b) Budget Template'!G101&gt;0,"CHECK","OK")</f>
        <v>OK</v>
      </c>
      <c r="H25" s="455" t="str">
        <f>IF('b) Budget Template'!I101&gt;0,"CHECK","OK")</f>
        <v>OK</v>
      </c>
      <c r="I25" s="135"/>
    </row>
    <row r="26" spans="1:9" ht="15" hidden="1" thickBot="1">
      <c r="B26" s="3" t="s">
        <v>526</v>
      </c>
      <c r="D26" s="456"/>
      <c r="F26" s="456"/>
      <c r="H26" s="456"/>
      <c r="I26" s="135"/>
    </row>
    <row r="27" spans="1:9" ht="14.4" hidden="1">
      <c r="B27" s="137"/>
      <c r="D27" s="6"/>
      <c r="F27" s="6"/>
      <c r="H27" s="6"/>
      <c r="I27" s="135"/>
    </row>
    <row r="28" spans="1:9" ht="15" hidden="1" thickBot="1">
      <c r="D28" s="5"/>
      <c r="F28" s="5"/>
      <c r="H28" s="5"/>
      <c r="I28" s="135"/>
    </row>
    <row r="29" spans="1:9" ht="14.4">
      <c r="A29" s="3" t="s">
        <v>524</v>
      </c>
      <c r="B29" s="130" t="s">
        <v>527</v>
      </c>
      <c r="D29" s="455" t="e">
        <f>IF('b) Budget Template'!E98&lt;0,"CHECK","OK")</f>
        <v>#N/A</v>
      </c>
      <c r="F29" s="455" t="e">
        <f>IF('b) Budget Template'!G98&lt;0,"CHECK","OK")</f>
        <v>#N/A</v>
      </c>
      <c r="H29" s="455" t="e">
        <f>IF('b) Budget Template'!I98&lt;0,"CHECK","OK")</f>
        <v>#N/A</v>
      </c>
      <c r="I29" s="135"/>
    </row>
    <row r="30" spans="1:9" ht="15" thickBot="1">
      <c r="B30" s="137"/>
      <c r="D30" s="456"/>
      <c r="F30" s="456"/>
      <c r="H30" s="456"/>
      <c r="I30" s="135"/>
    </row>
    <row r="31" spans="1:9" ht="15" thickBot="1">
      <c r="B31" s="137"/>
      <c r="D31" s="6"/>
      <c r="F31" s="6"/>
      <c r="H31" s="6"/>
      <c r="I31" s="135"/>
    </row>
    <row r="32" spans="1:9" ht="14.4">
      <c r="A32" s="3" t="s">
        <v>528</v>
      </c>
      <c r="B32" s="130" t="s">
        <v>529</v>
      </c>
      <c r="D32" s="455" t="e">
        <f>IF('b) Budget Template'!E98&lt;(('b) Budget Template'!E90+'b) Budget Template'!E71)*50%),"CHECK","OK")</f>
        <v>#N/A</v>
      </c>
      <c r="F32" s="455" t="e">
        <f>IF('b) Budget Template'!G98&lt;('b) Budget Template'!E98*50%),"CHECK","OK")</f>
        <v>#N/A</v>
      </c>
      <c r="H32" s="455" t="e">
        <f>IF('b) Budget Template'!I98&lt;('b) Budget Template'!G98*50%),"CHECK","OK")</f>
        <v>#N/A</v>
      </c>
      <c r="I32" s="135"/>
    </row>
    <row r="33" spans="2:9" ht="15" thickBot="1">
      <c r="B33" s="3" t="s">
        <v>530</v>
      </c>
      <c r="D33" s="456"/>
      <c r="F33" s="456"/>
      <c r="H33" s="456"/>
      <c r="I33" s="135"/>
    </row>
    <row r="34" spans="2:9" ht="14.4">
      <c r="B34" s="137"/>
      <c r="D34" s="5"/>
      <c r="F34" s="5"/>
      <c r="H34" s="5"/>
      <c r="I34" s="135"/>
    </row>
    <row r="35" spans="2:9">
      <c r="D35" s="139"/>
      <c r="F35" s="139"/>
      <c r="H35" s="139"/>
    </row>
  </sheetData>
  <sheetProtection sheet="1" objects="1" scenarios="1"/>
  <mergeCells count="21">
    <mergeCell ref="D22:D23"/>
    <mergeCell ref="F22:F23"/>
    <mergeCell ref="H22:H23"/>
    <mergeCell ref="D18:D19"/>
    <mergeCell ref="F18:F19"/>
    <mergeCell ref="H18:H19"/>
    <mergeCell ref="A1:H1"/>
    <mergeCell ref="D10:D11"/>
    <mergeCell ref="D14:D15"/>
    <mergeCell ref="F14:F15"/>
    <mergeCell ref="H14:H15"/>
    <mergeCell ref="B5:H5"/>
    <mergeCell ref="D32:D33"/>
    <mergeCell ref="F32:F33"/>
    <mergeCell ref="H32:H33"/>
    <mergeCell ref="F25:F26"/>
    <mergeCell ref="H25:H26"/>
    <mergeCell ref="D29:D30"/>
    <mergeCell ref="F29:F30"/>
    <mergeCell ref="H29:H30"/>
    <mergeCell ref="D25:D26"/>
  </mergeCells>
  <phoneticPr fontId="12" type="noConversion"/>
  <conditionalFormatting sqref="D10:D12 D29:D33 F29:F33 H29:H33">
    <cfRule type="cellIs" dxfId="8" priority="10" stopIfTrue="1" operator="equal">
      <formula>"Check"</formula>
    </cfRule>
  </conditionalFormatting>
  <conditionalFormatting sqref="D14:D16">
    <cfRule type="cellIs" dxfId="7" priority="3" stopIfTrue="1" operator="equal">
      <formula>"Check"</formula>
    </cfRule>
  </conditionalFormatting>
  <conditionalFormatting sqref="D18:D27">
    <cfRule type="cellIs" dxfId="6" priority="6" stopIfTrue="1" operator="equal">
      <formula>"Check"</formula>
    </cfRule>
  </conditionalFormatting>
  <conditionalFormatting sqref="F14:F16">
    <cfRule type="cellIs" dxfId="5" priority="2" stopIfTrue="1" operator="equal">
      <formula>"Check"</formula>
    </cfRule>
  </conditionalFormatting>
  <conditionalFormatting sqref="F18:F27">
    <cfRule type="cellIs" dxfId="4" priority="5" stopIfTrue="1" operator="equal">
      <formula>"Check"</formula>
    </cfRule>
  </conditionalFormatting>
  <conditionalFormatting sqref="H14:H16">
    <cfRule type="cellIs" dxfId="3" priority="1" stopIfTrue="1" operator="equal">
      <formula>"Check"</formula>
    </cfRule>
  </conditionalFormatting>
  <conditionalFormatting sqref="H18:H27">
    <cfRule type="cellIs" dxfId="2" priority="4" stopIfTrue="1" operator="equal">
      <formula>"Check"</formula>
    </cfRule>
  </conditionalFormatting>
  <pageMargins left="0.15748031496062992" right="0.15748031496062992" top="0.39370078740157483" bottom="0.39370078740157483" header="0.51181102362204722" footer="0.51181102362204722"/>
  <pageSetup paperSize="9" scale="82" orientation="landscape" r:id="rId1"/>
  <headerFooter alignWithMargins="0"/>
  <cellWatches>
    <cellWatch r="D10"/>
  </cellWatch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9b21f7a-5c23-465e-9456-167c464d9d38">
      <Terms xmlns="http://schemas.microsoft.com/office/infopath/2007/PartnerControls"/>
    </lcf76f155ced4ddcb4097134ff3c332f>
    <TaxCatchAll xmlns="914b8805-347d-4649-b025-7bc68f6e747d" xsi:nil="true"/>
    <School xmlns="09b21f7a-5c23-465e-9456-167c464d9d38" xsi:nil="true"/>
    <Period xmlns="09b21f7a-5c23-465e-9456-167c464d9d38" xsi:nil="true"/>
    <Document xmlns="09b21f7a-5c23-465e-9456-167c464d9d3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17F14F15A7C6E4E94B433EBEA75847E" ma:contentTypeVersion="27" ma:contentTypeDescription="Create a new document." ma:contentTypeScope="" ma:versionID="6fa1acf55f472e96d4b29642156d9aff">
  <xsd:schema xmlns:xsd="http://www.w3.org/2001/XMLSchema" xmlns:xs="http://www.w3.org/2001/XMLSchema" xmlns:p="http://schemas.microsoft.com/office/2006/metadata/properties" xmlns:ns2="09b21f7a-5c23-465e-9456-167c464d9d38" xmlns:ns3="914b8805-347d-4649-b025-7bc68f6e747d" targetNamespace="http://schemas.microsoft.com/office/2006/metadata/properties" ma:root="true" ma:fieldsID="7c8d8024c06fc66996d610a21c7ae44b" ns2:_="" ns3:_="">
    <xsd:import namespace="09b21f7a-5c23-465e-9456-167c464d9d38"/>
    <xsd:import namespace="914b8805-347d-4649-b025-7bc68f6e74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LengthInSeconds" minOccurs="0"/>
                <xsd:element ref="ns2:MediaServiceSearchProperties" minOccurs="0"/>
                <xsd:element ref="ns2:Period" minOccurs="0"/>
                <xsd:element ref="ns2:School" minOccurs="0"/>
                <xsd:element ref="ns2:Documen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b21f7a-5c23-465e-9456-167c464d9d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33aaf0-d2be-4910-a308-718f043c109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hidden="true" ma:internalName="MediaServiceOCR"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hidden="true"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Period" ma:index="25" nillable="true" ma:displayName="Period" ma:format="Dropdown" ma:hidden="true" ma:internalName="Period" ma:readOnly="false">
      <xsd:simpleType>
        <xsd:restriction base="dms:Choice">
          <xsd:enumeration value="01 Apr"/>
          <xsd:enumeration value="02 May"/>
          <xsd:enumeration value="03 June"/>
          <xsd:enumeration value="04 July"/>
          <xsd:enumeration value="05 Aug"/>
          <xsd:enumeration value="06 Sep"/>
          <xsd:enumeration value="07 Oct"/>
          <xsd:enumeration value="08 Nov"/>
          <xsd:enumeration value="09 Dec"/>
          <xsd:enumeration value="10 Jan"/>
          <xsd:enumeration value="11 Feb"/>
          <xsd:enumeration value="12 Mar"/>
        </xsd:restriction>
      </xsd:simpleType>
    </xsd:element>
    <xsd:element name="School" ma:index="26" nillable="true" ma:displayName="School" ma:format="Dropdown" ma:hidden="true" ma:internalName="School" ma:readOnly="false">
      <xsd:simpleType>
        <xsd:restriction base="dms:Choice">
          <xsd:enumeration value="Abbots Ripton"/>
          <xsd:enumeration value="Alconbury"/>
          <xsd:enumeration value="Alderman Payne"/>
          <xsd:enumeration value="Arbury"/>
          <xsd:enumeration value="Barnabas Oley"/>
          <xsd:enumeration value="Barrington"/>
          <xsd:enumeration value="Barton"/>
          <xsd:enumeration value="Bassingbourn"/>
          <xsd:enumeration value="Beaupre"/>
          <xsd:enumeration value="Benwick"/>
          <xsd:enumeration value="Bewick Bridge"/>
          <xsd:enumeration value="Brampton"/>
          <xsd:enumeration value="Brington"/>
          <xsd:enumeration value="Brunswick"/>
          <xsd:enumeration value="Burwell"/>
          <xsd:enumeration value="Bushmead"/>
          <xsd:enumeration value="Caldecote"/>
          <xsd:enumeration value="Castle Camps"/>
          <xsd:enumeration value="Castle School"/>
          <xsd:enumeration value="Cherry Hinton"/>
          <xsd:enumeration value="Cheveley"/>
          <xsd:enumeration value="Clarkson"/>
          <xsd:enumeration value="Coates"/>
          <xsd:enumeration value="Colleges"/>
          <xsd:enumeration value="Colville"/>
          <xsd:enumeration value="Coton"/>
          <xsd:enumeration value="Cottenham"/>
          <xsd:enumeration value="Dry Drayton"/>
          <xsd:enumeration value="Duxford"/>
          <xsd:enumeration value="Eastfield"/>
          <xsd:enumeration value="Elsworth"/>
          <xsd:enumeration value="Ely St John"/>
          <xsd:enumeration value="Eynesbury"/>
          <xsd:enumeration value="Fawcett"/>
          <xsd:enumeration value="Fen Drayton"/>
          <xsd:enumeration value="Fenstanton and Hilton"/>
          <xsd:enumeration value="Folksworth"/>
          <xsd:enumeration value="Fordham"/>
          <xsd:enumeration value="Fourfields"/>
          <xsd:enumeration value="Fowlmere"/>
          <xsd:enumeration value="Foxton"/>
          <xsd:enumeration value="Friday Bridge"/>
          <xsd:enumeration value="Fulbourn"/>
          <xsd:enumeration value="Granta"/>
          <xsd:enumeration value="Gt and Lt Shelford"/>
          <xsd:enumeration value="Great Abington"/>
          <xsd:enumeration value="Great Paxton"/>
          <xsd:enumeration value="Hardwick and Cambourne"/>
          <xsd:enumeration value="Harston and Newton"/>
          <xsd:enumeration value="Haslingfield"/>
          <xsd:enumeration value="Hauxton"/>
          <xsd:enumeration value="Hemingford Grey"/>
          <xsd:enumeration value="Histon"/>
          <xsd:enumeration value="Holywell"/>
          <xsd:enumeration value="Homerton"/>
          <xsd:enumeration value="Houghton"/>
          <xsd:enumeration value="Huntingdon Nursery"/>
          <xsd:enumeration value="Huntingdon Primary"/>
          <xsd:enumeration value="Isleham"/>
          <xsd:enumeration value="Kettlefields"/>
          <xsd:enumeration value="Kings Hedges"/>
          <xsd:enumeration value="Linton"/>
          <xsd:enumeration value="Lionel Walden"/>
          <xsd:enumeration value="Little Paxton"/>
          <xsd:enumeration value="Littleport"/>
          <xsd:enumeration value="Manea"/>
          <xsd:enumeration value="Mayfield"/>
          <xsd:enumeration value="Melbourn"/>
          <xsd:enumeration value="Meldreth"/>
          <xsd:enumeration value="Meridian"/>
          <xsd:enumeration value="Milton Road"/>
          <xsd:enumeration value="Monkfield"/>
          <xsd:enumeration value="Morley"/>
          <xsd:enumeration value="Newnham Croft"/>
          <xsd:enumeration value="Orchard Park"/>
          <xsd:enumeration value="Over"/>
          <xsd:enumeration value="Park Street"/>
          <xsd:enumeration value="Pendragon"/>
          <xsd:enumeration value="Peterfield"/>
          <xsd:enumeration value="Priory Junior"/>
          <xsd:enumeration value="Priory Park"/>
          <xsd:enumeration value="Queens Fed"/>
          <xsd:enumeration value="Ridgefield"/>
          <xsd:enumeration value="Robert Arkenstall"/>
          <xsd:enumeration value="Samuel Pepys"/>
          <xsd:enumeration value="Sawtry"/>
          <xsd:enumeration value="Shirley"/>
          <xsd:enumeration value="The Spinney"/>
          <xsd:enumeration value="Spring Meadow"/>
          <xsd:enumeration value="St Annes"/>
          <xsd:enumeration value="St Helens"/>
          <xsd:enumeration value="St Matthews"/>
          <xsd:enumeration value="St Pauls"/>
          <xsd:enumeration value="St Philips"/>
          <xsd:enumeration value="Steeple Morden"/>
          <xsd:enumeration value="Stretham"/>
          <xsd:enumeration value="Stukeley Meadows"/>
          <xsd:enumeration value="Sutton"/>
          <xsd:enumeration value="Swavesey"/>
          <xsd:enumeration value="Teversham"/>
          <xsd:enumeration value="Asbeach"/>
          <xsd:enumeration value="Bellbird"/>
          <xsd:enumeration value="Elton"/>
          <xsd:enumeration value="The Fields"/>
          <xsd:enumeration value="The Grove"/>
          <xsd:enumeration value="The Newton"/>
          <xsd:enumeration value="The Rackham"/>
          <xsd:enumeration value="The Vine"/>
          <xsd:enumeration value="Thorndown"/>
          <xsd:enumeration value="Townley"/>
          <xsd:enumeration value="Trumpington Fed"/>
          <xsd:enumeration value="Waterbeach"/>
          <xsd:enumeration value="Westfield"/>
          <xsd:enumeration value="Wilburton"/>
          <xsd:enumeration value="William Westley"/>
          <xsd:enumeration value="Willingham"/>
          <xsd:enumeration value="Wyton"/>
          <xsd:enumeration value="Yaxley"/>
        </xsd:restriction>
      </xsd:simpleType>
    </xsd:element>
    <xsd:element name="Document" ma:index="27" nillable="true" ma:displayName="Category" ma:format="Dropdown" ma:hidden="true" ma:internalName="Document" ma:readOnly="false">
      <xsd:simpleType>
        <xsd:restriction base="dms:Choice">
          <xsd:enumeration value="Email"/>
          <xsd:enumeration value="SMER"/>
          <xsd:enumeration value="Feedback"/>
          <xsd:enumeration value="Other Correspondence"/>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4b8805-347d-4649-b025-7bc68f6e747d"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16" nillable="true" ma:displayName="Taxonomy Catch All Column" ma:hidden="true" ma:list="{6c1ef83e-2c86-4c42-a104-653a0638da21}" ma:internalName="TaxCatchAll" ma:readOnly="false" ma:showField="CatchAllData" ma:web="914b8805-347d-4649-b025-7bc68f6e74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7EB792-F472-4577-BB78-1DEBFA3F6FE8}">
  <ds:schemaRefs>
    <ds:schemaRef ds:uri="http://schemas.microsoft.com/sharepoint/v3/contenttype/forms"/>
  </ds:schemaRefs>
</ds:datastoreItem>
</file>

<file path=customXml/itemProps2.xml><?xml version="1.0" encoding="utf-8"?>
<ds:datastoreItem xmlns:ds="http://schemas.openxmlformats.org/officeDocument/2006/customXml" ds:itemID="{B8BA47CA-0291-4E60-8616-2FF042CE2BC9}">
  <ds:schemaRefs>
    <ds:schemaRef ds:uri="http://schemas.microsoft.com/office/2006/documentManagement/types"/>
    <ds:schemaRef ds:uri="http://purl.org/dc/elements/1.1/"/>
    <ds:schemaRef ds:uri="http://purl.org/dc/dcmitype/"/>
    <ds:schemaRef ds:uri="914b8805-347d-4649-b025-7bc68f6e747d"/>
    <ds:schemaRef ds:uri="http://schemas.openxmlformats.org/package/2006/metadata/core-properties"/>
    <ds:schemaRef ds:uri="http://purl.org/dc/terms/"/>
    <ds:schemaRef ds:uri="http://www.w3.org/XML/1998/namespace"/>
    <ds:schemaRef ds:uri="http://schemas.microsoft.com/office/infopath/2007/PartnerControls"/>
    <ds:schemaRef ds:uri="09b21f7a-5c23-465e-9456-167c464d9d38"/>
    <ds:schemaRef ds:uri="http://schemas.microsoft.com/office/2006/metadata/properties"/>
  </ds:schemaRefs>
</ds:datastoreItem>
</file>

<file path=customXml/itemProps3.xml><?xml version="1.0" encoding="utf-8"?>
<ds:datastoreItem xmlns:ds="http://schemas.openxmlformats.org/officeDocument/2006/customXml" ds:itemID="{257FBE02-E50A-47AA-96A5-4F857845EB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b21f7a-5c23-465e-9456-167c464d9d38"/>
    <ds:schemaRef ds:uri="914b8805-347d-4649-b025-7bc68f6e7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Instructions</vt:lpstr>
      <vt:lpstr>Letter PLEASE READ</vt:lpstr>
      <vt:lpstr>a) Governor Authorisation</vt:lpstr>
      <vt:lpstr>b) Budget Template</vt:lpstr>
      <vt:lpstr>Budget Analysis Report (Table)</vt:lpstr>
      <vt:lpstr>Deficit Business Case</vt:lpstr>
      <vt:lpstr>Rev Income Spend B'mark Metrics</vt:lpstr>
      <vt:lpstr>"Alerts"</vt:lpstr>
      <vt:lpstr>SSCT</vt:lpstr>
      <vt:lpstr>'Letter PLEASE READ'!OLE_LINK1</vt:lpstr>
      <vt:lpstr>'"Alerts"'!Print_Area</vt:lpstr>
      <vt:lpstr>'a) Governor Authorisation'!Print_Area</vt:lpstr>
      <vt:lpstr>'b) Budget Template'!Print_Area</vt:lpstr>
      <vt:lpstr>'Budget Analysis Report (Table)'!Print_Area</vt:lpstr>
      <vt:lpstr>'c) IUB reporting March 2024'!Print_Area</vt:lpstr>
      <vt:lpstr>'d) IUB reporting March 2025'!Print_Area</vt:lpstr>
      <vt:lpstr>'Rev Income Spend B''mark Metrics'!Print_Area</vt:lpstr>
    </vt:vector>
  </TitlesOfParts>
  <Manager/>
  <Company>Education Bradford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Janet.taylor</dc:creator>
  <cp:keywords/>
  <dc:description/>
  <cp:lastModifiedBy>Jonty Holden</cp:lastModifiedBy>
  <cp:revision/>
  <dcterms:created xsi:type="dcterms:W3CDTF">2005-02-15T13:39:22Z</dcterms:created>
  <dcterms:modified xsi:type="dcterms:W3CDTF">2026-04-14T18:29:44Z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-207755002</vt:i4>
  </property>
  <property fmtid="{D5CDD505-2E9C-101B-9397-08002B2CF9AE}" pid="3" name="_EmailSubject">
    <vt:lpwstr>budget template</vt:lpwstr>
  </property>
  <property fmtid="{D5CDD505-2E9C-101B-9397-08002B2CF9AE}" pid="4" name="_AuthorEmail">
    <vt:lpwstr>Andrew.Redding@bradford.gov.uk</vt:lpwstr>
  </property>
  <property fmtid="{D5CDD505-2E9C-101B-9397-08002B2CF9AE}" pid="5" name="_AuthorEmailDisplayName">
    <vt:lpwstr>Andrew Redding</vt:lpwstr>
  </property>
  <property fmtid="{D5CDD505-2E9C-101B-9397-08002B2CF9AE}" pid="6" name="_ReviewingToolsShownOnce">
    <vt:lpwstr/>
  </property>
  <property fmtid="{D5CDD505-2E9C-101B-9397-08002B2CF9AE}" pid="7" name="ContentTypeId">
    <vt:lpwstr>0x010100F17F14F15A7C6E4E94B433EBEA75847E</vt:lpwstr>
  </property>
  <property fmtid="{D5CDD505-2E9C-101B-9397-08002B2CF9AE}" pid="8" name="MediaServiceImageTags">
    <vt:lpwstr/>
  </property>
  <property fmtid="{D5CDD505-2E9C-101B-9397-08002B2CF9AE}" pid="9" name="Posted0">
    <vt:bool>false</vt:bool>
  </property>
  <property fmtid="{D5CDD505-2E9C-101B-9397-08002B2CF9AE}" pid="10" name="Posted">
    <vt:bool>true</vt:bool>
  </property>
</Properties>
</file>