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Relationships xmlns="http://schemas.openxmlformats.org/package/2006/relationships"><Relationship Id="rId3" Type="http://schemas.openxmlformats.org/package/2006/relationships/metadata/core-properties" Target="docProps/core.xml" /><Relationship Id="rId4" Type="http://schemas.openxmlformats.org/officeDocument/2006/relationships/custom-properties" Target="docProps/custom.xml" /><Relationship Id="rId1" Type="http://schemas.openxmlformats.org/officeDocument/2006/relationships/officeDocument" Target="xl/workbook.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7" lowestEdited="7" rupBuild="29426"/>
  <fileSharing userName="Jonty Holden" algorithmName="SHA-512" hashValue="MyJBp5bTIwTR1BXEN6YuLydnWJYS0kcl2jkbAmp/X11sllZPpLhwMlhxvehvzqeLW1gkSLnchV/x4PzfsHe5qg==" saltValue="jPgt1XfNcKFk61BokQ9FnQ==" spinCount="100000" readOnlyRecommended="1"/>
  <workbookPr codeName="ThisWorkbook"/>
  <workbookProtection workbookAlgorithmName="SHA-512" workbookHashValue="MyJBp5bTIwTR1BXEN6YuLydnWJYS0kcl2jkbAmp/X11sllZPpLhwMlhxvehvzqeLW1gkSLnchV/x4PzfsHe5qg==" workbookSaltValue="jPgt1XfNcKFk61BokQ9FnQ==" workbookSpinCount="100000" lockStructure="1"/>
  <bookViews>
    <workbookView xWindow="28680" yWindow="-120" windowWidth="29040" windowHeight="15720"/>
  </bookViews>
  <sheets>
    <sheet name="Instructions" sheetId="11" r:id="rId1"/>
    <sheet name="Front Sheet" sheetId="3" r:id="rId2"/>
    <sheet name="UIFSM Calculator" sheetId="8" r:id="rId3"/>
    <sheet name="PPG Calculator" sheetId="6" r:id="rId4"/>
    <sheet name="PESG Calculator" sheetId="10" r:id="rId5"/>
    <sheet name="Rates" sheetId="1" r:id="rId6"/>
    <sheet name="FSM PPG 2526" sheetId="2" r:id="rId7" state="veryHidden"/>
    <sheet name="UIFSM allocation" sheetId="4" r:id="rId8" state="veryHidden"/>
    <sheet name="Sheet1" sheetId="5" r:id="rId9" state="veryHidden"/>
    <sheet name="SC25_AUT_LAPPSchoolReport_Loade" sheetId="9" r:id="rId10" state="veryHidden"/>
    <sheet name="202526 Actuals" sheetId="7" r:id="rId11" state="veryHidden"/>
  </sheets>
  <definedNames>
    <definedName name="_xlnm._FilterDatabase" comment="" localSheetId="6" hidden="1">'FSM PPG 2526'!$A$2:$S$264</definedName>
    <definedName name="_xlnm._FilterDatabase" comment="" localSheetId="9" hidden="1">'SC25_AUT_LAPPSchoolReport_Loade'!$A$12:$AB$127</definedName>
    <definedName name="_xlnm.Print_Titles" comment="" localSheetId="9">'SC25_AUT_LAPPSchoolReport_Loade'!$1:$5</definedName>
  </definedNames>
  <calcPr fullPrecision="1"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Jonty Holden</author>
  </authors>
  <commentList>
    <comment ref="K6" authorId="0">
      <text>
        <r>
          <t/>
        </r>
        <r>
          <rPr>
            <b/>
            <sz val="9"/>
            <color indexed="81"/>
            <rFont val="Tahoma"/>
            <family val="2"/>
            <charset val="0"/>
          </rPr>
          <t>Enter Estimated Oct 26 no's here</t>
        </r>
      </text>
    </comment>
    <comment ref="N6" authorId="0">
      <text>
        <r>
          <t/>
        </r>
        <r>
          <rPr>
            <b/>
            <sz val="9"/>
            <color indexed="81"/>
            <rFont val="Tahoma"/>
            <family val="2"/>
            <charset val="0"/>
          </rPr>
          <t>Enter Estimated Oct-27 No's here</t>
        </r>
      </text>
    </comment>
  </commentList>
</comments>
</file>

<file path=xl/comments2.xml><?xml version="1.0" encoding="utf-8"?>
<comments xmlns="http://schemas.openxmlformats.org/spreadsheetml/2006/main">
  <authors>
    <author>Jonty Holden</author>
  </authors>
  <commentList>
    <comment ref="F11" authorId="0">
      <text>
        <r>
          <t/>
        </r>
        <r>
          <rPr>
            <b/>
            <sz val="9"/>
            <color indexed="81"/>
            <rFont val="Tahoma"/>
            <family val="2"/>
            <charset val="0"/>
          </rPr>
          <t>Cash is paid at the discretion of the Virtual School - You should liaise directly to secure this funding.</t>
        </r>
      </text>
    </comment>
    <comment ref="F12" authorId="0">
      <text>
        <r>
          <t/>
        </r>
        <r>
          <rPr>
            <b/>
            <sz val="9"/>
            <color indexed="81"/>
            <rFont val="Tahoma"/>
            <family val="2"/>
            <charset val="0"/>
          </rPr>
          <t xml:space="preserve">Enter the amount received in 2025/26
</t>
        </r>
      </text>
    </comment>
    <comment ref="I11" authorId="0">
      <text>
        <r>
          <t/>
        </r>
        <r>
          <rPr>
            <b/>
            <sz val="9"/>
            <color indexed="81"/>
            <rFont val="Tahoma"/>
            <family val="2"/>
            <charset val="0"/>
          </rPr>
          <t>Cash is paid at the discretion of the Virtual School - You should liaise directly to secure this funding.</t>
        </r>
      </text>
    </comment>
    <comment ref="I12" authorId="0">
      <text>
        <r>
          <t/>
        </r>
        <r>
          <rPr>
            <b/>
            <sz val="9"/>
            <color indexed="81"/>
            <rFont val="Tahoma"/>
            <family val="2"/>
            <charset val="0"/>
          </rPr>
          <t xml:space="preserve">Enter the amount expected in 2026/27
</t>
        </r>
      </text>
    </comment>
    <comment ref="L11" authorId="0">
      <text>
        <r>
          <t/>
        </r>
        <r>
          <rPr>
            <b/>
            <sz val="9"/>
            <color indexed="81"/>
            <rFont val="Tahoma"/>
            <family val="2"/>
            <charset val="0"/>
          </rPr>
          <t>Cash is paid at the discretion of the Virtual School - You should liaise directly to secure this funding.</t>
        </r>
      </text>
    </comment>
    <comment ref="L12" authorId="0">
      <text>
        <r>
          <t/>
        </r>
        <r>
          <rPr>
            <b/>
            <sz val="9"/>
            <color indexed="81"/>
            <rFont val="Tahoma"/>
            <family val="2"/>
            <charset val="0"/>
          </rPr>
          <t xml:space="preserve">Enter the amount expected in 2027/28
</t>
        </r>
      </text>
    </comment>
    <comment ref="O11" authorId="0">
      <text>
        <r>
          <t/>
        </r>
        <r>
          <rPr>
            <b/>
            <sz val="9"/>
            <color indexed="81"/>
            <rFont val="Tahoma"/>
            <family val="2"/>
            <charset val="0"/>
          </rPr>
          <t>Cash is paid at the discretion of the Virtual School - You should liaise directly to secure this funding.</t>
        </r>
      </text>
    </comment>
    <comment ref="O12" authorId="0">
      <text>
        <r>
          <t/>
        </r>
        <r>
          <rPr>
            <b/>
            <sz val="9"/>
            <color indexed="81"/>
            <rFont val="Tahoma"/>
            <family val="2"/>
            <charset val="0"/>
          </rPr>
          <t xml:space="preserve">Enter the amount expected in 2028/29
</t>
        </r>
      </text>
    </comment>
    <comment ref="K7" authorId="0">
      <text>
        <r>
          <t/>
        </r>
        <r>
          <rPr>
            <b/>
            <sz val="9"/>
            <color indexed="81"/>
            <rFont val="Tahoma"/>
            <family val="2"/>
            <charset val="0"/>
          </rPr>
          <t>Based on 2026/27 % of school population eligible for FSM * 2027/28 Pupil Nos</t>
        </r>
        <r>
          <rPr>
            <sz val="9"/>
            <color indexed="81"/>
            <rFont val="Tahoma"/>
            <family val="2"/>
            <charset val="0"/>
          </rPr>
          <t xml:space="preserve">
</t>
        </r>
      </text>
    </comment>
    <comment ref="N7" authorId="0">
      <text>
        <r>
          <t/>
        </r>
        <r>
          <rPr>
            <sz val="9"/>
            <color indexed="81"/>
            <rFont val="Tahoma"/>
            <family val="2"/>
            <charset val="0"/>
          </rPr>
          <t>Based on 2026/27 % of school population eligible for FSM * 2028/29 Pupil Nos</t>
        </r>
      </text>
    </comment>
    <comment ref="H8" authorId="0">
      <text>
        <r>
          <t/>
        </r>
        <r>
          <rPr>
            <b/>
            <sz val="9"/>
            <color indexed="81"/>
            <rFont val="Tahoma"/>
            <family val="2"/>
            <charset val="0"/>
          </rPr>
          <t>Pulled from Oct Census - School to Update where you have better knowledge</t>
        </r>
      </text>
    </comment>
  </commentList>
</comments>
</file>

<file path=xl/comments3.xml><?xml version="1.0" encoding="utf-8"?>
<comments xmlns="http://schemas.openxmlformats.org/spreadsheetml/2006/main">
  <authors>
    <author>Jonty Holden</author>
  </authors>
  <commentList>
    <comment ref="M7" authorId="0">
      <text>
        <r>
          <t/>
        </r>
        <r>
          <rPr>
            <b/>
            <sz val="9"/>
            <color indexed="81"/>
            <rFont val="Tahoma"/>
            <family val="2"/>
            <charset val="0"/>
          </rPr>
          <t>6/7ths of Oct-26 pupil No's from Front Sheet. Only Y1-Y6 attracts PESG</t>
        </r>
      </text>
    </comment>
    <comment ref="O7" authorId="0">
      <text>
        <r>
          <t/>
        </r>
        <r>
          <rPr>
            <b/>
            <sz val="9"/>
            <color indexed="81"/>
            <rFont val="Tahoma"/>
            <family val="2"/>
            <charset val="0"/>
          </rPr>
          <t>6/7ths of Oct-27 pupil No's from Front Sheet. Only Y1-Y6 attracts PESG</t>
        </r>
      </text>
    </comment>
    <comment ref="K7" authorId="0">
      <text>
        <r>
          <t/>
        </r>
        <r>
          <rPr>
            <b/>
            <sz val="9"/>
            <color indexed="81"/>
            <rFont val="Tahoma"/>
            <family val="2"/>
            <charset val="0"/>
          </rPr>
          <t xml:space="preserve">Enter your Jan-26 Census no's here.
Y1-Y6 Only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<sst xmlns="http://schemas.openxmlformats.org/spreadsheetml/2006/main" uniqueCount="467" count="2891">
  <si>
    <t>ACTUAL</t>
  </si>
  <si>
    <t>INDICATIVE</t>
  </si>
  <si>
    <t>2025/26</t>
  </si>
  <si>
    <t>2026/27</t>
  </si>
  <si>
    <t>2027/28</t>
  </si>
  <si>
    <t>2028/29</t>
  </si>
  <si>
    <t>2029/30</t>
  </si>
  <si>
    <t>PPG Rate Service</t>
  </si>
  <si>
    <t>UIFSM Rate</t>
  </si>
  <si>
    <t>EY Hourly rate Under 2</t>
  </si>
  <si>
    <t>EY Hourly Rate 2YO</t>
  </si>
  <si>
    <t>EY Rate 3 &amp; 4YO</t>
  </si>
  <si>
    <t>PESG Lump Sum</t>
  </si>
  <si>
    <t>PESG Per Pupil</t>
  </si>
  <si>
    <t>Choose your school from the Blue box on the Front Sheet</t>
  </si>
  <si>
    <t>In the UIFSM tab, enter the numbers of pupils in the blue boxes as described</t>
  </si>
  <si>
    <t>In the Pupil Premium Tab, enter amounts for Out of Authority LAC and LAC PPG from the Virtual School in the blue boxes as described</t>
  </si>
  <si>
    <t>Review the information in purple boxes and update where necessary</t>
  </si>
  <si>
    <t>In the PESG, enter pupil numbers into the blue box as described</t>
  </si>
  <si>
    <t>Financial Year Allocations</t>
  </si>
  <si>
    <t>Choose School</t>
  </si>
  <si>
    <t>School</t>
  </si>
  <si>
    <t>EstablishmentName</t>
  </si>
  <si>
    <t>DfE</t>
  </si>
  <si>
    <t>Actuals</t>
  </si>
  <si>
    <t>Indicative</t>
  </si>
  <si>
    <t>October Census Numbers</t>
  </si>
  <si>
    <t>Pupil Premium Allocation</t>
  </si>
  <si>
    <t>UIFSM Allocation</t>
  </si>
  <si>
    <t>PE Sports Grant Allocation</t>
  </si>
  <si>
    <t>Blue cells must be populated by school to ensure this predictor works fully</t>
  </si>
  <si>
    <t>Purple cells are prepopulated but can be overtyped</t>
  </si>
  <si>
    <t>Orange cells highlight that amounts are unconfirmed and may change</t>
  </si>
  <si>
    <t>DfE No</t>
  </si>
  <si>
    <t>No of Infant Pupils taking a Meal on Oct Census day</t>
  </si>
  <si>
    <t>No of Infant Pupils Eligible for FSM on Oct Census day</t>
  </si>
  <si>
    <t>No of Infant Pupils Eligible for UIFSM Purposes</t>
  </si>
  <si>
    <t>No of Infant Pupils taking a Meal on Jan Census day</t>
  </si>
  <si>
    <t>No of Infant Pupils Eligible for FSM on Jan Census day</t>
  </si>
  <si>
    <t>AVERAGE UIFSM ELIGIBILITY OVER BOTH CENSUSES</t>
  </si>
  <si>
    <t>INDICATIVE ALLOCATION FOR 25/26 AY</t>
  </si>
  <si>
    <t>July -25 Payment</t>
  </si>
  <si>
    <t>June-26 Payment</t>
  </si>
  <si>
    <t>INDICATIVE ALLOCATION FOR 26/27 AY</t>
  </si>
  <si>
    <t>July-26 Payment</t>
  </si>
  <si>
    <t>June-27 Payment</t>
  </si>
  <si>
    <t>DFE Guidance</t>
  </si>
  <si>
    <t>https://www.gov.uk/government/publications/universal-infant-free-school-meals-uifsm-2025-to-2026</t>
  </si>
  <si>
    <t>This Grant has yet to be confirmed for AY 2026/27 and beyond</t>
  </si>
  <si>
    <t>We have not heard that this funding is to be withdrawn</t>
  </si>
  <si>
    <t>We are recommending that schools continue to budget for this income but</t>
  </si>
  <si>
    <t>schools should remain aware that this funding could be withdrawn at any time</t>
  </si>
  <si>
    <t>Pupil Premium Calculator 2026/27</t>
  </si>
  <si>
    <t>ACTUALS</t>
  </si>
  <si>
    <t>£</t>
  </si>
  <si>
    <t>Primary FSM (Deprivation) PPG</t>
  </si>
  <si>
    <t>Post LAC PPG</t>
  </si>
  <si>
    <t>Service Child PPG</t>
  </si>
  <si>
    <t>LAC PPG</t>
  </si>
  <si>
    <t>Out of Authority LAC PPG</t>
  </si>
  <si>
    <t>TOTAL</t>
  </si>
  <si>
    <t>Deprivation FSM PPG</t>
  </si>
  <si>
    <t>Service PPG</t>
  </si>
  <si>
    <t>https://www.gov.uk/government/publications/pre-16-schools-funding-local-authority-guidance-for-2026-to-2027/schools-operational-guide-2026-to-2027#grants-for-2026-to-2027</t>
  </si>
  <si>
    <t>2024/25</t>
  </si>
  <si>
    <t>Jan-24 Census</t>
  </si>
  <si>
    <t>Jan-25 Census</t>
  </si>
  <si>
    <t>Jan-26 Census</t>
  </si>
  <si>
    <t>AY Allocation for PESG</t>
  </si>
  <si>
    <t>Lump Sum</t>
  </si>
  <si>
    <t>Per Pupil</t>
  </si>
  <si>
    <t>Oct-24 Payment</t>
  </si>
  <si>
    <t>Oct-25 Payment</t>
  </si>
  <si>
    <t>Oct-26 Payment</t>
  </si>
  <si>
    <t>Oct-27 Payment</t>
  </si>
  <si>
    <t>Oct-28 Payment</t>
  </si>
  <si>
    <t>May-25 Payment</t>
  </si>
  <si>
    <t>May-26 Payment</t>
  </si>
  <si>
    <t>May-27 Payment</t>
  </si>
  <si>
    <t>May-28 Payment</t>
  </si>
  <si>
    <t>May-29 Payment</t>
  </si>
  <si>
    <t xml:space="preserve">https://www.gov.uk/government/publications/pe-and-sport-premium-for-primary-schools/pe-and-sport-premium-guidance-for-primary-schools </t>
  </si>
  <si>
    <t>This Grant is unconfirmed for Academic Year 2026/27 and beyond</t>
  </si>
  <si>
    <t>Unique reference number (URN)</t>
  </si>
  <si>
    <t>Local authority establishment number (LAEstab)</t>
  </si>
  <si>
    <t>Local authority code</t>
  </si>
  <si>
    <t>Local authority name</t>
  </si>
  <si>
    <t>Establishment number</t>
  </si>
  <si>
    <t>School name</t>
  </si>
  <si>
    <t>School type</t>
  </si>
  <si>
    <t>Parliamentary constituency</t>
  </si>
  <si>
    <t>Number of pupils on roll</t>
  </si>
  <si>
    <t>Number of primary pupils on roll</t>
  </si>
  <si>
    <t>Number of primary pupils eligible for the deprivation pupil premium</t>
  </si>
  <si>
    <t>Percentage of primary pupils eligible for the deprivation pupil premium (%)</t>
  </si>
  <si>
    <t>Deprivation pupil premium allocation (£)</t>
  </si>
  <si>
    <t>Number of secondary pupils on roll</t>
  </si>
  <si>
    <t>Number of Secondary pupils eligible for the Deprivation Pupil Premium</t>
  </si>
  <si>
    <t>Percentage of secondary pupils eligible for the deprivation pupil premium (%)</t>
  </si>
  <si>
    <t>Deprivation pupil premium (£)</t>
  </si>
  <si>
    <t>Total number of pupils eligible for the deprivation pupil premium</t>
  </si>
  <si>
    <t>Total allocation for the deprivation pupil premium (£)</t>
  </si>
  <si>
    <t>Cambridgeshire</t>
  </si>
  <si>
    <t>Pilgrim Pathways School</t>
  </si>
  <si>
    <t>Pupil referral unit</t>
  </si>
  <si>
    <t>South Cambridgeshire</t>
  </si>
  <si>
    <t>Olive AP Academy - Nene Valley</t>
  </si>
  <si>
    <t>AP Academy</t>
  </si>
  <si>
    <t>North East Cambridgeshire</t>
  </si>
  <si>
    <t>Olive AP Academy - Cambridge</t>
  </si>
  <si>
    <t>Cambridge</t>
  </si>
  <si>
    <t>Trumpington Meadows Primary School</t>
  </si>
  <si>
    <t>Mainstream</t>
  </si>
  <si>
    <t>Thorndown Primary School</t>
  </si>
  <si>
    <t>Huntingdon</t>
  </si>
  <si>
    <t>Bassingbourn Primary School</t>
  </si>
  <si>
    <t>Caldecote Primary School</t>
  </si>
  <si>
    <t>St Neots and Mid Cambridgeshire</t>
  </si>
  <si>
    <t>Winhills Primary Academy</t>
  </si>
  <si>
    <t>Mainstream Academy</t>
  </si>
  <si>
    <t>Cottenham Primary School</t>
  </si>
  <si>
    <t>Ely and East Cambridgeshire</t>
  </si>
  <si>
    <t>Hatton Park Primary School</t>
  </si>
  <si>
    <t>The Shade Primary School</t>
  </si>
  <si>
    <t>Fen Ditton Primary School</t>
  </si>
  <si>
    <t>Fen Drayton Primary School</t>
  </si>
  <si>
    <t>Fowlmere Primary School</t>
  </si>
  <si>
    <t>Foxton Primary School</t>
  </si>
  <si>
    <t>Chesterton Primary School</t>
  </si>
  <si>
    <t>Gamlingay Village Primary</t>
  </si>
  <si>
    <t>Girton Glebe Primary School</t>
  </si>
  <si>
    <t>Great Abington Primary School</t>
  </si>
  <si>
    <t>Harston and Newton Primary School</t>
  </si>
  <si>
    <t>The Round House Primary Academy</t>
  </si>
  <si>
    <t>Ramnoth Junior School</t>
  </si>
  <si>
    <t>Kennett Primary School</t>
  </si>
  <si>
    <t>The Nene Infant &amp; Nursery School</t>
  </si>
  <si>
    <t>Kimbolton Primary Academy</t>
  </si>
  <si>
    <t>Isle of Ely Primary School</t>
  </si>
  <si>
    <t>Meadow Primary School</t>
  </si>
  <si>
    <t>Kingsfield Primary School</t>
  </si>
  <si>
    <t>William de Yaxley Church of England Academy</t>
  </si>
  <si>
    <t>North West Cambridgeshire</t>
  </si>
  <si>
    <t>Melbourn Primary School</t>
  </si>
  <si>
    <t>Meldreth Primary School</t>
  </si>
  <si>
    <t>Mepal and Witcham Church of England Primary School</t>
  </si>
  <si>
    <t>Over Primary School</t>
  </si>
  <si>
    <t>St Peter's CofE Aided Junior School</t>
  </si>
  <si>
    <t>Pendragon Community Primary School</t>
  </si>
  <si>
    <t>University of Cambridge Primary School</t>
  </si>
  <si>
    <t>Godmanchester Bridge Academy</t>
  </si>
  <si>
    <t>Ermine Street Church Academy</t>
  </si>
  <si>
    <t>St Mary's Church of England Primary School St Neots</t>
  </si>
  <si>
    <t>Wisbech St Mary CofE Academy</t>
  </si>
  <si>
    <t>Stapleford Community Primary School</t>
  </si>
  <si>
    <t>Guilden Morden CofE Primary Academy</t>
  </si>
  <si>
    <t>Orchards Church of England Academy</t>
  </si>
  <si>
    <t>Hartford Junior School</t>
  </si>
  <si>
    <t>Swavesey Primary School</t>
  </si>
  <si>
    <t>Waterbeach Community Primary School</t>
  </si>
  <si>
    <t>The Weatheralls Primary School</t>
  </si>
  <si>
    <t>Thomas Eaton Primary Academy</t>
  </si>
  <si>
    <t>Trumpington Park Primary School</t>
  </si>
  <si>
    <t>Downham Feoffees Primary Academy</t>
  </si>
  <si>
    <t>Murrow Primary Academy</t>
  </si>
  <si>
    <t>Willingham Primary School</t>
  </si>
  <si>
    <t>Farcet CofE (C) Primary School</t>
  </si>
  <si>
    <t>Ditton Lodge Primary School</t>
  </si>
  <si>
    <t>Bar Hill Community Primary School</t>
  </si>
  <si>
    <t>Meridian Primary School</t>
  </si>
  <si>
    <t>Benwick Primary School</t>
  </si>
  <si>
    <t>Earith Primary School</t>
  </si>
  <si>
    <t>Townley Primary School</t>
  </si>
  <si>
    <t>Coates Primary School</t>
  </si>
  <si>
    <t>Lionel Walden Primary School</t>
  </si>
  <si>
    <t>Gorefield Primary Academy</t>
  </si>
  <si>
    <t>Friday Bridge Community Primary School</t>
  </si>
  <si>
    <t>Robert Arkenstall Primary School</t>
  </si>
  <si>
    <t>Stilton Church of England Primary Academy</t>
  </si>
  <si>
    <t>Leverington Primary Academy</t>
  </si>
  <si>
    <t>Wintringham Primary Academy</t>
  </si>
  <si>
    <t>Littleport Community Primary School</t>
  </si>
  <si>
    <t>Manea Community Primary School</t>
  </si>
  <si>
    <t>Thongsley Fields Primary and Nursery School</t>
  </si>
  <si>
    <t>Westwood Primary School</t>
  </si>
  <si>
    <t>Swaffham Prior Church of England Primary School</t>
  </si>
  <si>
    <t>Beaupre Community Primary School</t>
  </si>
  <si>
    <t>South West Norfolk</t>
  </si>
  <si>
    <t>Alderman Payne Primary School</t>
  </si>
  <si>
    <t>Stretham Community Primary School</t>
  </si>
  <si>
    <t>The Galfrid School</t>
  </si>
  <si>
    <t>St Luke's CofE Primary School</t>
  </si>
  <si>
    <t>Alderman Jacobs School</t>
  </si>
  <si>
    <t>New Road Primary &amp; Nursery School</t>
  </si>
  <si>
    <t>Somersham Primary School</t>
  </si>
  <si>
    <t>Clarkson Infants School</t>
  </si>
  <si>
    <t>Elm Road Primary School</t>
  </si>
  <si>
    <t>Peckover Primary School</t>
  </si>
  <si>
    <t>Oakington CofE Primary School</t>
  </si>
  <si>
    <t>Offord Primary School</t>
  </si>
  <si>
    <t>Marleigh Primary Academy</t>
  </si>
  <si>
    <t>Great Wilbraham CofE Primary Academy</t>
  </si>
  <si>
    <t>Burrowmoor Primary Academy</t>
  </si>
  <si>
    <t>Burrough Green CofE Primary Academy</t>
  </si>
  <si>
    <t>Morley Memorial Primary School</t>
  </si>
  <si>
    <t>Newnham Croft Primary School</t>
  </si>
  <si>
    <t>Shirley Community Primary School</t>
  </si>
  <si>
    <t>Arbury Primary School</t>
  </si>
  <si>
    <t>Colville Primary School</t>
  </si>
  <si>
    <t>Mayfield Primary School</t>
  </si>
  <si>
    <t>The Grove Primary School</t>
  </si>
  <si>
    <t>Bottisham Community Primary School</t>
  </si>
  <si>
    <t>The Icknield Primary School</t>
  </si>
  <si>
    <t>Linton Heights Junior School</t>
  </si>
  <si>
    <t>Hauxton Primary School</t>
  </si>
  <si>
    <t>Cavalry Primary School</t>
  </si>
  <si>
    <t>Fenstanton and Hilton Primary School</t>
  </si>
  <si>
    <t>Godmanchester Community Academy</t>
  </si>
  <si>
    <t>Great Staughton Primary Academy</t>
  </si>
  <si>
    <t>Hemingford Grey Primary School</t>
  </si>
  <si>
    <t>Houghton Primary School</t>
  </si>
  <si>
    <t>Ramsey Spinning Infant School</t>
  </si>
  <si>
    <t>The Ashbeach Primary School</t>
  </si>
  <si>
    <t>Ramsey Junior School</t>
  </si>
  <si>
    <t>Priory Park Infant School &amp; Pre-School</t>
  </si>
  <si>
    <t>Sawtry Junior Academy</t>
  </si>
  <si>
    <t>Spaldwick Primary School</t>
  </si>
  <si>
    <t>Upwood Primary Academy</t>
  </si>
  <si>
    <t>Westfield Junior School</t>
  </si>
  <si>
    <t>Priory Junior School</t>
  </si>
  <si>
    <t>Wyton on the Hill Community Primary School</t>
  </si>
  <si>
    <t>Eastfield Infant and Nursery School</t>
  </si>
  <si>
    <t>Hartford Infant and Preschool</t>
  </si>
  <si>
    <t>Yaxley Infant School</t>
  </si>
  <si>
    <t>Sawtry Infants' School</t>
  </si>
  <si>
    <t>Warboys Primary Academy</t>
  </si>
  <si>
    <t>Middlefield Primary Academy</t>
  </si>
  <si>
    <t>The Newton Community Primary School</t>
  </si>
  <si>
    <t>Little Paxton Primary School</t>
  </si>
  <si>
    <t>Bewick Bridge Community Primary School</t>
  </si>
  <si>
    <t>Hardwick and Cambourne Community Primary School</t>
  </si>
  <si>
    <t>St Matthew's Primary School</t>
  </si>
  <si>
    <t>Histon and Impington Brook Primary School</t>
  </si>
  <si>
    <t>Histon and Impington Park Primary School</t>
  </si>
  <si>
    <t>Fourfields Community Primary School</t>
  </si>
  <si>
    <t>Burwell Village College (Primary)</t>
  </si>
  <si>
    <t>Fulbourn Primary School</t>
  </si>
  <si>
    <t>Spring Meadow Infant School</t>
  </si>
  <si>
    <t>Kinderley Primary School</t>
  </si>
  <si>
    <t>Queen Edith Primary School</t>
  </si>
  <si>
    <t>The Spinney Primary School</t>
  </si>
  <si>
    <t>Fawcett Primary School</t>
  </si>
  <si>
    <t>Kettlefields Primary School</t>
  </si>
  <si>
    <t>Stukeley Meadows Primary School</t>
  </si>
  <si>
    <t>Ely St John's Community Primary School</t>
  </si>
  <si>
    <t>Kings Hedges Primary School</t>
  </si>
  <si>
    <t>Millfield Primary School</t>
  </si>
  <si>
    <t>Glebelands Primary Academy</t>
  </si>
  <si>
    <t>Monkfield Park Primary School</t>
  </si>
  <si>
    <t>Cromwell Academy</t>
  </si>
  <si>
    <t>Bushmead Primary School</t>
  </si>
  <si>
    <t>Ridgefield Primary School</t>
  </si>
  <si>
    <t>Babraham CofE (VC) Primary School</t>
  </si>
  <si>
    <t>Barrington CofE VC Primary School</t>
  </si>
  <si>
    <t>Bourn CofE Primary Academy</t>
  </si>
  <si>
    <t>Castle Camps Church of England (Controlled) Primary School</t>
  </si>
  <si>
    <t>Cheveley CofE Primary School</t>
  </si>
  <si>
    <t>Coton Church of England (Voluntary Controlled) Primary School</t>
  </si>
  <si>
    <t>Dry Drayton CofE (C) Primary School</t>
  </si>
  <si>
    <t>Fordham CofE Primary School</t>
  </si>
  <si>
    <t>Isleham Church of England Primary School</t>
  </si>
  <si>
    <t>Milton Church of England Primary School</t>
  </si>
  <si>
    <t>Steeple Morden CofE VC Primary School</t>
  </si>
  <si>
    <t>William Westley Church of England VC Primary School</t>
  </si>
  <si>
    <t>Haslingfield Endowed Primary School</t>
  </si>
  <si>
    <t>Swaffham Bulbeck Church of England Primary School</t>
  </si>
  <si>
    <t>Duxford Church of England Community Primary School</t>
  </si>
  <si>
    <t>Elm CofE Primary School</t>
  </si>
  <si>
    <t>Cherry Hinton Church of England Voluntary Controlled Primary School</t>
  </si>
  <si>
    <t>Sutton CofE VC Primary School</t>
  </si>
  <si>
    <t>Little Thetford CofE Primary School</t>
  </si>
  <si>
    <t>Wilburton CofE Primary School</t>
  </si>
  <si>
    <t>Guyhirn CofE VC Primary School</t>
  </si>
  <si>
    <t>The Rackham Church of England Primary School</t>
  </si>
  <si>
    <t>Alconbury CofE Primary School</t>
  </si>
  <si>
    <t>Buckden CofE Primary School</t>
  </si>
  <si>
    <t>Folksworth CofE Primary School</t>
  </si>
  <si>
    <t>Barnabas Oley CofE Primary School</t>
  </si>
  <si>
    <t>Great Paxton CofE Primary School</t>
  </si>
  <si>
    <t>Holme CofE Primary School</t>
  </si>
  <si>
    <t>Holywell CofE Primary School</t>
  </si>
  <si>
    <t>St John's CofE Primary School</t>
  </si>
  <si>
    <t>Eynesbury CofE C Primary School</t>
  </si>
  <si>
    <t>Brington CofE Primary School</t>
  </si>
  <si>
    <t>St Andrew's CofE Primary School</t>
  </si>
  <si>
    <t>Barton CofE VA Primary School</t>
  </si>
  <si>
    <t>Pathfinder CofE Primary School</t>
  </si>
  <si>
    <t>Elsworth CofE VA Primary School</t>
  </si>
  <si>
    <t>Great and Little Shelford CofE (Aided) Primary School</t>
  </si>
  <si>
    <t>Linton CofE Infant School</t>
  </si>
  <si>
    <t>Teversham CofE VA Primary School</t>
  </si>
  <si>
    <t>Thriplow CofE Primary School</t>
  </si>
  <si>
    <t>Petersfield CofE Aided Primary School</t>
  </si>
  <si>
    <t>Park Street CofE Primary School</t>
  </si>
  <si>
    <t>St Pauls CofE VA Primary School</t>
  </si>
  <si>
    <t>St Philip's CofE Aided Primary School</t>
  </si>
  <si>
    <t>St Alban's Catholic Primary School</t>
  </si>
  <si>
    <t>Ely St Mary's CofE Junior School</t>
  </si>
  <si>
    <t>St Laurence Catholic Primary School</t>
  </si>
  <si>
    <t>Bury CofE Primary School</t>
  </si>
  <si>
    <t>The Elton CofE Primary School of the Foundation of Frances and Jane Proby</t>
  </si>
  <si>
    <t>Abbots Ripton CofE Primary School</t>
  </si>
  <si>
    <t>All Saints Interchurch Academy</t>
  </si>
  <si>
    <t>St Anne's CofE Primary School</t>
  </si>
  <si>
    <t>Milton Road Primary School</t>
  </si>
  <si>
    <t>Lantern Community Primary School</t>
  </si>
  <si>
    <t>The Vine Inter-Church Primary School</t>
  </si>
  <si>
    <t>Orchard Park Community Primary School</t>
  </si>
  <si>
    <t>Wheatfields Primary School</t>
  </si>
  <si>
    <t>Brampton Village Primary School</t>
  </si>
  <si>
    <t>The Bellbird Primary School</t>
  </si>
  <si>
    <t>Huntingdon Primary School</t>
  </si>
  <si>
    <t>Queen Emma Primary School</t>
  </si>
  <si>
    <t>Thomas Clarkson Academy</t>
  </si>
  <si>
    <t>Bottisham Village College</t>
  </si>
  <si>
    <t>Neale-Wade Academy</t>
  </si>
  <si>
    <t>Impington Village College</t>
  </si>
  <si>
    <t>North Cambridge Academy</t>
  </si>
  <si>
    <t>Cambourne Village College</t>
  </si>
  <si>
    <t>Swavesey Village College</t>
  </si>
  <si>
    <t>Cambridge Academy for Science and Technology</t>
  </si>
  <si>
    <t>Trumpington Community College</t>
  </si>
  <si>
    <t>The Netherhall School</t>
  </si>
  <si>
    <t>Ely College</t>
  </si>
  <si>
    <t>Ernulf Academy</t>
  </si>
  <si>
    <t>Cambridge Maths School</t>
  </si>
  <si>
    <t>Vista Academy Littleport</t>
  </si>
  <si>
    <t>The Wisbech Academy</t>
  </si>
  <si>
    <t>Parkside Community College</t>
  </si>
  <si>
    <t>Northstowe Learning Community</t>
  </si>
  <si>
    <t>Chesterton Community College</t>
  </si>
  <si>
    <t>Coleridge Community College</t>
  </si>
  <si>
    <t>Cottenham Village College</t>
  </si>
  <si>
    <t>Melbourn Village College</t>
  </si>
  <si>
    <t>Cromwell Community College</t>
  </si>
  <si>
    <t>Sir Harry Smith Community College</t>
  </si>
  <si>
    <t>Witchford Village College</t>
  </si>
  <si>
    <t>St Ivo Academy</t>
  </si>
  <si>
    <t>Hinchingbrooke School</t>
  </si>
  <si>
    <t>St Bede's Inter-Church School</t>
  </si>
  <si>
    <t>Abbey College, Ramsey</t>
  </si>
  <si>
    <t>St Helen's Primary School</t>
  </si>
  <si>
    <t>Park Lane Primary &amp; Nursery School</t>
  </si>
  <si>
    <t>Crosshall Infant School Academy Trust</t>
  </si>
  <si>
    <t>Crosshall Junior School</t>
  </si>
  <si>
    <t>Jeavons Wood Primary School</t>
  </si>
  <si>
    <t>Bassingbourn Village College</t>
  </si>
  <si>
    <t>Sawtry Village Academy</t>
  </si>
  <si>
    <t>Comberton Village College</t>
  </si>
  <si>
    <t>Sawston Village College</t>
  </si>
  <si>
    <t>Longsands Academy</t>
  </si>
  <si>
    <t>St Peter's School</t>
  </si>
  <si>
    <t>Soham Village College</t>
  </si>
  <si>
    <t>Linton Village College</t>
  </si>
  <si>
    <t>Highfield Littleport Academy</t>
  </si>
  <si>
    <t>Special Academy</t>
  </si>
  <si>
    <t>Riverside Meadows Academy</t>
  </si>
  <si>
    <t>Highfield Ely Academy</t>
  </si>
  <si>
    <t>The Martin Bacon Academy</t>
  </si>
  <si>
    <t>The Harbour School</t>
  </si>
  <si>
    <t>The Cavendish School</t>
  </si>
  <si>
    <t>Prestley Wood Academy</t>
  </si>
  <si>
    <t>Spring Common Academy</t>
  </si>
  <si>
    <t>Meadowgate Academy</t>
  </si>
  <si>
    <t>Samuel Pepys School</t>
  </si>
  <si>
    <t>Special</t>
  </si>
  <si>
    <t>Granta School</t>
  </si>
  <si>
    <t>Castle School, Cambridge</t>
  </si>
  <si>
    <t>The Centre School</t>
  </si>
  <si>
    <t>Unique Reference Number (URN)</t>
  </si>
  <si>
    <t>UK Provider Reference Number (UKPRN)</t>
  </si>
  <si>
    <t>Local Authority Establishment Number (LAEstab)</t>
  </si>
  <si>
    <t>Local Authority Code</t>
  </si>
  <si>
    <t>Local Authority Name</t>
  </si>
  <si>
    <t>Establishment Number</t>
  </si>
  <si>
    <t>School Name</t>
  </si>
  <si>
    <t>Academy / Maintained School (as at 1st May 2025)</t>
  </si>
  <si>
    <t>School Type (taken from GIAS as at 1st May 2025)</t>
  </si>
  <si>
    <t>Final allocation for 2024-25 (£)</t>
  </si>
  <si>
    <t>Provisional revenue payment for 2025-26 (£)</t>
  </si>
  <si>
    <t>Meals taken by Infant pupils from October 2025 census</t>
  </si>
  <si>
    <t>Meals taken by Infant FSM pupils from October 2025 census</t>
  </si>
  <si>
    <t>Total Eligible Meals taken by Infant pupils from October 2025 census (Col L - Col M)</t>
  </si>
  <si>
    <t>Meals taken by Year 1 and Year 2 pupils from October 2024 census</t>
  </si>
  <si>
    <t>Meals taken by Year 1 and Year 2 FSM pupils from October 2024 census</t>
  </si>
  <si>
    <t>Total Eligible Meals taken by Year 1 and Year 2 pupils from October 2024 census (Col O - Col P)</t>
  </si>
  <si>
    <t>Meals taken by Reception pupils from January 2025 census</t>
  </si>
  <si>
    <t>Meals taken by Reception FSM pupils from January 2025 census</t>
  </si>
  <si>
    <t>Total Eligible Meals taken by Reception pupils from January 2025 census (Col R - Col S)</t>
  </si>
  <si>
    <t>Meals taken by Year 1 and Year 2 pupils from January 2025 census</t>
  </si>
  <si>
    <t>Meals taken by Year 1 and Year 2 FSM pupils from January 2025 census</t>
  </si>
  <si>
    <t>Total Eligible Meals taken by Year 1 and Year 2 pupils from January 2025 census (Col U - Col V)</t>
  </si>
  <si>
    <t>Total Eligible Meals taken by Reception pupils used in 2024-25 final allocation calculation</t>
  </si>
  <si>
    <t>Total Eligible Meals taken by Year 1 and Year 2 pupils used in 2024-25 final allocation calculation</t>
  </si>
  <si>
    <t>Total Eligible Meals taken by Infant pupils used in 2024-25 final allocation calculation (Col X + Col Y)</t>
  </si>
  <si>
    <t>Maintained School</t>
  </si>
  <si>
    <t>Foundation school</t>
  </si>
  <si>
    <t>Community school</t>
  </si>
  <si>
    <t>Voluntary controlled school</t>
  </si>
  <si>
    <t>Voluntary aided school</t>
  </si>
  <si>
    <t>Community special school</t>
  </si>
  <si>
    <t>URN</t>
  </si>
  <si>
    <t>UKPRN</t>
  </si>
  <si>
    <t>EstablishmentNumber</t>
  </si>
  <si>
    <t>Maint Acad</t>
  </si>
  <si>
    <t>NOR P</t>
  </si>
  <si>
    <t>Castle Special School</t>
  </si>
  <si>
    <t>Samuel Pepys</t>
  </si>
  <si>
    <t>SCHOOL LEVEL FUNDING REPORT FOR PUPIL PREMIUM - Data at Loaded status and above</t>
  </si>
  <si>
    <t>Report produced on: 05 January 2026 14:56:00</t>
  </si>
  <si>
    <t>LA: 873 CAMBRIDGESHIRE COUNTY COUNCIL</t>
  </si>
  <si>
    <r>
      <t/>
    </r>
    <r>
      <rPr>
        <b/>
        <sz val="12"/>
        <color rgb="FF104F75"/>
        <rFont val="Arial"/>
        <family val="2"/>
        <charset val="0"/>
      </rPr>
      <t>Please Note:
a.) Only pupils reported with a period of FSM eligibility on the School Census will be included in this report. The 2026-27 Deprivation Pupil Premium will be provided to all pupils that have ever been recorded as FSM eligible in a pupil level census (School Census and AP Census) during the previous 6 years (known as FSM Ever 6) and therefore the pupil numbers in this report will only indicate the minimum Pupil Premium funding available based on 2025 autumn school census data only (a separate report is available on the AP Census COLLECT blade). Any pupils without any periods of FSM eligibility, based on the 2025 autumn census, who have previously been known to be FSM eligible will not be shown in this report but will be funded by the DfE.
b.) Only pupils reported as a Service Child on census day (i.e. 2 October 2025) via the School Census will be included in this report. The 2026-27 Service Child Pupil Premium will be provided to all pupils recorded in the 2025 autumn census who are either:
• recorded as a Service Child in a pupil level census (School Census and AP Census) at any point since January 2019; or
• in receipt of a War Pension Scheme (WPS) or Armed Forces and Reserve Forces Compensation Scheme (AFCS) pension from the Ministry of Defence (MoD) as a result of injury, illness or death caused by Service.
and therefore the pupil numbers in this report will only indicate the minimum Pupil Premium funding available based on the 2025 autumn census data only. Any pupils not currently Service Children, based on the 2025 census, who have previously been in receipt of the Service Child Premium will not be shown in this report but will be funded by the DfE (similarly any pupils in receipt of a pension from the MoD will be excluded from this report).</t>
    </r>
  </si>
  <si>
    <t/>
  </si>
  <si>
    <t>Deprivation Pupil Premium (1,2,3,4)</t>
  </si>
  <si>
    <t>Service Child Pupil Premium (1,3,4)</t>
  </si>
  <si>
    <t>Adopted From Care Pupil Premium (1,3)</t>
  </si>
  <si>
    <t>LAEstab</t>
  </si>
  <si>
    <t>NOR</t>
  </si>
  <si>
    <t>a. Pupils aged 4 and above as at 31 August 2025 (born on or before 31/08/21) in Year R to Year 6 at the time of the census with at least one period of eligibility for Free School Meals (FSM) reported on the 2025 autumn census</t>
  </si>
  <si>
    <t>b. Pupils in National Curriculum Year X and aged 4 to 10 at 31 August 2025 (born between 01/09/14 and 31/08/21) with at least one period of eligibility for Free School Meals (FSM) reported on the 2025 autumn census</t>
  </si>
  <si>
    <t>c. Pupils aged 4 and above as at 31 August 2025 (born on or before 31/08/21) in Year 7 to Year 11 at the time of the census with at least one period of eligibility for Free School Meals (FSM) reported on the 2025 autumn census</t>
  </si>
  <si>
    <t xml:space="preserve">d. Pupils in National Curriculum Year X and aged 11 to 15 at 31 August 2025 (born between 01/09/09 and 31/08/14) with at least one period of eligibility for Free School Meals (FSM) reported on the 2025 autumn census </t>
  </si>
  <si>
    <t>e. Total Pupils Eligible for Deprivation Pupil Premium based on autumn census 2025 Periods of Eligibility only</t>
  </si>
  <si>
    <t>f. Pupils aged 4 and above at 31 August 2025 (born on or before 31/08/21) in Year R to 11 at the time of the census who are recorded on roll as Service Children</t>
  </si>
  <si>
    <t>g. Pupils in National Curriculum Year X and aged 4 to 15 at 31 August 2025 (born between 01/09/09 and 31/08/21) who are recorded on roll as Service Children</t>
  </si>
  <si>
    <t>h. Total Pupils Eligible for Service Child Pupil Premium based on autumn census 2025 Service Children Indicator only</t>
  </si>
  <si>
    <t>i. Pupils aged 4 and above at 31 August 2025 (born on or before 31/08/21) in Year R to 11 at the time of the census who are recorded on roll as being ceased to be looked after through adoption, a special guardianship order (SGO), residence order (RO) or a child arrangement order (CAO)</t>
  </si>
  <si>
    <t>j. Pupils in National Curriculum Year X and aged 4 to 15 at 31 August 2025 (born between 01/09/09 and 31/08/21) who are recorded on roll as being ceased to be looked after through adoption, a special guardianship order (SGO), residence order (RO) or a child arrangement order (CAO)</t>
  </si>
  <si>
    <t xml:space="preserve">k. Total Pupils Eligible for Adoption Pupil Premium based on the autumn 2025 Census </t>
  </si>
  <si>
    <t>% eligible for Dep PPG</t>
  </si>
  <si>
    <t>% eligible in Prev Yr</t>
  </si>
  <si>
    <t>% Eligiblke for POST LAC 2025</t>
  </si>
  <si>
    <t>% Eligible fror Service</t>
  </si>
  <si>
    <t>The Rackham Church of England Primary School and Pre-School</t>
  </si>
  <si>
    <t>Funding pupil numbers for the Pupil Premium are calculated on the same basis as the FTEs for the Dedicated Schools Grant (Schools Block).</t>
  </si>
  <si>
    <t>Notes</t>
  </si>
  <si>
    <r>
      <t/>
    </r>
    <r>
      <rPr>
        <b/>
        <sz val="12"/>
        <color rgb="FF104F75"/>
        <rFont val="Arial"/>
        <family val="2"/>
        <charset val="0"/>
      </rPr>
      <t>1.  All pupils whose registration status is ‘C’ or ‘M’ from the School Census are included. Funding for unresolved duplicate UPNs will be split between all ‘C’ and ‘M’ enrolments for that UPN.
2. Only periods of FSM eligibility in English schools are funded via the Pupil Premium and therefore any periods with UKcountry = 'SCT' (Scotland), 'WLS' (Wales) or 'NIR' (Northern Ireland) are excluded from this report.
3.  Pupils not following the National Curriculum are said to be in NC year X.
4.  If the establishment is a Maintained Primary or Secondary school the pupil premium will be based on this number of pupils (plus any FSM/Service Child Ever pupils not covered by this report) and will be delegated directly to the school. If the establishment is an mainstream Academy, the pupil premium will be based on this number of pupils (plus any FSM/Service Child Ever pupils not covered by this report) and the LA will pass on to the EFA to delegate directly to the Academy. If the establishment is a Non Mainstream school (i.e. Maintained Special school or special academy), the pupil premium will be based on this number of pupils (plus any FSM/Service Child Ever pupils not covered by this report) and will be centrally retained by the LA, who decide how best to allocate the funding.</t>
    </r>
  </si>
  <si>
    <t>Oct 24 Pupils</t>
  </si>
  <si>
    <t>Oct 25 Pupils</t>
  </si>
  <si>
    <t>Jan 25 Pupils</t>
  </si>
  <si>
    <t>Deprivation PPG Dec 2025</t>
  </si>
  <si>
    <t xml:space="preserve">Post Lac PPG </t>
  </si>
  <si>
    <t>UIFSM 7/12 2024/25</t>
  </si>
  <si>
    <t>UIFSM 5/12</t>
  </si>
  <si>
    <t>UIFSM 7/12</t>
  </si>
  <si>
    <t>PESG 5/12 2024/25</t>
  </si>
  <si>
    <t>PESG 6/12 2025/26</t>
  </si>
  <si>
    <t>PPG Rate Normal FSM</t>
  </si>
  <si>
    <t xml:space="preserve">Enter projected pupil numbers into future years on the Front Sheet </t>
  </si>
  <si>
    <t>% of School Population eligible for</t>
  </si>
  <si>
    <t>PPG Rate PLAC</t>
  </si>
  <si>
    <t>PPG Rate LAC</t>
  </si>
  <si>
    <r>
      <t xml:space="preserve">will operate on this basis. The front sheet will identify estimates to enter on a </t>
    </r>
    <r>
      <rPr>
        <b/>
        <sz val="16"/>
        <color theme="1"/>
        <rFont val="Aptos Narrow"/>
        <family val="2"/>
        <charset val="0"/>
        <scheme val="minor"/>
      </rPr>
      <t>Financial Year</t>
    </r>
    <r>
      <rPr>
        <sz val="16"/>
        <color theme="1"/>
        <rFont val="Aptos Narrow"/>
        <family val="2"/>
        <charset val="0"/>
        <scheme val="minor"/>
      </rPr>
      <t xml:space="preserve"> basis.</t>
    </r>
  </si>
  <si>
    <r>
      <t xml:space="preserve">Please note that some of these grants are allocated on an </t>
    </r>
    <r>
      <rPr>
        <b/>
        <sz val="16"/>
        <color theme="1"/>
        <rFont val="Aptos Narrow"/>
        <family val="2"/>
        <charset val="0"/>
        <scheme val="minor"/>
      </rPr>
      <t>Academic Year</t>
    </r>
    <r>
      <rPr>
        <sz val="16"/>
        <color theme="1"/>
        <rFont val="Aptos Narrow"/>
        <family val="2"/>
        <charset val="0"/>
        <scheme val="minor"/>
      </rPr>
      <t xml:space="preserve"> basis and the calculators</t>
    </r>
  </si>
  <si>
    <t>This Calculator is for Mainstream and Special Schools</t>
  </si>
  <si>
    <t>Maintained</t>
  </si>
  <si>
    <t>Non-Maintained</t>
  </si>
</sst>
</file>

<file path=xl/styles.xml><?xml version="1.0" encoding="utf-8"?>
<styleSheet xmlns:mc="http://schemas.openxmlformats.org/markup-compatibility/2006" xmlns:x14ac="http://schemas.microsoft.com/office/spreadsheetml/2009/9/ac" xmlns="http://schemas.openxmlformats.org/spreadsheetml/2006/main" mc:Ignorable="x14ac">
  <numFmts count="6">
    <numFmt numFmtId="6" formatCode="&quot;£&quot;#,##0;[Red]\-&quot;£&quot;#,##0"/>
    <numFmt numFmtId="44" formatCode="_-&quot;£&quot;* #,##0.00_-;\-&quot;£&quot;* #,##0.00_-;_-&quot;£&quot;* &quot;-&quot;??_-;_-@_-"/>
    <numFmt numFmtId="43" formatCode="_-* #,##0.00_-;\-* #,##0.00_-;_-* &quot;-&quot;??_-;_-@_-"/>
    <numFmt numFmtId="164" formatCode="#,##0.0"/>
    <numFmt numFmtId="165" formatCode="_-* #,##0_-;\-* #,##0_-;_-* &quot;-&quot;??_-;_-@_-"/>
    <numFmt numFmtId="166" formatCode="_-&quot;£&quot;* #,##0_-;\-&quot;£&quot;* #,##0_-;_-&quot;£&quot;* &quot;-&quot;??_-;_-@_-"/>
  </numFmts>
  <fonts count="23">
    <font>
      <sz val="11"/>
      <color theme="1"/>
      <name val="Aptos Narrow"/>
      <family val="2"/>
      <charset val="0"/>
      <scheme val="minor"/>
    </font>
    <font>
      <b/>
      <sz val="11"/>
      <color theme="1"/>
      <name val="Aptos Narrow"/>
      <family val="2"/>
      <charset val="0"/>
      <scheme val="minor"/>
    </font>
    <font>
      <b/>
      <sz val="10"/>
      <color rgb="FF000000"/>
      <name val="Arial"/>
      <family val="2"/>
      <charset val="0"/>
    </font>
    <font>
      <sz val="12"/>
      <color theme="1"/>
      <name val="Aptos Narrow"/>
      <family val="2"/>
      <charset val="0"/>
      <scheme val="minor"/>
    </font>
    <font>
      <sz val="11"/>
      <color theme="1"/>
      <name val="Aptos Narrow"/>
      <family val="2"/>
      <charset val="0"/>
      <scheme val="minor"/>
    </font>
    <font>
      <b/>
      <sz val="9"/>
      <color indexed="81"/>
      <name val="Tahoma"/>
      <family val="2"/>
      <charset val="0"/>
    </font>
    <font>
      <sz val="11"/>
      <color rgb="FF000000"/>
      <name val="Aptos Narrow"/>
      <family val="2"/>
      <charset val="0"/>
      <scheme val="minor"/>
    </font>
    <font>
      <sz val="11"/>
      <name val="Calibri"/>
      <family val="2"/>
      <charset val="0"/>
    </font>
    <font>
      <b/>
      <sz val="24"/>
      <color rgb="FF104F75"/>
      <name val="Arial"/>
      <family val="2"/>
      <charset val="0"/>
    </font>
    <font>
      <b/>
      <sz val="16"/>
      <color rgb="FF104F75"/>
      <name val="Arial"/>
      <family val="2"/>
      <charset val="0"/>
    </font>
    <font>
      <b/>
      <sz val="14"/>
      <color rgb="FF104F75"/>
      <name val="Arial"/>
      <family val="2"/>
      <charset val="0"/>
    </font>
    <font>
      <b/>
      <sz val="12"/>
      <color rgb="FF104F75"/>
      <name val="Arial"/>
      <family val="2"/>
      <charset val="0"/>
    </font>
    <font>
      <b/>
      <sz val="12"/>
      <color rgb="FF000000"/>
      <name val="Arial"/>
      <family val="2"/>
      <charset val="0"/>
    </font>
    <font>
      <sz val="12"/>
      <color rgb="FF000000"/>
      <name val="Arial"/>
      <family val="2"/>
      <charset val="0"/>
    </font>
    <font>
      <b/>
      <u val="single"/>
      <sz val="12"/>
      <color rgb="FF104F75"/>
      <name val="Arial"/>
      <family val="2"/>
      <charset val="0"/>
    </font>
    <font>
      <sz val="9"/>
      <color indexed="81"/>
      <name val="Tahoma"/>
      <family val="2"/>
      <charset val="0"/>
    </font>
    <font>
      <b/>
      <sz val="36"/>
      <color theme="1"/>
      <name val="Aptos Narrow"/>
      <family val="2"/>
      <charset val="0"/>
      <scheme val="minor"/>
    </font>
    <font>
      <b/>
      <sz val="12"/>
      <color theme="1"/>
      <name val="Aptos Narrow"/>
      <family val="2"/>
      <charset val="0"/>
      <scheme val="minor"/>
    </font>
    <font>
      <u val="single"/>
      <sz val="11"/>
      <color theme="10"/>
      <name val="Aptos Narrow"/>
      <family val="2"/>
      <charset val="0"/>
      <scheme val="minor"/>
    </font>
    <font>
      <sz val="12"/>
      <name val="Aptos Narrow"/>
      <family val="2"/>
      <charset val="0"/>
      <scheme val="minor"/>
    </font>
    <font>
      <sz val="16"/>
      <color theme="1"/>
      <name val="Aptos Narrow"/>
      <family val="2"/>
      <charset val="0"/>
      <scheme val="minor"/>
    </font>
    <font>
      <b/>
      <sz val="14"/>
      <color theme="1"/>
      <name val="Aptos Narrow"/>
      <family val="2"/>
      <charset val="0"/>
      <scheme val="minor"/>
    </font>
    <font>
      <b/>
      <sz val="16"/>
      <color theme="1"/>
      <name val="Aptos Narrow"/>
      <family val="2"/>
      <charset val="0"/>
      <scheme val="minor"/>
    </font>
  </fonts>
  <fills count="9">
    <fill>
      <patternFill patternType="none">
        <fgColor indexed="64"/>
        <bgColor indexed="65"/>
      </patternFill>
    </fill>
    <fill>
      <patternFill patternType="gray125">
        <fgColor indexed="64"/>
        <bgColor indexed="65"/>
      </patternFill>
    </fill>
    <fill>
      <patternFill patternType="solid">
        <fgColor theme="4" tint="0.59999389629810485"/>
        <bgColor indexed="64"/>
      </patternFill>
    </fill>
    <fill>
      <patternFill patternType="solid">
        <fgColor theme="2"/>
        <bgColor indexed="64"/>
      </patternFill>
    </fill>
    <fill>
      <patternFill patternType="solid">
        <fgColor rgb="FFCFDCE3"/>
        <bgColor rgb="FFCFDCE3"/>
      </patternFill>
    </fill>
    <fill>
      <patternFill patternType="solid">
        <fgColor rgb="FFFFC000"/>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7" tint="0.59999389629810485"/>
        <bgColor indexed="64"/>
      </patternFill>
    </fill>
  </fills>
  <borders count="18">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s>
  <cellStyleXfs count="130">
    <xf numFmtId="0" fontId="0" fillId="0" borderId="0"/>
    <xf numFmtId="43" fontId="0" fillId="0" borderId="0" applyAlignment="0" applyBorder="0" applyFont="0" applyFill="0" applyProtection="0"/>
    <xf numFmtId="44" fontId="0" fillId="0" borderId="0" applyAlignment="0" applyBorder="0" applyFont="0" applyFill="0" applyProtection="0"/>
    <xf numFmtId="9" fontId="0" fillId="0" borderId="0" applyAlignment="0" applyBorder="0" applyFont="0" applyFill="0" applyProtection="0"/>
    <xf numFmtId="0" fontId="6" fillId="0" borderId="0"/>
    <xf numFmtId="9" fontId="6" fillId="0" borderId="0" applyAlignment="0" applyBorder="0" applyFont="0" applyFill="0" applyProtection="0"/>
    <xf numFmtId="0" fontId="18" fillId="0" borderId="0" applyAlignment="0" applyBorder="0" applyNumberFormat="0" applyFill="0" applyProtection="0"/>
  </cellStyleXfs>
  <cellXfs>
    <xf numFmtId="0" fontId="0" fillId="0" borderId="0" xfId="0"/>
    <xf numFmtId="0" fontId="0" fillId="0" borderId="1" xfId="0" applyAlignment="1" applyBorder="1">
      <alignment horizontal="center" vertical="center" wrapText="1"/>
    </xf>
    <xf numFmtId="0" fontId="2" fillId="0" borderId="1" xfId="0" applyAlignment="1" applyBorder="1" applyFont="1">
      <alignment horizontal="center" vertical="center" wrapText="1"/>
    </xf>
    <xf numFmtId="0" fontId="0" fillId="0" borderId="1" xfId="0" applyAlignment="1" applyBorder="1">
      <alignment horizontal="left" vertical="center"/>
    </xf>
    <xf numFmtId="0" fontId="0" fillId="0" borderId="1" xfId="0" applyAlignment="1" applyBorder="1">
      <alignment vertical="center"/>
    </xf>
    <xf numFmtId="164" fontId="0" fillId="0" borderId="1" xfId="0" applyAlignment="1" applyBorder="1" applyNumberFormat="1">
      <alignment vertical="center"/>
    </xf>
    <xf numFmtId="3" fontId="0" fillId="0" borderId="1" xfId="0" applyAlignment="1" applyBorder="1" applyNumberFormat="1">
      <alignment vertical="center"/>
    </xf>
    <xf numFmtId="0" fontId="2" fillId="0" borderId="1" xfId="0" applyAlignment="1" applyBorder="1" applyFont="1">
      <alignment vertical="center"/>
    </xf>
    <xf numFmtId="3" fontId="2" fillId="0" borderId="1" xfId="0" applyAlignment="1" applyBorder="1" applyFont="1" applyNumberFormat="1">
      <alignment vertical="center"/>
    </xf>
    <xf numFmtId="0" fontId="1" fillId="0" borderId="2" xfId="0" applyAlignment="1" applyBorder="1" applyFont="1">
      <alignment horizontal="center" vertical="top"/>
    </xf>
    <xf numFmtId="0" fontId="1" fillId="0" borderId="3" xfId="0" applyAlignment="1" applyBorder="1" applyFont="1">
      <alignment horizontal="center" vertical="top"/>
    </xf>
    <xf numFmtId="0" fontId="0" fillId="2" borderId="0" xfId="0" applyFill="1"/>
    <xf numFmtId="166" fontId="0" fillId="0" borderId="0" xfId="2" applyFont="1" applyNumberFormat="1"/>
    <xf numFmtId="0" fontId="2" fillId="3" borderId="1" xfId="0" applyAlignment="1" applyBorder="1" applyFont="1" applyFill="1">
      <alignment horizontal="center" vertical="center" wrapText="1"/>
    </xf>
    <xf numFmtId="3" fontId="0" fillId="3" borderId="1" xfId="0" applyAlignment="1" applyBorder="1" applyNumberFormat="1" applyFill="1">
      <alignment vertical="center"/>
    </xf>
    <xf numFmtId="164" fontId="0" fillId="3" borderId="1" xfId="0" applyAlignment="1" applyBorder="1" applyNumberFormat="1" applyFill="1">
      <alignment vertical="center"/>
    </xf>
    <xf numFmtId="0" fontId="0" fillId="3" borderId="0" xfId="0" applyFill="1"/>
    <xf numFmtId="0" fontId="7" fillId="0" borderId="0" xfId="4" applyFont="1"/>
    <xf numFmtId="0" fontId="12" fillId="0" borderId="4" xfId="4" applyAlignment="1" applyBorder="1" applyFont="1">
      <alignment horizontal="center" vertical="center" wrapText="1" readingOrder="1"/>
    </xf>
    <xf numFmtId="0" fontId="7" fillId="0" borderId="4" xfId="4" applyAlignment="1" applyBorder="1" applyFont="1">
      <alignment vertical="top" wrapText="1"/>
    </xf>
    <xf numFmtId="0" fontId="12" fillId="4" borderId="1" xfId="4" applyAlignment="1" applyBorder="1" applyFont="1" applyFill="1">
      <alignment horizontal="center" vertical="center" wrapText="1" readingOrder="1"/>
    </xf>
    <xf numFmtId="0" fontId="7" fillId="0" borderId="5" xfId="4" applyAlignment="1" applyBorder="1" applyFont="1">
      <alignment vertical="top" wrapText="1"/>
    </xf>
    <xf numFmtId="0" fontId="13" fillId="0" borderId="1" xfId="4" applyAlignment="1" applyBorder="1" applyFont="1">
      <alignment horizontal="center" vertical="center" wrapText="1" readingOrder="1"/>
    </xf>
    <xf numFmtId="9" fontId="7" fillId="0" borderId="0" xfId="5" applyFont="1" applyNumberFormat="1"/>
    <xf numFmtId="10" fontId="7" fillId="0" borderId="0" xfId="4" applyFont="1" applyNumberFormat="1"/>
    <xf numFmtId="0" fontId="9" fillId="0" borderId="0" xfId="4" applyAlignment="1" applyFont="1">
      <alignment vertical="center" wrapText="1" readingOrder="1"/>
    </xf>
    <xf numFmtId="0" fontId="11" fillId="0" borderId="0" xfId="4" applyAlignment="1" applyFont="1">
      <alignment vertical="top" wrapText="1" readingOrder="1"/>
    </xf>
    <xf numFmtId="0" fontId="11" fillId="0" borderId="0" xfId="4" applyAlignment="1" applyFont="1">
      <alignment vertical="center" wrapText="1" readingOrder="1"/>
    </xf>
    <xf numFmtId="0" fontId="14" fillId="0" borderId="0" xfId="4" applyAlignment="1" applyFont="1">
      <alignment vertical="center" wrapText="1" readingOrder="1"/>
    </xf>
    <xf numFmtId="0" fontId="13" fillId="0" borderId="1" xfId="4" applyAlignment="1" applyBorder="1" applyFont="1">
      <alignment vertical="center" wrapText="1" readingOrder="1"/>
    </xf>
    <xf numFmtId="0" fontId="12" fillId="4" borderId="1" xfId="4" applyAlignment="1" applyBorder="1" applyFont="1" applyFill="1">
      <alignment vertical="center" wrapText="1" readingOrder="1"/>
    </xf>
    <xf numFmtId="0" fontId="8" fillId="0" borderId="0" xfId="4" applyAlignment="1" applyFont="1">
      <alignment vertical="top" wrapText="1" readingOrder="1"/>
    </xf>
    <xf numFmtId="0" fontId="10" fillId="0" borderId="0" xfId="4" applyAlignment="1" applyFont="1">
      <alignment vertical="center" wrapText="1" readingOrder="1"/>
    </xf>
    <xf numFmtId="0" fontId="12" fillId="0" borderId="4" xfId="4" applyAlignment="1" applyBorder="1" applyFont="1">
      <alignment vertical="center" wrapText="1" readingOrder="1"/>
    </xf>
    <xf numFmtId="44" fontId="0" fillId="0" borderId="0" xfId="2" applyFont="1" applyNumberFormat="1"/>
    <xf numFmtId="10" fontId="7" fillId="0" borderId="0" xfId="3" applyFont="1" applyNumberFormat="1"/>
    <xf numFmtId="0" fontId="7" fillId="0" borderId="0" xfId="4" applyAlignment="1" applyFont="1">
      <alignment wrapText="1"/>
    </xf>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3" fillId="0" borderId="6" xfId="0" applyBorder="1" applyFont="1"/>
    <xf numFmtId="0" fontId="3" fillId="0" borderId="7" xfId="0" applyBorder="1" applyFont="1"/>
    <xf numFmtId="0" fontId="3" fillId="0" borderId="11" xfId="0" applyBorder="1" applyFont="1"/>
    <xf numFmtId="0" fontId="3" fillId="0" borderId="8" xfId="0" applyBorder="1" applyFont="1"/>
    <xf numFmtId="0" fontId="3" fillId="0" borderId="0" xfId="0" applyFont="1"/>
    <xf numFmtId="0" fontId="3" fillId="0" borderId="9" xfId="0" applyBorder="1" applyFont="1"/>
    <xf numFmtId="0" fontId="3" fillId="0" borderId="10" xfId="0" applyBorder="1" applyFont="1"/>
    <xf numFmtId="0" fontId="3" fillId="0" borderId="12" xfId="0" applyBorder="1" applyFont="1"/>
    <xf numFmtId="0" fontId="3" fillId="0" borderId="13" xfId="0" applyBorder="1" applyFont="1"/>
    <xf numFmtId="17" fontId="1" fillId="0" borderId="3" xfId="0" applyAlignment="1" applyBorder="1" applyFont="1" applyNumberFormat="1">
      <alignment horizontal="center" vertical="top"/>
    </xf>
    <xf numFmtId="0" fontId="0" fillId="5" borderId="7" xfId="0" applyBorder="1" applyFill="1"/>
    <xf numFmtId="0" fontId="0" fillId="5" borderId="11" xfId="0" applyBorder="1" applyFill="1"/>
    <xf numFmtId="0" fontId="0" fillId="6" borderId="0" xfId="0" applyFill="1"/>
    <xf numFmtId="0" fontId="3" fillId="7" borderId="0" xfId="0" applyFont="1" applyFill="1"/>
    <xf numFmtId="0" fontId="0" fillId="0" borderId="14" xfId="0" applyBorder="1"/>
    <xf numFmtId="0" fontId="3" fillId="2" borderId="0" xfId="0" applyFont="1" applyFill="1"/>
    <xf numFmtId="44" fontId="17" fillId="0" borderId="6" xfId="2" applyAlignment="1" applyBorder="1" applyFont="1" applyNumberFormat="1">
      <alignment horizontal="center"/>
    </xf>
    <xf numFmtId="0" fontId="3" fillId="5" borderId="0" xfId="0" applyFont="1" applyFill="1"/>
    <xf numFmtId="0" fontId="3" fillId="6" borderId="0" xfId="0" applyFont="1" applyFill="1"/>
    <xf numFmtId="0" fontId="18" fillId="0" borderId="0" xfId="6" applyFont="1"/>
    <xf numFmtId="0" fontId="20" fillId="0" borderId="0" xfId="0" applyFont="1"/>
    <xf numFmtId="0" fontId="3" fillId="2" borderId="0" xfId="0" applyFont="1" applyFill="1" applyProtection="1">
      <protection locked="0"/>
    </xf>
    <xf numFmtId="0" fontId="21" fillId="0" borderId="0" xfId="0" applyFont="1"/>
    <xf numFmtId="0" fontId="22" fillId="0" borderId="0" xfId="0" applyFont="1"/>
    <xf numFmtId="0" fontId="3" fillId="0" borderId="8" xfId="0" applyBorder="1" applyFont="1" applyProtection="1">
      <protection hidden="1"/>
    </xf>
    <xf numFmtId="0" fontId="3" fillId="0" borderId="9" xfId="0" applyBorder="1" applyFont="1" applyProtection="1">
      <protection hidden="1"/>
    </xf>
    <xf numFmtId="0" fontId="3" fillId="0" borderId="0" xfId="0" applyFont="1" applyProtection="1">
      <protection hidden="1"/>
    </xf>
    <xf numFmtId="0" fontId="3" fillId="5" borderId="0" xfId="0" applyFont="1" applyFill="1" applyProtection="1">
      <protection hidden="1"/>
    </xf>
    <xf numFmtId="0" fontId="3" fillId="5" borderId="9" xfId="0" applyBorder="1" applyFont="1" applyFill="1" applyProtection="1">
      <protection hidden="1"/>
    </xf>
    <xf numFmtId="17" fontId="3" fillId="0" borderId="8" xfId="0" applyBorder="1" applyFont="1" applyNumberFormat="1" applyProtection="1">
      <protection hidden="1"/>
    </xf>
    <xf numFmtId="17" fontId="3" fillId="0" borderId="0" xfId="0" applyFont="1" applyNumberFormat="1" applyProtection="1">
      <protection hidden="1"/>
    </xf>
    <xf numFmtId="0" fontId="3" fillId="2" borderId="9" xfId="0" applyBorder="1" applyFont="1" applyFill="1" applyProtection="1">
      <protection hidden="1" locked="0"/>
    </xf>
    <xf numFmtId="0" fontId="3" fillId="2" borderId="0" xfId="0" applyFont="1" applyFill="1" applyProtection="1">
      <protection hidden="1" locked="0"/>
    </xf>
    <xf numFmtId="0" fontId="3" fillId="6" borderId="8" xfId="0" applyBorder="1" applyFont="1" applyFill="1" applyProtection="1">
      <protection hidden="1"/>
    </xf>
    <xf numFmtId="166" fontId="3" fillId="0" borderId="9" xfId="2" applyBorder="1" applyFont="1" applyNumberFormat="1" applyFill="1" applyProtection="1">
      <protection hidden="1"/>
    </xf>
    <xf numFmtId="166" fontId="3" fillId="0" borderId="0" xfId="2" applyFont="1" applyNumberFormat="1" applyFill="1" applyProtection="1">
      <protection hidden="1"/>
    </xf>
    <xf numFmtId="166" fontId="3" fillId="0" borderId="8" xfId="2" applyBorder="1" applyFont="1" applyNumberFormat="1" applyFill="1" applyProtection="1">
      <protection hidden="1"/>
    </xf>
    <xf numFmtId="0" fontId="3" fillId="0" borderId="10" xfId="0" applyBorder="1" applyFont="1" applyProtection="1">
      <protection hidden="1"/>
    </xf>
    <xf numFmtId="165" fontId="3" fillId="0" borderId="13" xfId="1" applyBorder="1" applyFont="1" applyNumberFormat="1" applyProtection="1">
      <protection hidden="1"/>
    </xf>
    <xf numFmtId="0" fontId="3" fillId="0" borderId="13" xfId="0" applyBorder="1" applyFont="1" applyProtection="1">
      <protection hidden="1"/>
    </xf>
    <xf numFmtId="165" fontId="3" fillId="0" borderId="0" xfId="1" applyFont="1" applyNumberFormat="1" applyProtection="1">
      <protection hidden="1"/>
    </xf>
    <xf numFmtId="0" fontId="0" fillId="0" borderId="0" xfId="0" applyProtection="1">
      <protection hidden="1"/>
    </xf>
    <xf numFmtId="0" fontId="0" fillId="0" borderId="6" xfId="0" applyBorder="1" applyProtection="1">
      <protection hidden="1"/>
    </xf>
    <xf numFmtId="0" fontId="0" fillId="7" borderId="7" xfId="0" applyBorder="1" applyFill="1" applyProtection="1">
      <protection hidden="1" locked="0"/>
    </xf>
    <xf numFmtId="0" fontId="0" fillId="0" borderId="7" xfId="0" applyBorder="1" applyProtection="1">
      <protection hidden="1"/>
    </xf>
    <xf numFmtId="0" fontId="0" fillId="0" borderId="11" xfId="0" applyBorder="1" applyProtection="1">
      <protection hidden="1"/>
    </xf>
    <xf numFmtId="0" fontId="0" fillId="0" borderId="8" xfId="0" applyBorder="1" applyProtection="1">
      <protection hidden="1"/>
    </xf>
    <xf numFmtId="0" fontId="0" fillId="7" borderId="0" xfId="0" applyFill="1" applyProtection="1">
      <protection hidden="1" locked="0"/>
    </xf>
    <xf numFmtId="0" fontId="0" fillId="0" borderId="9" xfId="0" applyBorder="1" applyProtection="1">
      <protection hidden="1"/>
    </xf>
    <xf numFmtId="0" fontId="0" fillId="8" borderId="0" xfId="0" applyFill="1" applyProtection="1">
      <protection hidden="1" locked="0"/>
    </xf>
    <xf numFmtId="166" fontId="0" fillId="0" borderId="0" xfId="2" applyBorder="1" applyFont="1" applyNumberFormat="1" applyProtection="1">
      <protection hidden="1"/>
    </xf>
    <xf numFmtId="166" fontId="0" fillId="0" borderId="0" xfId="0" applyNumberFormat="1" applyProtection="1">
      <protection hidden="1"/>
    </xf>
    <xf numFmtId="0" fontId="0" fillId="5" borderId="9" xfId="0" applyBorder="1" applyFill="1" applyProtection="1">
      <protection hidden="1"/>
    </xf>
    <xf numFmtId="0" fontId="0" fillId="0" borderId="10" xfId="0" applyBorder="1" applyProtection="1">
      <protection hidden="1"/>
    </xf>
    <xf numFmtId="0" fontId="0" fillId="0" borderId="12" xfId="0" applyBorder="1" applyProtection="1">
      <protection hidden="1"/>
    </xf>
    <xf numFmtId="166" fontId="0" fillId="0" borderId="12" xfId="0" applyBorder="1" applyNumberFormat="1" applyProtection="1">
      <protection hidden="1"/>
    </xf>
    <xf numFmtId="0" fontId="0" fillId="5" borderId="13" xfId="0" applyBorder="1" applyFill="1" applyProtection="1">
      <protection hidden="1"/>
    </xf>
    <xf numFmtId="0" fontId="3" fillId="0" borderId="7" xfId="0" applyBorder="1" applyFont="1" applyProtection="1">
      <protection hidden="1"/>
    </xf>
    <xf numFmtId="0" fontId="17" fillId="0" borderId="0" xfId="0" applyAlignment="1" applyFont="1" applyProtection="1">
      <alignment horizontal="center" vertical="center"/>
      <protection hidden="1"/>
    </xf>
    <xf numFmtId="0" fontId="3" fillId="7" borderId="0" xfId="0" applyFont="1" applyFill="1" applyProtection="1">
      <protection hidden="1" locked="0"/>
    </xf>
    <xf numFmtId="0" fontId="3" fillId="8" borderId="0" xfId="0" applyFont="1" applyFill="1" applyProtection="1">
      <protection hidden="1" locked="0"/>
    </xf>
    <xf numFmtId="166" fontId="3" fillId="0" borderId="0" xfId="2" applyBorder="1" applyFont="1" applyNumberFormat="1" applyProtection="1">
      <protection hidden="1"/>
    </xf>
    <xf numFmtId="166" fontId="19" fillId="5" borderId="0" xfId="2" applyBorder="1" applyFont="1" applyNumberFormat="1" applyFill="1" applyProtection="1">
      <protection hidden="1"/>
    </xf>
    <xf numFmtId="0" fontId="3" fillId="0" borderId="12" xfId="0" applyBorder="1" applyFont="1" applyProtection="1">
      <protection hidden="1"/>
    </xf>
    <xf numFmtId="9" fontId="0" fillId="0" borderId="0" xfId="3" applyFont="1" applyNumberFormat="1" applyProtection="1">
      <protection hidden="1"/>
    </xf>
    <xf numFmtId="0" fontId="0" fillId="0" borderId="15" xfId="0" applyBorder="1" applyProtection="1">
      <protection hidden="1"/>
    </xf>
    <xf numFmtId="0" fontId="0" fillId="0" borderId="14" xfId="0" applyBorder="1" applyProtection="1">
      <protection hidden="1"/>
    </xf>
    <xf numFmtId="0" fontId="0" fillId="2" borderId="15" xfId="0" applyBorder="1" applyFill="1" applyProtection="1">
      <protection hidden="1" locked="0"/>
    </xf>
    <xf numFmtId="17" fontId="0" fillId="0" borderId="0" xfId="0" applyNumberFormat="1" applyProtection="1">
      <protection hidden="1"/>
    </xf>
    <xf numFmtId="17" fontId="0" fillId="0" borderId="14" xfId="0" applyBorder="1" applyNumberFormat="1" applyProtection="1">
      <protection hidden="1"/>
    </xf>
    <xf numFmtId="0" fontId="0" fillId="7" borderId="15" xfId="0" applyBorder="1" applyFill="1" applyProtection="1">
      <protection hidden="1" locked="0"/>
    </xf>
    <xf numFmtId="6" fontId="0" fillId="0" borderId="0" xfId="0" applyNumberFormat="1" applyProtection="1">
      <protection hidden="1"/>
    </xf>
    <xf numFmtId="6" fontId="0" fillId="0" borderId="9" xfId="0" applyBorder="1" applyNumberFormat="1" applyProtection="1">
      <protection hidden="1"/>
    </xf>
    <xf numFmtId="6" fontId="0" fillId="0" borderId="16" xfId="0" applyBorder="1" applyNumberFormat="1" applyProtection="1">
      <protection hidden="1"/>
    </xf>
    <xf numFmtId="0" fontId="0" fillId="0" borderId="16" xfId="0" applyBorder="1" applyProtection="1">
      <protection hidden="1"/>
    </xf>
    <xf numFmtId="6" fontId="0" fillId="5" borderId="16" xfId="0" applyBorder="1" applyNumberFormat="1" applyFill="1" applyProtection="1">
      <protection hidden="1"/>
    </xf>
    <xf numFmtId="6" fontId="0" fillId="5" borderId="17" xfId="0" applyBorder="1" applyNumberFormat="1" applyFill="1" applyProtection="1">
      <protection hidden="1"/>
    </xf>
    <xf numFmtId="6" fontId="0" fillId="5" borderId="0" xfId="0" applyNumberFormat="1" applyFill="1" applyProtection="1">
      <protection hidden="1"/>
    </xf>
    <xf numFmtId="6" fontId="0" fillId="0" borderId="12" xfId="0" applyBorder="1" applyNumberFormat="1" applyProtection="1">
      <protection hidden="1"/>
    </xf>
    <xf numFmtId="6" fontId="0" fillId="5" borderId="12" xfId="0" applyBorder="1" applyNumberFormat="1" applyFill="1" applyProtection="1">
      <protection hidden="1"/>
    </xf>
    <xf numFmtId="0" fontId="16" fillId="6" borderId="0" xfId="0" applyAlignment="1" applyFont="1" applyFill="1">
      <alignment horizontal="center"/>
    </xf>
  </cellXfs>
  <cellStyles count="7">
    <cellStyle name="Comma" xfId="1" builtinId="3"/>
    <cellStyle name="Currency" xfId="2" builtinId="4"/>
    <cellStyle name="Hyperlink" xfId="6" builtinId="8"/>
    <cellStyle name="Normal" xfId="0" builtinId="0"/>
    <cellStyle name="Normal 2" xfId="4"/>
    <cellStyle name="Percent" xfId="3" builtinId="5"/>
    <cellStyle name="Percent 2" xfId="5"/>
  </cellStyles>
  <dxfs>
    <dxf>
      <font>
        <color rgb="FF9C5700"/>
      </font>
      <fill>
        <patternFill>
          <bgColor rgb="FFFFEB9C"/>
        </patternFill>
      </fill>
    </dxf>
    <dxf>
      <font>
        <color rgb="FF9C0006"/>
      </font>
      <fill>
        <patternFill>
          <bgColor rgb="FFFFC7CE"/>
        </patternFill>
      </fill>
    </dxf>
  </dxfs>
  <tableStyles count="0" defaultTableStyle="TableStyleMedium2" defaultPivotStyle="PivotStyleLight16"/>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 /><Relationship Id="rId13" Type="http://schemas.openxmlformats.org/officeDocument/2006/relationships/styles" Target="styles.xml" /><Relationship Id="rId3" Type="http://schemas.openxmlformats.org/officeDocument/2006/relationships/worksheet" Target="worksheets/sheet3.xml" /><Relationship Id="rId17" Type="http://schemas.openxmlformats.org/officeDocument/2006/relationships/customXml" Target="../customXml/item2.xml" /><Relationship Id="rId9" Type="http://schemas.openxmlformats.org/officeDocument/2006/relationships/worksheet" Target="worksheets/sheet9.xml" /><Relationship Id="rId12" Type="http://schemas.openxmlformats.org/officeDocument/2006/relationships/theme" Target="theme/theme1.xml" /><Relationship Id="rId2" Type="http://schemas.openxmlformats.org/officeDocument/2006/relationships/worksheet" Target="worksheets/sheet2.xml" /><Relationship Id="rId18" Type="http://schemas.openxmlformats.org/officeDocument/2006/relationships/customXml" Target="../customXml/item3.xml" /><Relationship Id="rId4" Type="http://schemas.openxmlformats.org/officeDocument/2006/relationships/worksheet" Target="worksheets/sheet4.xml" /><Relationship Id="rId10" Type="http://schemas.openxmlformats.org/officeDocument/2006/relationships/worksheet" Target="worksheets/sheet10.xml" /><Relationship Id="rId5" Type="http://schemas.openxmlformats.org/officeDocument/2006/relationships/worksheet" Target="worksheets/sheet5.xml" /><Relationship Id="rId11" Type="http://schemas.openxmlformats.org/officeDocument/2006/relationships/worksheet" Target="worksheets/sheet11.xml" /><Relationship Id="rId15" Type="http://schemas.openxmlformats.org/officeDocument/2006/relationships/sheetMetadata" Target="metadata.xml" /><Relationship Id="rId6" Type="http://schemas.openxmlformats.org/officeDocument/2006/relationships/worksheet" Target="worksheets/sheet6.xml" /><Relationship Id="rId1" Type="http://schemas.openxmlformats.org/officeDocument/2006/relationships/worksheet" Target="worksheets/sheet1.xml" /><Relationship Id="rId16" Type="http://schemas.openxmlformats.org/officeDocument/2006/relationships/customXml" Target="../customXml/item1.xml" /><Relationship Id="rId7" Type="http://schemas.openxmlformats.org/officeDocument/2006/relationships/worksheet" Target="worksheets/sheet7.xml" /><Relationship Id="rId14" Type="http://schemas.openxmlformats.org/officeDocument/2006/relationships/sharedStrings" Target="sharedStrings.xml"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Relationships xmlns="http://schemas.openxmlformats.org/package/2006/relationships"><Relationship Id="rId2" Type="http://schemas.openxmlformats.org/officeDocument/2006/relationships/comments" Target="/xl/comments1.xml" /><Relationship Id="rId1" Type="http://schemas.openxmlformats.org/officeDocument/2006/relationships/vmlDrawing" Target="/xl/drawings/vmlDrawing1.vml" /></Relationships>
</file>

<file path=xl/worksheets/_rels/sheet3.xml.rels><?xml version="1.0" encoding="utf-8" standalone="yes"?><Relationships xmlns="http://schemas.openxmlformats.org/package/2006/relationships"><Relationship Id="rId1" Type="http://schemas.openxmlformats.org/officeDocument/2006/relationships/hyperlink" Target="https://www.gov.uk/government/publications/universal-infant-free-school-meals-uifsm-2025-to-2026" TargetMode="External" /></Relationships>
</file>

<file path=xl/worksheets/_rels/sheet4.xml.rels><?xml version="1.0" encoding="utf-8" standalone="yes"?><Relationships xmlns="http://schemas.openxmlformats.org/package/2006/relationships"><Relationship Id="rId3" Type="http://schemas.openxmlformats.org/officeDocument/2006/relationships/comments" Target="/xl/comments2.xml" /><Relationship Id="rId2" Type="http://schemas.openxmlformats.org/officeDocument/2006/relationships/vmlDrawing" Target="/xl/drawings/vmlDrawing2.vml" /><Relationship Id="rId1" Type="http://schemas.openxmlformats.org/officeDocument/2006/relationships/hyperlink" Target="https://www.gov.uk/government/publications/pre-16-schools-funding-local-authority-guidance-for-2026-to-2027/schools-operational-guide-2026-to-2027" TargetMode="External" /></Relationships>
</file>

<file path=xl/worksheets/_rels/sheet5.xml.rels><?xml version="1.0" encoding="utf-8" standalone="yes"?><Relationships xmlns="http://schemas.openxmlformats.org/package/2006/relationships"><Relationship Id="rId3" Type="http://schemas.openxmlformats.org/officeDocument/2006/relationships/comments" Target="/xl/comments3.xml" /><Relationship Id="rId2" Type="http://schemas.openxmlformats.org/officeDocument/2006/relationships/vmlDrawing" Target="/xl/drawings/vmlDrawing3.vml" /><Relationship Id="rId1" Type="http://schemas.openxmlformats.org/officeDocument/2006/relationships/hyperlink" Target="https://www.gov.uk/government/publications/pe-and-sport-premium-for-primary-schools/pe-and-sport-premium-guidance-for-primary-schools" TargetMode="Externa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11"/>
  <dimension ref="A1:A27"/>
  <sheetViews>
    <sheetView view="normal" tabSelected="1" workbookViewId="0">
      <selection pane="topLeft" activeCell="L11" sqref="L11"/>
    </sheetView>
  </sheetViews>
  <sheetFormatPr defaultRowHeight="14.5"/>
  <sheetData>
    <row r="1" spans="1:1" ht="21">
      <c r="A1" s="62"/>
    </row>
    <row r="2" spans="1:1" ht="21">
      <c r="A2" s="62" t="s">
        <v>14</v>
      </c>
    </row>
    <row r="3" spans="1:1" ht="21">
      <c r="A3" s="62" t="s">
        <v>458</v>
      </c>
    </row>
    <row r="4" spans="1:1" ht="21">
      <c r="A4" s="62"/>
    </row>
    <row r="5" spans="1:1" ht="21">
      <c r="A5" s="62" t="s">
        <v>15</v>
      </c>
    </row>
    <row r="6" spans="1:1" ht="21">
      <c r="A6" s="62"/>
    </row>
    <row r="7" spans="1:1" ht="21">
      <c r="A7" s="62" t="s">
        <v>16</v>
      </c>
    </row>
    <row r="8" spans="1:1" ht="21">
      <c r="A8" s="62" t="s">
        <v>17</v>
      </c>
    </row>
    <row r="9" spans="1:1" ht="21">
      <c r="A9" s="62"/>
    </row>
    <row r="10" spans="1:1" ht="21">
      <c r="A10" s="62" t="s">
        <v>18</v>
      </c>
    </row>
    <row r="11" spans="1:1" ht="21">
      <c r="A11" s="62" t="s">
        <v>17</v>
      </c>
    </row>
    <row r="12" spans="1:1" ht="21">
      <c r="A12" s="62"/>
    </row>
    <row r="13" spans="1:1" ht="21">
      <c r="A13" s="62" t="s">
        <v>463</v>
      </c>
    </row>
    <row r="14" spans="1:1" ht="21">
      <c r="A14" s="62" t="s">
        <v>462</v>
      </c>
    </row>
    <row r="15" spans="1:1" ht="21">
      <c r="A15" s="62"/>
    </row>
    <row r="16" spans="1:1" ht="21">
      <c r="A16" s="62" t="s">
        <v>464</v>
      </c>
    </row>
    <row r="17" spans="1:1" ht="21">
      <c r="A17" s="62"/>
    </row>
    <row r="18" spans="1:1" ht="21">
      <c r="A18" s="62"/>
    </row>
    <row r="19" spans="1:1" ht="21">
      <c r="A19" s="62"/>
    </row>
    <row r="20" spans="1:1" ht="21">
      <c r="A20" s="62"/>
    </row>
    <row r="21" spans="1:1" ht="21">
      <c r="A21" s="62"/>
    </row>
    <row r="22" spans="1:1" ht="21">
      <c r="A22" s="62"/>
    </row>
    <row r="23" spans="1:1" ht="21">
      <c r="A23" s="62"/>
    </row>
    <row r="24" spans="1:1" ht="21">
      <c r="A24" s="62"/>
    </row>
    <row r="25" spans="1:1" ht="21">
      <c r="A25" s="62"/>
    </row>
    <row r="26" spans="1:1" ht="21">
      <c r="A26" s="62"/>
    </row>
    <row r="27" spans="1:1" ht="21">
      <c r="A27" s="62"/>
    </row>
  </sheetData>
  <pageMargins left="0.7" right="0.7" top="0.75" bottom="0.75" header="0.3" footer="0.3"/>
  <headerFooter scaleWithDoc="1" alignWithMargins="0" differentFirst="0" differentOddEven="0"/>
  <extLst/>
</worksheet>
</file>

<file path=xl/worksheets/sheet10.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9"/>
  <dimension ref="A1:AB134"/>
  <sheetViews>
    <sheetView topLeftCell="I9" view="normal" workbookViewId="0">
      <selection pane="topLeft" activeCell="S13" sqref="S13"/>
    </sheetView>
  </sheetViews>
  <sheetFormatPr defaultColWidth="8.90625" defaultRowHeight="14.5"/>
  <cols>
    <col min="1" max="1" width="1.37109375" style="17" customWidth="1"/>
    <col min="2" max="3" width="10.625" style="17" customWidth="1"/>
    <col min="4" max="4" width="34.375" style="17" customWidth="1"/>
    <col min="5" max="6" width="8.125" style="17" customWidth="1"/>
    <col min="7" max="8" width="32.50390625" style="17" customWidth="1"/>
    <col min="9" max="9" width="1.37109375" style="17" customWidth="1"/>
    <col min="10" max="10" width="31.00390625" style="17" customWidth="1"/>
    <col min="11" max="11" width="12.125" style="17" customWidth="1"/>
    <col min="12" max="12" width="5.50390625" style="17" customWidth="1"/>
    <col min="13" max="13" width="14.875" style="17" customWidth="1"/>
    <col min="14" max="14" width="9.50390625" style="17" customWidth="1"/>
    <col min="15" max="15" width="19.00390625" style="17" customWidth="1"/>
    <col min="16" max="16" width="3.625" style="17" customWidth="1"/>
    <col min="17" max="22" width="32.50390625" style="17" customWidth="1"/>
    <col min="23" max="23" width="0" style="17" hidden="1" customWidth="1"/>
    <col min="24" max="16384" width="8.875" style="17" customWidth="1"/>
  </cols>
  <sheetData>
    <row r="1" ht="6.65" customHeight="1"/>
    <row r="2" spans="2:3" ht="31.25" customHeight="1">
      <c r="B2" s="31" t="s">
        <v>418</v>
      </c>
      <c r="C2" s="31"/>
    </row>
    <row r="3" ht="5" customHeight="1"/>
    <row r="4" spans="2:3" ht="25.5" customHeight="1">
      <c r="B4" s="25" t="s">
        <v>419</v>
      </c>
      <c r="C4" s="25"/>
    </row>
    <row r="5" ht="6.65" customHeight="1"/>
    <row r="6" ht="7.25" customHeight="1"/>
    <row r="7" spans="2:3" ht="25.5" customHeight="1">
      <c r="B7" s="32" t="s">
        <v>420</v>
      </c>
      <c r="C7" s="32"/>
    </row>
    <row r="8" ht="5.25" customHeight="1"/>
    <row r="9" spans="2:3" ht="205.65" customHeight="1">
      <c r="B9" s="26" t="s">
        <v>421</v>
      </c>
      <c r="C9" s="26"/>
    </row>
    <row r="10" ht="12.5" customHeight="1"/>
    <row r="11" spans="2:22" ht="15.65" customHeight="1">
      <c r="B11" s="18" t="s">
        <v>422</v>
      </c>
      <c r="C11" s="18"/>
      <c r="D11" s="33" t="s">
        <v>422</v>
      </c>
      <c r="E11" s="19"/>
      <c r="F11" s="19"/>
      <c r="G11" s="30" t="s">
        <v>423</v>
      </c>
      <c r="H11" s="19"/>
      <c r="I11" s="19"/>
      <c r="J11" s="19"/>
      <c r="K11" s="19"/>
      <c r="L11" s="19"/>
      <c r="M11" s="19"/>
      <c r="N11" s="19"/>
      <c r="O11" s="19"/>
      <c r="P11" s="21"/>
      <c r="Q11" s="30" t="s">
        <v>424</v>
      </c>
      <c r="R11" s="19"/>
      <c r="S11" s="21"/>
      <c r="T11" s="30" t="s">
        <v>425</v>
      </c>
      <c r="U11" s="19"/>
      <c r="V11" s="21"/>
    </row>
    <row r="12" spans="2:28" ht="187.25" customHeight="1">
      <c r="B12" s="20" t="s">
        <v>426</v>
      </c>
      <c r="C12" s="20"/>
      <c r="D12" s="30" t="s">
        <v>385</v>
      </c>
      <c r="E12" s="21"/>
      <c r="F12" s="21" t="s">
        <v>427</v>
      </c>
      <c r="G12" s="20" t="s">
        <v>428</v>
      </c>
      <c r="H12" s="20" t="s">
        <v>429</v>
      </c>
      <c r="I12" s="30" t="s">
        <v>430</v>
      </c>
      <c r="J12" s="21"/>
      <c r="K12" s="30" t="s">
        <v>431</v>
      </c>
      <c r="L12" s="19"/>
      <c r="M12" s="21"/>
      <c r="N12" s="30" t="s">
        <v>432</v>
      </c>
      <c r="O12" s="19"/>
      <c r="P12" s="21"/>
      <c r="Q12" s="20" t="s">
        <v>433</v>
      </c>
      <c r="R12" s="20" t="s">
        <v>434</v>
      </c>
      <c r="S12" s="20" t="s">
        <v>435</v>
      </c>
      <c r="T12" s="20" t="s">
        <v>436</v>
      </c>
      <c r="U12" s="20" t="s">
        <v>437</v>
      </c>
      <c r="V12" s="20" t="s">
        <v>438</v>
      </c>
      <c r="X12" s="36" t="s">
        <v>439</v>
      </c>
      <c r="Y12" s="36" t="s">
        <v>440</v>
      </c>
      <c r="Z12" s="36"/>
      <c r="AA12" s="36" t="s">
        <v>441</v>
      </c>
      <c r="AB12" s="36" t="s">
        <v>442</v>
      </c>
    </row>
    <row r="13" spans="2:25" ht="15" customHeight="1">
      <c r="B13" s="22">
        <v>8731105</v>
      </c>
      <c r="C13" s="22">
        <v>1105</v>
      </c>
      <c r="D13" s="29" t="s">
        <v>103</v>
      </c>
      <c r="E13" s="21"/>
      <c r="F13" s="21" t="e">
        <f>VLOOKUP(C13,Sheet1!$C:$F,4,0)</f>
        <v>#N/A</v>
      </c>
      <c r="G13" s="22">
        <v>0</v>
      </c>
      <c r="H13" s="22">
        <v>0</v>
      </c>
      <c r="I13" s="29">
        <v>0</v>
      </c>
      <c r="J13" s="21"/>
      <c r="K13" s="29">
        <v>0</v>
      </c>
      <c r="L13" s="19"/>
      <c r="M13" s="21"/>
      <c r="N13" s="29">
        <v>0</v>
      </c>
      <c r="O13" s="19"/>
      <c r="P13" s="21"/>
      <c r="Q13" s="22">
        <v>0</v>
      </c>
      <c r="R13" s="22">
        <v>0</v>
      </c>
      <c r="S13" s="22">
        <v>0</v>
      </c>
      <c r="T13" s="22">
        <v>0</v>
      </c>
      <c r="U13" s="22">
        <v>0</v>
      </c>
      <c r="V13" s="22">
        <v>0</v>
      </c>
      <c r="X13" s="23" t="e">
        <f>G13/F13</f>
        <v>#N/A</v>
      </c>
      <c r="Y13" s="17" t="e">
        <f>VLOOKUP(B13,'FSM PPG 2526'!$E$2:$L$264,8,0)</f>
        <v>#N/A</v>
      </c>
    </row>
    <row r="14" spans="2:28" ht="15" customHeight="1">
      <c r="B14" s="22">
        <v>8732000</v>
      </c>
      <c r="C14" s="22">
        <v>2000</v>
      </c>
      <c r="D14" s="29" t="s">
        <v>111</v>
      </c>
      <c r="E14" s="21"/>
      <c r="F14" s="21">
        <f>VLOOKUP(C14,Sheet1!$C:$F,4,0)</f>
        <v>220</v>
      </c>
      <c r="G14" s="22">
        <v>95</v>
      </c>
      <c r="H14" s="22">
        <v>0</v>
      </c>
      <c r="I14" s="29">
        <v>0</v>
      </c>
      <c r="J14" s="21"/>
      <c r="K14" s="29">
        <v>0</v>
      </c>
      <c r="L14" s="19"/>
      <c r="M14" s="21"/>
      <c r="N14" s="29">
        <v>95</v>
      </c>
      <c r="O14" s="19"/>
      <c r="P14" s="21"/>
      <c r="Q14" s="22">
        <v>0</v>
      </c>
      <c r="R14" s="22">
        <v>0</v>
      </c>
      <c r="S14" s="22">
        <v>0</v>
      </c>
      <c r="T14" s="22">
        <v>0</v>
      </c>
      <c r="U14" s="22">
        <v>0</v>
      </c>
      <c r="V14" s="22">
        <v>0</v>
      </c>
      <c r="X14" s="23">
        <f>G14/F14</f>
        <v>0.43181818181818182</v>
      </c>
      <c r="Y14" s="23">
        <f>VLOOKUP(C14,'FSM PPG 2526'!$E$6:$N$264,8,0)/100</f>
        <v>0.41950000000000004</v>
      </c>
      <c r="Z14" s="24">
        <f>X14-Y14</f>
        <v>0.012318181818181784</v>
      </c>
      <c r="AA14" s="35">
        <f>V14/F14</f>
        <v>0</v>
      </c>
      <c r="AB14" s="35">
        <f>S14/F14</f>
        <v>0</v>
      </c>
    </row>
    <row r="15" spans="2:28" ht="15" customHeight="1">
      <c r="B15" s="22">
        <v>8732001</v>
      </c>
      <c r="C15" s="22">
        <v>2001</v>
      </c>
      <c r="D15" s="29" t="s">
        <v>113</v>
      </c>
      <c r="E15" s="21"/>
      <c r="F15" s="21">
        <f>VLOOKUP(C15,Sheet1!$C:$F,4,0)</f>
        <v>484</v>
      </c>
      <c r="G15" s="22">
        <v>80</v>
      </c>
      <c r="H15" s="22">
        <v>0</v>
      </c>
      <c r="I15" s="29">
        <v>0</v>
      </c>
      <c r="J15" s="21"/>
      <c r="K15" s="29">
        <v>0</v>
      </c>
      <c r="L15" s="19"/>
      <c r="M15" s="21"/>
      <c r="N15" s="29">
        <v>80</v>
      </c>
      <c r="O15" s="19"/>
      <c r="P15" s="21"/>
      <c r="Q15" s="22">
        <v>13</v>
      </c>
      <c r="R15" s="22">
        <v>0</v>
      </c>
      <c r="S15" s="22">
        <v>13</v>
      </c>
      <c r="T15" s="22">
        <v>5</v>
      </c>
      <c r="U15" s="22">
        <v>0</v>
      </c>
      <c r="V15" s="22">
        <v>5</v>
      </c>
      <c r="X15" s="23">
        <f>G15/F15</f>
        <v>0.16528925619834711</v>
      </c>
      <c r="Y15" s="23">
        <f>VLOOKUP(C15,'FSM PPG 2526'!$E$6:$N$264,8,0)/100</f>
        <v>0.1612</v>
      </c>
      <c r="Z15" s="24">
        <f>X15-Y15</f>
        <v>0.0040892561983471021</v>
      </c>
      <c r="AA15" s="35">
        <f>V15/F15</f>
        <v>0.010330578512396695</v>
      </c>
      <c r="AB15" s="35">
        <f>S15/F15</f>
        <v>0.026859504132231406</v>
      </c>
    </row>
    <row r="16" spans="2:28" ht="15" customHeight="1">
      <c r="B16" s="22">
        <v>8732002</v>
      </c>
      <c r="C16" s="22">
        <v>2002</v>
      </c>
      <c r="D16" s="29" t="s">
        <v>115</v>
      </c>
      <c r="E16" s="21"/>
      <c r="F16" s="21">
        <f>VLOOKUP(C16,Sheet1!$C:$F,4,0)</f>
        <v>342</v>
      </c>
      <c r="G16" s="22">
        <v>79</v>
      </c>
      <c r="H16" s="22">
        <v>0</v>
      </c>
      <c r="I16" s="29">
        <v>0</v>
      </c>
      <c r="J16" s="21"/>
      <c r="K16" s="29">
        <v>0</v>
      </c>
      <c r="L16" s="19"/>
      <c r="M16" s="21"/>
      <c r="N16" s="29">
        <v>79</v>
      </c>
      <c r="O16" s="19"/>
      <c r="P16" s="21"/>
      <c r="Q16" s="22">
        <v>40</v>
      </c>
      <c r="R16" s="22">
        <v>0</v>
      </c>
      <c r="S16" s="22">
        <v>40</v>
      </c>
      <c r="T16" s="22">
        <v>3</v>
      </c>
      <c r="U16" s="22">
        <v>0</v>
      </c>
      <c r="V16" s="22">
        <v>3</v>
      </c>
      <c r="X16" s="23">
        <f>G16/F16</f>
        <v>0.23099415204678361</v>
      </c>
      <c r="Y16" s="23">
        <f>VLOOKUP(C16,'FSM PPG 2526'!$E$6:$N$264,8,0)/100</f>
        <v>0.1861</v>
      </c>
      <c r="Z16" s="24">
        <f>X16-Y16</f>
        <v>0.044894152046783625</v>
      </c>
      <c r="AA16" s="35">
        <f>V16/F16</f>
        <v>0.008771929824561403</v>
      </c>
      <c r="AB16" s="35">
        <f>S16/F16</f>
        <v>0.11695906432748537</v>
      </c>
    </row>
    <row r="17" spans="2:28" ht="15" customHeight="1">
      <c r="B17" s="22">
        <v>8732004</v>
      </c>
      <c r="C17" s="22">
        <v>2004</v>
      </c>
      <c r="D17" s="29" t="s">
        <v>116</v>
      </c>
      <c r="E17" s="21"/>
      <c r="F17" s="21">
        <f>VLOOKUP(C17,Sheet1!$C:$F,4,0)</f>
        <v>190</v>
      </c>
      <c r="G17" s="22">
        <v>29</v>
      </c>
      <c r="H17" s="22">
        <v>0</v>
      </c>
      <c r="I17" s="29">
        <v>0</v>
      </c>
      <c r="J17" s="21"/>
      <c r="K17" s="29">
        <v>0</v>
      </c>
      <c r="L17" s="19"/>
      <c r="M17" s="21"/>
      <c r="N17" s="29">
        <v>29</v>
      </c>
      <c r="O17" s="19"/>
      <c r="P17" s="21"/>
      <c r="Q17" s="22">
        <v>0</v>
      </c>
      <c r="R17" s="22">
        <v>0</v>
      </c>
      <c r="S17" s="22">
        <v>0</v>
      </c>
      <c r="T17" s="22">
        <v>1</v>
      </c>
      <c r="U17" s="22">
        <v>0</v>
      </c>
      <c r="V17" s="22">
        <v>1</v>
      </c>
      <c r="X17" s="23">
        <f>G17/F17</f>
        <v>0.15263157894736842</v>
      </c>
      <c r="Y17" s="23">
        <f>VLOOKUP(C17,'FSM PPG 2526'!$E$6:$N$264,8,0)/100</f>
        <v>0.1531</v>
      </c>
      <c r="Z17" s="24">
        <f>X17-Y17</f>
        <v>-0.00046842105263159017</v>
      </c>
      <c r="AA17" s="35">
        <f>V17/F17</f>
        <v>0.005263157894736842</v>
      </c>
      <c r="AB17" s="35">
        <f>S17/F17</f>
        <v>0</v>
      </c>
    </row>
    <row r="18" spans="2:28" ht="15" customHeight="1">
      <c r="B18" s="22">
        <v>8732006</v>
      </c>
      <c r="C18" s="22">
        <v>2006</v>
      </c>
      <c r="D18" s="29" t="s">
        <v>120</v>
      </c>
      <c r="E18" s="21"/>
      <c r="F18" s="21">
        <f>VLOOKUP(C18,Sheet1!$C:$F,4,0)</f>
        <v>482</v>
      </c>
      <c r="G18" s="22">
        <v>87</v>
      </c>
      <c r="H18" s="22">
        <v>0</v>
      </c>
      <c r="I18" s="29">
        <v>0</v>
      </c>
      <c r="J18" s="21"/>
      <c r="K18" s="29">
        <v>0</v>
      </c>
      <c r="L18" s="19"/>
      <c r="M18" s="21"/>
      <c r="N18" s="29">
        <v>87</v>
      </c>
      <c r="O18" s="19"/>
      <c r="P18" s="21"/>
      <c r="Q18" s="22">
        <v>2</v>
      </c>
      <c r="R18" s="22">
        <v>0</v>
      </c>
      <c r="S18" s="22">
        <v>2</v>
      </c>
      <c r="T18" s="22">
        <v>4</v>
      </c>
      <c r="U18" s="22">
        <v>0</v>
      </c>
      <c r="V18" s="22">
        <v>4</v>
      </c>
      <c r="X18" s="23">
        <f>G18/F18</f>
        <v>0.18049792531120332</v>
      </c>
      <c r="Y18" s="23">
        <f>VLOOKUP(C18,'FSM PPG 2526'!$E$6:$N$264,8,0)/100</f>
        <v>0.18789999999999998</v>
      </c>
      <c r="Z18" s="24">
        <f>X18-Y18</f>
        <v>-0.0074020746887966671</v>
      </c>
      <c r="AA18" s="35">
        <f>V18/F18</f>
        <v>0.0082987551867219917</v>
      </c>
      <c r="AB18" s="35">
        <f>S18/F18</f>
        <v>0.0041493775933609959</v>
      </c>
    </row>
    <row r="19" spans="2:28" ht="15" customHeight="1">
      <c r="B19" s="22">
        <v>8732010</v>
      </c>
      <c r="C19" s="22">
        <v>2010</v>
      </c>
      <c r="D19" s="29" t="s">
        <v>125</v>
      </c>
      <c r="E19" s="21"/>
      <c r="F19" s="21">
        <f>VLOOKUP(C19,Sheet1!$C:$F,4,0)</f>
        <v>92</v>
      </c>
      <c r="G19" s="22">
        <v>14</v>
      </c>
      <c r="H19" s="22">
        <v>0</v>
      </c>
      <c r="I19" s="29">
        <v>0</v>
      </c>
      <c r="J19" s="21"/>
      <c r="K19" s="29">
        <v>0</v>
      </c>
      <c r="L19" s="19"/>
      <c r="M19" s="21"/>
      <c r="N19" s="29">
        <v>14</v>
      </c>
      <c r="O19" s="19"/>
      <c r="P19" s="21"/>
      <c r="Q19" s="22">
        <v>0</v>
      </c>
      <c r="R19" s="22">
        <v>0</v>
      </c>
      <c r="S19" s="22">
        <v>0</v>
      </c>
      <c r="T19" s="22">
        <v>1</v>
      </c>
      <c r="U19" s="22">
        <v>0</v>
      </c>
      <c r="V19" s="22">
        <v>1</v>
      </c>
      <c r="X19" s="23">
        <f>G19/F19</f>
        <v>0.15217391304347827</v>
      </c>
      <c r="Y19" s="23">
        <f>VLOOKUP(C19,'FSM PPG 2526'!$E$6:$N$264,8,0)/100</f>
        <v>0.1308</v>
      </c>
      <c r="Z19" s="24">
        <f>X19-Y19</f>
        <v>0.021373913043478271</v>
      </c>
      <c r="AA19" s="35">
        <f>V19/F19</f>
        <v>0.010869565217391304</v>
      </c>
      <c r="AB19" s="35">
        <f>S19/F19</f>
        <v>0</v>
      </c>
    </row>
    <row r="20" spans="2:28" ht="15" customHeight="1">
      <c r="B20" s="22">
        <v>8732011</v>
      </c>
      <c r="C20" s="22">
        <v>2011</v>
      </c>
      <c r="D20" s="29" t="s">
        <v>126</v>
      </c>
      <c r="E20" s="21"/>
      <c r="F20" s="21">
        <f>VLOOKUP(C20,Sheet1!$C:$F,4,0)</f>
        <v>75</v>
      </c>
      <c r="G20" s="22">
        <v>10</v>
      </c>
      <c r="H20" s="22">
        <v>0</v>
      </c>
      <c r="I20" s="29">
        <v>0</v>
      </c>
      <c r="J20" s="21"/>
      <c r="K20" s="29">
        <v>0</v>
      </c>
      <c r="L20" s="19"/>
      <c r="M20" s="21"/>
      <c r="N20" s="29">
        <v>10</v>
      </c>
      <c r="O20" s="19"/>
      <c r="P20" s="21"/>
      <c r="Q20" s="22">
        <v>0</v>
      </c>
      <c r="R20" s="22">
        <v>0</v>
      </c>
      <c r="S20" s="22">
        <v>0</v>
      </c>
      <c r="T20" s="22">
        <v>0</v>
      </c>
      <c r="U20" s="22">
        <v>0</v>
      </c>
      <c r="V20" s="22">
        <v>0</v>
      </c>
      <c r="X20" s="23">
        <f>G20/F20</f>
        <v>0.13333333333333333</v>
      </c>
      <c r="Y20" s="23">
        <f>VLOOKUP(C20,'FSM PPG 2526'!$E$6:$N$264,8,0)/100</f>
        <v>0.0933</v>
      </c>
      <c r="Z20" s="24">
        <f>X20-Y20</f>
        <v>0.040033333333333337</v>
      </c>
      <c r="AA20" s="35">
        <f>V20/F20</f>
        <v>0</v>
      </c>
      <c r="AB20" s="35">
        <f>S20/F20</f>
        <v>0</v>
      </c>
    </row>
    <row r="21" spans="2:28" ht="15.5">
      <c r="B21" s="22">
        <v>8732012</v>
      </c>
      <c r="C21" s="22">
        <v>2012</v>
      </c>
      <c r="D21" s="29" t="s">
        <v>127</v>
      </c>
      <c r="E21" s="21"/>
      <c r="F21" s="21">
        <f>VLOOKUP(C21,Sheet1!$C:$F,4,0)</f>
        <v>79</v>
      </c>
      <c r="G21" s="22">
        <v>22</v>
      </c>
      <c r="H21" s="22">
        <v>0</v>
      </c>
      <c r="I21" s="29">
        <v>0</v>
      </c>
      <c r="J21" s="21"/>
      <c r="K21" s="29">
        <v>0</v>
      </c>
      <c r="L21" s="19"/>
      <c r="M21" s="21"/>
      <c r="N21" s="29">
        <v>22</v>
      </c>
      <c r="O21" s="19"/>
      <c r="P21" s="21"/>
      <c r="Q21" s="22">
        <v>0</v>
      </c>
      <c r="R21" s="22">
        <v>0</v>
      </c>
      <c r="S21" s="22">
        <v>0</v>
      </c>
      <c r="T21" s="22">
        <v>0</v>
      </c>
      <c r="U21" s="22">
        <v>0</v>
      </c>
      <c r="V21" s="22">
        <v>0</v>
      </c>
      <c r="X21" s="23">
        <f>G21/F21</f>
        <v>0.27848101265822783</v>
      </c>
      <c r="Y21" s="23">
        <f>VLOOKUP(C21,'FSM PPG 2526'!$E$6:$N$264,8,0)/100</f>
        <v>0.2468</v>
      </c>
      <c r="Z21" s="24">
        <f>X21-Y21</f>
        <v>0.031681012658227842</v>
      </c>
      <c r="AA21" s="35">
        <f>V21/F21</f>
        <v>0</v>
      </c>
      <c r="AB21" s="35">
        <f>S21/F21</f>
        <v>0</v>
      </c>
    </row>
    <row r="22" spans="2:28" ht="15" customHeight="1">
      <c r="B22" s="22">
        <v>8732016</v>
      </c>
      <c r="C22" s="22">
        <v>2016</v>
      </c>
      <c r="D22" s="29" t="s">
        <v>131</v>
      </c>
      <c r="E22" s="21"/>
      <c r="F22" s="21">
        <f>VLOOKUP(C22,Sheet1!$C:$F,4,0)</f>
        <v>135</v>
      </c>
      <c r="G22" s="22">
        <v>26</v>
      </c>
      <c r="H22" s="22">
        <v>0</v>
      </c>
      <c r="I22" s="29">
        <v>0</v>
      </c>
      <c r="J22" s="21"/>
      <c r="K22" s="29">
        <v>0</v>
      </c>
      <c r="L22" s="19"/>
      <c r="M22" s="21"/>
      <c r="N22" s="29">
        <v>26</v>
      </c>
      <c r="O22" s="19"/>
      <c r="P22" s="21"/>
      <c r="Q22" s="22">
        <v>4</v>
      </c>
      <c r="R22" s="22">
        <v>0</v>
      </c>
      <c r="S22" s="22">
        <v>4</v>
      </c>
      <c r="T22" s="22">
        <v>0</v>
      </c>
      <c r="U22" s="22">
        <v>0</v>
      </c>
      <c r="V22" s="22">
        <v>0</v>
      </c>
      <c r="X22" s="23">
        <f>G22/F22</f>
        <v>0.19259259259259259</v>
      </c>
      <c r="Y22" s="23">
        <f>VLOOKUP(C22,'FSM PPG 2526'!$E$6:$N$264,8,0)/100</f>
        <v>0.20739999999999997</v>
      </c>
      <c r="Z22" s="24">
        <f>X22-Y22</f>
        <v>-0.01480740740740738</v>
      </c>
      <c r="AA22" s="35">
        <f>V22/F22</f>
        <v>0</v>
      </c>
      <c r="AB22" s="35">
        <f>S22/F22</f>
        <v>0.029629629629629631</v>
      </c>
    </row>
    <row r="23" spans="2:28" ht="15" customHeight="1">
      <c r="B23" s="22">
        <v>8732028</v>
      </c>
      <c r="C23" s="22">
        <v>2028</v>
      </c>
      <c r="D23" s="29" t="s">
        <v>143</v>
      </c>
      <c r="E23" s="21"/>
      <c r="F23" s="21">
        <f>VLOOKUP(C23,Sheet1!$C:$F,4,0)</f>
        <v>363</v>
      </c>
      <c r="G23" s="22">
        <v>77</v>
      </c>
      <c r="H23" s="22">
        <v>0</v>
      </c>
      <c r="I23" s="29">
        <v>0</v>
      </c>
      <c r="J23" s="21"/>
      <c r="K23" s="29">
        <v>0</v>
      </c>
      <c r="L23" s="19"/>
      <c r="M23" s="21"/>
      <c r="N23" s="29">
        <v>77</v>
      </c>
      <c r="O23" s="19"/>
      <c r="P23" s="21"/>
      <c r="Q23" s="22">
        <v>0</v>
      </c>
      <c r="R23" s="22">
        <v>0</v>
      </c>
      <c r="S23" s="22">
        <v>0</v>
      </c>
      <c r="T23" s="22">
        <v>3</v>
      </c>
      <c r="U23" s="22">
        <v>0</v>
      </c>
      <c r="V23" s="22">
        <v>3</v>
      </c>
      <c r="X23" s="23">
        <f>G23/F23</f>
        <v>0.21212121212121213</v>
      </c>
      <c r="Y23" s="23">
        <f>VLOOKUP(C23,'FSM PPG 2526'!$E$6:$N$264,8,0)/100</f>
        <v>0.2167</v>
      </c>
      <c r="Z23" s="24">
        <f>X23-Y23</f>
        <v>-0.0045787878787878766</v>
      </c>
      <c r="AA23" s="35">
        <f>V23/F23</f>
        <v>0.0082644628099173556</v>
      </c>
      <c r="AB23" s="35">
        <f>S23/F23</f>
        <v>0</v>
      </c>
    </row>
    <row r="24" spans="2:28" ht="15" customHeight="1">
      <c r="B24" s="22">
        <v>8732029</v>
      </c>
      <c r="C24" s="22">
        <v>2029</v>
      </c>
      <c r="D24" s="29" t="s">
        <v>144</v>
      </c>
      <c r="E24" s="21"/>
      <c r="F24" s="21">
        <f>VLOOKUP(C24,Sheet1!$C:$F,4,0)</f>
        <v>194</v>
      </c>
      <c r="G24" s="22">
        <v>32</v>
      </c>
      <c r="H24" s="22">
        <v>0</v>
      </c>
      <c r="I24" s="29">
        <v>0</v>
      </c>
      <c r="J24" s="21"/>
      <c r="K24" s="29">
        <v>0</v>
      </c>
      <c r="L24" s="19"/>
      <c r="M24" s="21"/>
      <c r="N24" s="29">
        <v>32</v>
      </c>
      <c r="O24" s="19"/>
      <c r="P24" s="21"/>
      <c r="Q24" s="22">
        <v>0</v>
      </c>
      <c r="R24" s="22">
        <v>0</v>
      </c>
      <c r="S24" s="22">
        <v>0</v>
      </c>
      <c r="T24" s="22">
        <v>0</v>
      </c>
      <c r="U24" s="22">
        <v>0</v>
      </c>
      <c r="V24" s="22">
        <v>0</v>
      </c>
      <c r="X24" s="23">
        <f>G24/F24</f>
        <v>0.16494845360824742</v>
      </c>
      <c r="Y24" s="23">
        <f>VLOOKUP(C24,'FSM PPG 2526'!$E$6:$N$264,8,0)/100</f>
        <v>0.16670000000000001</v>
      </c>
      <c r="Z24" s="24">
        <f>X24-Y24</f>
        <v>-0.0017515463917525953</v>
      </c>
      <c r="AA24" s="35">
        <f>V24/F24</f>
        <v>0</v>
      </c>
      <c r="AB24" s="35">
        <f>S24/F24</f>
        <v>0</v>
      </c>
    </row>
    <row r="25" spans="2:28" ht="15.5">
      <c r="B25" s="22">
        <v>8732031</v>
      </c>
      <c r="C25" s="22">
        <v>2031</v>
      </c>
      <c r="D25" s="29" t="s">
        <v>146</v>
      </c>
      <c r="E25" s="21"/>
      <c r="F25" s="21">
        <f>VLOOKUP(C25,Sheet1!$C:$F,4,0)</f>
        <v>202</v>
      </c>
      <c r="G25" s="22">
        <v>29</v>
      </c>
      <c r="H25" s="22">
        <v>0</v>
      </c>
      <c r="I25" s="29">
        <v>0</v>
      </c>
      <c r="J25" s="21"/>
      <c r="K25" s="29">
        <v>0</v>
      </c>
      <c r="L25" s="19"/>
      <c r="M25" s="21"/>
      <c r="N25" s="29">
        <v>29</v>
      </c>
      <c r="O25" s="19"/>
      <c r="P25" s="21"/>
      <c r="Q25" s="22">
        <v>2</v>
      </c>
      <c r="R25" s="22">
        <v>0</v>
      </c>
      <c r="S25" s="22">
        <v>2</v>
      </c>
      <c r="T25" s="22">
        <v>0</v>
      </c>
      <c r="U25" s="22">
        <v>0</v>
      </c>
      <c r="V25" s="22">
        <v>0</v>
      </c>
      <c r="X25" s="23">
        <f>G25/F25</f>
        <v>0.14356435643564355</v>
      </c>
      <c r="Y25" s="23">
        <f>VLOOKUP(C25,'FSM PPG 2526'!$E$6:$N$264,8,0)/100</f>
        <v>0.1463</v>
      </c>
      <c r="Z25" s="24">
        <f>X25-Y25</f>
        <v>-0.0027356435643564603</v>
      </c>
      <c r="AA25" s="35">
        <f>V25/F25</f>
        <v>0</v>
      </c>
      <c r="AB25" s="35">
        <f>S25/F25</f>
        <v>0.0099009900990099011</v>
      </c>
    </row>
    <row r="26" spans="2:28" ht="15" customHeight="1">
      <c r="B26" s="22">
        <v>8732033</v>
      </c>
      <c r="C26" s="22">
        <v>2033</v>
      </c>
      <c r="D26" s="29" t="s">
        <v>148</v>
      </c>
      <c r="E26" s="21"/>
      <c r="F26" s="21">
        <f>VLOOKUP(C26,Sheet1!$C:$F,4,0)</f>
        <v>291</v>
      </c>
      <c r="G26" s="22">
        <v>42</v>
      </c>
      <c r="H26" s="22">
        <v>0</v>
      </c>
      <c r="I26" s="29">
        <v>0</v>
      </c>
      <c r="J26" s="21"/>
      <c r="K26" s="29">
        <v>0</v>
      </c>
      <c r="L26" s="19"/>
      <c r="M26" s="21"/>
      <c r="N26" s="29">
        <v>42</v>
      </c>
      <c r="O26" s="19"/>
      <c r="P26" s="21"/>
      <c r="Q26" s="22">
        <v>6</v>
      </c>
      <c r="R26" s="22">
        <v>0</v>
      </c>
      <c r="S26" s="22">
        <v>6</v>
      </c>
      <c r="T26" s="22">
        <v>1</v>
      </c>
      <c r="U26" s="22">
        <v>0</v>
      </c>
      <c r="V26" s="22">
        <v>1</v>
      </c>
      <c r="X26" s="23">
        <f>G26/F26</f>
        <v>0.14432989690721648</v>
      </c>
      <c r="Y26" s="23">
        <f>VLOOKUP(C26,'FSM PPG 2526'!$E$6:$N$264,8,0)/100</f>
        <v>0.1325</v>
      </c>
      <c r="Z26" s="24">
        <f>X26-Y26</f>
        <v>0.011829896907216475</v>
      </c>
      <c r="AA26" s="35">
        <f>V26/F26</f>
        <v>0.0034364261168384879</v>
      </c>
      <c r="AB26" s="35">
        <f>S26/F26</f>
        <v>0.020618556701030927</v>
      </c>
    </row>
    <row r="27" spans="2:28" ht="15" customHeight="1">
      <c r="B27" s="22">
        <v>8732046</v>
      </c>
      <c r="C27" s="22">
        <v>2046</v>
      </c>
      <c r="D27" s="29" t="s">
        <v>158</v>
      </c>
      <c r="E27" s="21"/>
      <c r="F27" s="21">
        <f>VLOOKUP(C27,Sheet1!$C:$F,4,0)</f>
        <v>313</v>
      </c>
      <c r="G27" s="22">
        <v>21</v>
      </c>
      <c r="H27" s="22">
        <v>0</v>
      </c>
      <c r="I27" s="29">
        <v>0</v>
      </c>
      <c r="J27" s="21"/>
      <c r="K27" s="29">
        <v>0</v>
      </c>
      <c r="L27" s="19"/>
      <c r="M27" s="21"/>
      <c r="N27" s="29">
        <v>21</v>
      </c>
      <c r="O27" s="19"/>
      <c r="P27" s="21"/>
      <c r="Q27" s="22">
        <v>1</v>
      </c>
      <c r="R27" s="22">
        <v>0</v>
      </c>
      <c r="S27" s="22">
        <v>1</v>
      </c>
      <c r="T27" s="22">
        <v>1</v>
      </c>
      <c r="U27" s="22">
        <v>0</v>
      </c>
      <c r="V27" s="22">
        <v>1</v>
      </c>
      <c r="X27" s="23">
        <f>G27/F27</f>
        <v>0.0670926517571885</v>
      </c>
      <c r="Y27" s="23">
        <f>VLOOKUP(C27,'FSM PPG 2526'!$E$6:$N$264,8,0)/100</f>
        <v>0.0712</v>
      </c>
      <c r="Z27" s="24">
        <f>X27-Y27</f>
        <v>-0.0041073482428115038</v>
      </c>
      <c r="AA27" s="35">
        <f>V27/F27</f>
        <v>0.0031948881789137379</v>
      </c>
      <c r="AB27" s="35">
        <f>S27/F27</f>
        <v>0.0031948881789137379</v>
      </c>
    </row>
    <row r="28" spans="2:28" ht="15" customHeight="1">
      <c r="B28" s="22">
        <v>8732048</v>
      </c>
      <c r="C28" s="22">
        <v>2048</v>
      </c>
      <c r="D28" s="29" t="s">
        <v>159</v>
      </c>
      <c r="E28" s="21"/>
      <c r="F28" s="21">
        <f>VLOOKUP(C28,Sheet1!$C:$F,4,0)</f>
        <v>517</v>
      </c>
      <c r="G28" s="22">
        <v>90</v>
      </c>
      <c r="H28" s="22">
        <v>0</v>
      </c>
      <c r="I28" s="29">
        <v>0</v>
      </c>
      <c r="J28" s="21"/>
      <c r="K28" s="29">
        <v>0</v>
      </c>
      <c r="L28" s="19"/>
      <c r="M28" s="21"/>
      <c r="N28" s="29">
        <v>90</v>
      </c>
      <c r="O28" s="19"/>
      <c r="P28" s="21"/>
      <c r="Q28" s="22">
        <v>6</v>
      </c>
      <c r="R28" s="22">
        <v>0</v>
      </c>
      <c r="S28" s="22">
        <v>6</v>
      </c>
      <c r="T28" s="22">
        <v>4</v>
      </c>
      <c r="U28" s="22">
        <v>0</v>
      </c>
      <c r="V28" s="22">
        <v>4</v>
      </c>
      <c r="X28" s="23">
        <f>G28/F28</f>
        <v>0.17408123791102514</v>
      </c>
      <c r="Y28" s="23">
        <f>VLOOKUP(C28,'FSM PPG 2526'!$E$6:$N$264,8,0)/100</f>
        <v>0.20379999999999998</v>
      </c>
      <c r="Z28" s="24">
        <f>X28-Y28</f>
        <v>-0.029718762088974837</v>
      </c>
      <c r="AA28" s="35">
        <f>V28/F28</f>
        <v>0.0077369439071566732</v>
      </c>
      <c r="AB28" s="35">
        <f>S28/F28</f>
        <v>0.01160541586073501</v>
      </c>
    </row>
    <row r="29" spans="2:28" ht="15" customHeight="1">
      <c r="B29" s="22">
        <v>8732054</v>
      </c>
      <c r="C29" s="22">
        <v>2054</v>
      </c>
      <c r="D29" s="29" t="s">
        <v>165</v>
      </c>
      <c r="E29" s="21"/>
      <c r="F29" s="21">
        <f>VLOOKUP(C29,Sheet1!$C:$F,4,0)</f>
        <v>361</v>
      </c>
      <c r="G29" s="22">
        <v>95</v>
      </c>
      <c r="H29" s="22">
        <v>0</v>
      </c>
      <c r="I29" s="29">
        <v>0</v>
      </c>
      <c r="J29" s="21"/>
      <c r="K29" s="29">
        <v>0</v>
      </c>
      <c r="L29" s="19"/>
      <c r="M29" s="21"/>
      <c r="N29" s="29">
        <v>95</v>
      </c>
      <c r="O29" s="19"/>
      <c r="P29" s="21"/>
      <c r="Q29" s="22">
        <v>3</v>
      </c>
      <c r="R29" s="22">
        <v>0</v>
      </c>
      <c r="S29" s="22">
        <v>3</v>
      </c>
      <c r="T29" s="22">
        <v>2</v>
      </c>
      <c r="U29" s="22">
        <v>0</v>
      </c>
      <c r="V29" s="22">
        <v>2</v>
      </c>
      <c r="X29" s="23">
        <f>G29/F29</f>
        <v>0.26315789473684209</v>
      </c>
      <c r="Y29" s="23">
        <f>VLOOKUP(C29,'FSM PPG 2526'!$E$6:$N$264,8,0)/100</f>
        <v>0.2463</v>
      </c>
      <c r="Z29" s="24">
        <f>X29-Y29</f>
        <v>0.0168578947368421</v>
      </c>
      <c r="AA29" s="35">
        <f>V29/F29</f>
        <v>0.00554016620498615</v>
      </c>
      <c r="AB29" s="35">
        <f>S29/F29</f>
        <v>0.0083102493074792248</v>
      </c>
    </row>
    <row r="30" spans="2:28" ht="15" customHeight="1">
      <c r="B30" s="22">
        <v>8732059</v>
      </c>
      <c r="C30" s="22">
        <v>2059</v>
      </c>
      <c r="D30" s="29" t="s">
        <v>169</v>
      </c>
      <c r="E30" s="21"/>
      <c r="F30" s="21">
        <f>VLOOKUP(C30,Sheet1!$C:$F,4,0)</f>
        <v>182</v>
      </c>
      <c r="G30" s="22">
        <v>18</v>
      </c>
      <c r="H30" s="22">
        <v>0</v>
      </c>
      <c r="I30" s="29">
        <v>0</v>
      </c>
      <c r="J30" s="21"/>
      <c r="K30" s="29">
        <v>0</v>
      </c>
      <c r="L30" s="19"/>
      <c r="M30" s="21"/>
      <c r="N30" s="29">
        <v>18</v>
      </c>
      <c r="O30" s="19"/>
      <c r="P30" s="21"/>
      <c r="Q30" s="22">
        <v>0</v>
      </c>
      <c r="R30" s="22">
        <v>0</v>
      </c>
      <c r="S30" s="22">
        <v>0</v>
      </c>
      <c r="T30" s="22">
        <v>0</v>
      </c>
      <c r="U30" s="22">
        <v>0</v>
      </c>
      <c r="V30" s="22">
        <v>0</v>
      </c>
      <c r="X30" s="23">
        <f>G30/F30</f>
        <v>0.0989010989010989</v>
      </c>
      <c r="Y30" s="23">
        <f>VLOOKUP(C30,'FSM PPG 2526'!$E$6:$N$264,8,0)/100</f>
        <v>0.1005</v>
      </c>
      <c r="Z30" s="24">
        <f>X30-Y30</f>
        <v>-0.0015989010989011093</v>
      </c>
      <c r="AA30" s="35">
        <f>V30/F30</f>
        <v>0</v>
      </c>
      <c r="AB30" s="35">
        <f>S30/F30</f>
        <v>0</v>
      </c>
    </row>
    <row r="31" spans="2:28" ht="15" customHeight="1">
      <c r="B31" s="22">
        <v>8732060</v>
      </c>
      <c r="C31" s="22">
        <v>2060</v>
      </c>
      <c r="D31" s="29" t="s">
        <v>170</v>
      </c>
      <c r="E31" s="21"/>
      <c r="F31" s="21">
        <f>VLOOKUP(C31,Sheet1!$C:$F,4,0)</f>
        <v>101</v>
      </c>
      <c r="G31" s="22">
        <v>29</v>
      </c>
      <c r="H31" s="22">
        <v>0</v>
      </c>
      <c r="I31" s="29">
        <v>0</v>
      </c>
      <c r="J31" s="21"/>
      <c r="K31" s="29">
        <v>0</v>
      </c>
      <c r="L31" s="19"/>
      <c r="M31" s="21"/>
      <c r="N31" s="29">
        <v>29</v>
      </c>
      <c r="O31" s="19"/>
      <c r="P31" s="21"/>
      <c r="Q31" s="22">
        <v>0</v>
      </c>
      <c r="R31" s="22">
        <v>0</v>
      </c>
      <c r="S31" s="22">
        <v>0</v>
      </c>
      <c r="T31" s="22">
        <v>1</v>
      </c>
      <c r="U31" s="22">
        <v>0</v>
      </c>
      <c r="V31" s="22">
        <v>1</v>
      </c>
      <c r="X31" s="23">
        <f>G31/F31</f>
        <v>0.28712871287128711</v>
      </c>
      <c r="Y31" s="23">
        <f>VLOOKUP(C31,'FSM PPG 2526'!$E$6:$N$264,8,0)/100</f>
        <v>0.2673</v>
      </c>
      <c r="Z31" s="24">
        <f>X31-Y31</f>
        <v>0.019828712871287124</v>
      </c>
      <c r="AA31" s="35">
        <f>V31/F31</f>
        <v>0.0099009900990099011</v>
      </c>
      <c r="AB31" s="35">
        <f>S31/F31</f>
        <v>0</v>
      </c>
    </row>
    <row r="32" spans="2:28" ht="15" customHeight="1">
      <c r="B32" s="22">
        <v>8732064</v>
      </c>
      <c r="C32" s="22">
        <v>2064</v>
      </c>
      <c r="D32" s="29" t="s">
        <v>172</v>
      </c>
      <c r="E32" s="21"/>
      <c r="F32" s="21">
        <f>VLOOKUP(C32,Sheet1!$C:$F,4,0)</f>
        <v>86</v>
      </c>
      <c r="G32" s="22">
        <v>35</v>
      </c>
      <c r="H32" s="22">
        <v>0</v>
      </c>
      <c r="I32" s="29">
        <v>0</v>
      </c>
      <c r="J32" s="21"/>
      <c r="K32" s="29">
        <v>0</v>
      </c>
      <c r="L32" s="19"/>
      <c r="M32" s="21"/>
      <c r="N32" s="29">
        <v>35</v>
      </c>
      <c r="O32" s="19"/>
      <c r="P32" s="21"/>
      <c r="Q32" s="22">
        <v>0</v>
      </c>
      <c r="R32" s="22">
        <v>0</v>
      </c>
      <c r="S32" s="22">
        <v>0</v>
      </c>
      <c r="T32" s="22">
        <v>1</v>
      </c>
      <c r="U32" s="22">
        <v>0</v>
      </c>
      <c r="V32" s="22">
        <v>1</v>
      </c>
      <c r="X32" s="23">
        <f>G32/F32</f>
        <v>0.40697674418604651</v>
      </c>
      <c r="Y32" s="23">
        <f>VLOOKUP(C32,'FSM PPG 2526'!$E$6:$N$264,8,0)/100</f>
        <v>0.2809</v>
      </c>
      <c r="Z32" s="24">
        <f>X32-Y32</f>
        <v>0.12607674418604653</v>
      </c>
      <c r="AA32" s="35">
        <f>V32/F32</f>
        <v>0.011627906976744186</v>
      </c>
      <c r="AB32" s="35">
        <f>S32/F32</f>
        <v>0</v>
      </c>
    </row>
    <row r="33" spans="2:28" ht="15.5">
      <c r="B33" s="22">
        <v>8732065</v>
      </c>
      <c r="C33" s="22">
        <v>2065</v>
      </c>
      <c r="D33" s="29" t="s">
        <v>173</v>
      </c>
      <c r="E33" s="21"/>
      <c r="F33" s="21">
        <f>VLOOKUP(C33,Sheet1!$C:$F,4,0)</f>
        <v>187</v>
      </c>
      <c r="G33" s="22">
        <v>38</v>
      </c>
      <c r="H33" s="22">
        <v>0</v>
      </c>
      <c r="I33" s="29">
        <v>0</v>
      </c>
      <c r="J33" s="21"/>
      <c r="K33" s="29">
        <v>0</v>
      </c>
      <c r="L33" s="19"/>
      <c r="M33" s="21"/>
      <c r="N33" s="29">
        <v>38</v>
      </c>
      <c r="O33" s="19"/>
      <c r="P33" s="21"/>
      <c r="Q33" s="22">
        <v>2</v>
      </c>
      <c r="R33" s="22">
        <v>0</v>
      </c>
      <c r="S33" s="22">
        <v>2</v>
      </c>
      <c r="T33" s="22">
        <v>1</v>
      </c>
      <c r="U33" s="22">
        <v>0</v>
      </c>
      <c r="V33" s="22">
        <v>1</v>
      </c>
      <c r="X33" s="23">
        <f>G33/F33</f>
        <v>0.20320855614973263</v>
      </c>
      <c r="Y33" s="23">
        <f>VLOOKUP(C33,'FSM PPG 2526'!$E$6:$N$264,8,0)/100</f>
        <v>0.18230000000000002</v>
      </c>
      <c r="Z33" s="24">
        <f>X33-Y33</f>
        <v>0.02090855614973261</v>
      </c>
      <c r="AA33" s="35">
        <f>V33/F33</f>
        <v>0.0053475935828877</v>
      </c>
      <c r="AB33" s="35">
        <f>S33/F33</f>
        <v>0.0106951871657754</v>
      </c>
    </row>
    <row r="34" spans="2:28" ht="15" customHeight="1">
      <c r="B34" s="22">
        <v>8732066</v>
      </c>
      <c r="C34" s="22">
        <v>2066</v>
      </c>
      <c r="D34" s="29" t="s">
        <v>174</v>
      </c>
      <c r="E34" s="21"/>
      <c r="F34" s="21">
        <f>VLOOKUP(C34,Sheet1!$C:$F,4,0)</f>
        <v>207</v>
      </c>
      <c r="G34" s="22">
        <v>28</v>
      </c>
      <c r="H34" s="22">
        <v>0</v>
      </c>
      <c r="I34" s="29">
        <v>0</v>
      </c>
      <c r="J34" s="21"/>
      <c r="K34" s="29">
        <v>0</v>
      </c>
      <c r="L34" s="19"/>
      <c r="M34" s="21"/>
      <c r="N34" s="29">
        <v>28</v>
      </c>
      <c r="O34" s="19"/>
      <c r="P34" s="21"/>
      <c r="Q34" s="22">
        <v>3</v>
      </c>
      <c r="R34" s="22">
        <v>0</v>
      </c>
      <c r="S34" s="22">
        <v>3</v>
      </c>
      <c r="T34" s="22">
        <v>4</v>
      </c>
      <c r="U34" s="22">
        <v>0</v>
      </c>
      <c r="V34" s="22">
        <v>4</v>
      </c>
      <c r="X34" s="23">
        <f>G34/F34</f>
        <v>0.13526570048309178</v>
      </c>
      <c r="Y34" s="23">
        <f>VLOOKUP(C34,'FSM PPG 2526'!$E$6:$N$264,8,0)/100</f>
        <v>0.12560000000000002</v>
      </c>
      <c r="Z34" s="24">
        <f>X34-Y34</f>
        <v>0.00966570048309176</v>
      </c>
      <c r="AA34" s="35">
        <f>V34/F34</f>
        <v>0.01932367149758454</v>
      </c>
      <c r="AB34" s="35">
        <f>S34/F34</f>
        <v>0.014492753623188406</v>
      </c>
    </row>
    <row r="35" spans="2:28" ht="15" customHeight="1">
      <c r="B35" s="22">
        <v>8732068</v>
      </c>
      <c r="C35" s="22">
        <v>2068</v>
      </c>
      <c r="D35" s="29" t="s">
        <v>176</v>
      </c>
      <c r="E35" s="21"/>
      <c r="F35" s="21">
        <f>VLOOKUP(C35,Sheet1!$C:$F,4,0)</f>
        <v>94</v>
      </c>
      <c r="G35" s="22">
        <v>42</v>
      </c>
      <c r="H35" s="22">
        <v>0</v>
      </c>
      <c r="I35" s="29">
        <v>0</v>
      </c>
      <c r="J35" s="21"/>
      <c r="K35" s="29">
        <v>0</v>
      </c>
      <c r="L35" s="19"/>
      <c r="M35" s="21"/>
      <c r="N35" s="29">
        <v>42</v>
      </c>
      <c r="O35" s="19"/>
      <c r="P35" s="21"/>
      <c r="Q35" s="22">
        <v>0</v>
      </c>
      <c r="R35" s="22">
        <v>0</v>
      </c>
      <c r="S35" s="22">
        <v>0</v>
      </c>
      <c r="T35" s="22">
        <v>1</v>
      </c>
      <c r="U35" s="22">
        <v>0</v>
      </c>
      <c r="V35" s="22">
        <v>1</v>
      </c>
      <c r="X35" s="23">
        <f>G35/F35</f>
        <v>0.44680851063829785</v>
      </c>
      <c r="Y35" s="23">
        <f>VLOOKUP(C35,'FSM PPG 2526'!$E$6:$N$264,8,0)/100</f>
        <v>0.4157</v>
      </c>
      <c r="Z35" s="24">
        <f>X35-Y35</f>
        <v>0.031108510638297837</v>
      </c>
      <c r="AA35" s="35">
        <f>V35/F35</f>
        <v>0.010638297872340425</v>
      </c>
      <c r="AB35" s="35">
        <f>S35/F35</f>
        <v>0</v>
      </c>
    </row>
    <row r="36" spans="2:28" ht="15" customHeight="1">
      <c r="B36" s="22">
        <v>8732070</v>
      </c>
      <c r="C36" s="22">
        <v>2070</v>
      </c>
      <c r="D36" s="29" t="s">
        <v>177</v>
      </c>
      <c r="E36" s="21"/>
      <c r="F36" s="21">
        <f>VLOOKUP(C36,Sheet1!$C:$F,4,0)</f>
        <v>272</v>
      </c>
      <c r="G36" s="22">
        <v>46</v>
      </c>
      <c r="H36" s="22">
        <v>0</v>
      </c>
      <c r="I36" s="29">
        <v>0</v>
      </c>
      <c r="J36" s="21"/>
      <c r="K36" s="29">
        <v>0</v>
      </c>
      <c r="L36" s="19"/>
      <c r="M36" s="21"/>
      <c r="N36" s="29">
        <v>46</v>
      </c>
      <c r="O36" s="19"/>
      <c r="P36" s="21"/>
      <c r="Q36" s="22">
        <v>2</v>
      </c>
      <c r="R36" s="22">
        <v>0</v>
      </c>
      <c r="S36" s="22">
        <v>2</v>
      </c>
      <c r="T36" s="22">
        <v>3</v>
      </c>
      <c r="U36" s="22">
        <v>0</v>
      </c>
      <c r="V36" s="22">
        <v>3</v>
      </c>
      <c r="X36" s="23">
        <f>G36/F36</f>
        <v>0.16911764705882354</v>
      </c>
      <c r="Y36" s="23">
        <f>VLOOKUP(C36,'FSM PPG 2526'!$E$6:$N$264,8,0)/100</f>
        <v>0.184</v>
      </c>
      <c r="Z36" s="24">
        <f>X36-Y36</f>
        <v>-0.014882352941176458</v>
      </c>
      <c r="AA36" s="35">
        <f>V36/F36</f>
        <v>0.011029411764705883</v>
      </c>
      <c r="AB36" s="35">
        <f>S36/F36</f>
        <v>0.0073529411764705881</v>
      </c>
    </row>
    <row r="37" spans="2:28" ht="15" customHeight="1">
      <c r="B37" s="22">
        <v>8732074</v>
      </c>
      <c r="C37" s="22">
        <v>2074</v>
      </c>
      <c r="D37" s="29" t="s">
        <v>181</v>
      </c>
      <c r="E37" s="21"/>
      <c r="F37" s="21">
        <f>VLOOKUP(C37,Sheet1!$C:$F,4,0)</f>
        <v>403</v>
      </c>
      <c r="G37" s="22">
        <v>100</v>
      </c>
      <c r="H37" s="22">
        <v>0</v>
      </c>
      <c r="I37" s="29">
        <v>0</v>
      </c>
      <c r="J37" s="21"/>
      <c r="K37" s="29">
        <v>0</v>
      </c>
      <c r="L37" s="19"/>
      <c r="M37" s="21"/>
      <c r="N37" s="29">
        <v>100</v>
      </c>
      <c r="O37" s="19"/>
      <c r="P37" s="21"/>
      <c r="Q37" s="22">
        <v>4</v>
      </c>
      <c r="R37" s="22">
        <v>0</v>
      </c>
      <c r="S37" s="22">
        <v>4</v>
      </c>
      <c r="T37" s="22">
        <v>4</v>
      </c>
      <c r="U37" s="22">
        <v>0</v>
      </c>
      <c r="V37" s="22">
        <v>4</v>
      </c>
      <c r="X37" s="23">
        <f>G37/F37</f>
        <v>0.24813895781637718</v>
      </c>
      <c r="Y37" s="23">
        <f>VLOOKUP(C37,'FSM PPG 2526'!$E$6:$N$264,8,0)/100</f>
        <v>0.2372</v>
      </c>
      <c r="Z37" s="24">
        <f>X37-Y37</f>
        <v>0.010938957816377187</v>
      </c>
      <c r="AA37" s="35">
        <f>V37/F37</f>
        <v>0.0099255583126550868</v>
      </c>
      <c r="AB37" s="35">
        <f>S37/F37</f>
        <v>0.0099255583126550868</v>
      </c>
    </row>
    <row r="38" spans="2:28" ht="15" customHeight="1">
      <c r="B38" s="22">
        <v>8732075</v>
      </c>
      <c r="C38" s="22">
        <v>2075</v>
      </c>
      <c r="D38" s="29" t="s">
        <v>182</v>
      </c>
      <c r="E38" s="21"/>
      <c r="F38" s="21">
        <f>VLOOKUP(C38,Sheet1!$C:$F,4,0)</f>
        <v>191</v>
      </c>
      <c r="G38" s="22">
        <v>55</v>
      </c>
      <c r="H38" s="22">
        <v>0</v>
      </c>
      <c r="I38" s="29">
        <v>0</v>
      </c>
      <c r="J38" s="21"/>
      <c r="K38" s="29">
        <v>0</v>
      </c>
      <c r="L38" s="19"/>
      <c r="M38" s="21"/>
      <c r="N38" s="29">
        <v>55</v>
      </c>
      <c r="O38" s="19"/>
      <c r="P38" s="21"/>
      <c r="Q38" s="22">
        <v>0</v>
      </c>
      <c r="R38" s="22">
        <v>0</v>
      </c>
      <c r="S38" s="22">
        <v>0</v>
      </c>
      <c r="T38" s="22">
        <v>1</v>
      </c>
      <c r="U38" s="22">
        <v>0</v>
      </c>
      <c r="V38" s="22">
        <v>1</v>
      </c>
      <c r="X38" s="23">
        <f>G38/F38</f>
        <v>0.2879581151832461</v>
      </c>
      <c r="Y38" s="23">
        <f>VLOOKUP(C38,'FSM PPG 2526'!$E$6:$N$264,8,0)/100</f>
        <v>0.3239</v>
      </c>
      <c r="Z38" s="24">
        <f>X38-Y38</f>
        <v>-0.035941884816753922</v>
      </c>
      <c r="AA38" s="35">
        <f>V38/F38</f>
        <v>0.005235602094240838</v>
      </c>
      <c r="AB38" s="35">
        <f>S38/F38</f>
        <v>0</v>
      </c>
    </row>
    <row r="39" spans="2:28" ht="15" customHeight="1">
      <c r="B39" s="22">
        <v>8732082</v>
      </c>
      <c r="C39" s="22">
        <v>2082</v>
      </c>
      <c r="D39" s="29" t="s">
        <v>186</v>
      </c>
      <c r="E39" s="21"/>
      <c r="F39" s="21">
        <f>VLOOKUP(C39,Sheet1!$C:$F,4,0)</f>
        <v>144</v>
      </c>
      <c r="G39" s="22">
        <v>49</v>
      </c>
      <c r="H39" s="22">
        <v>0</v>
      </c>
      <c r="I39" s="29">
        <v>0</v>
      </c>
      <c r="J39" s="21"/>
      <c r="K39" s="29">
        <v>0</v>
      </c>
      <c r="L39" s="19"/>
      <c r="M39" s="21"/>
      <c r="N39" s="29">
        <v>49</v>
      </c>
      <c r="O39" s="19"/>
      <c r="P39" s="21"/>
      <c r="Q39" s="22">
        <v>0</v>
      </c>
      <c r="R39" s="22">
        <v>0</v>
      </c>
      <c r="S39" s="22">
        <v>0</v>
      </c>
      <c r="T39" s="22">
        <v>1</v>
      </c>
      <c r="U39" s="22">
        <v>0</v>
      </c>
      <c r="V39" s="22">
        <v>1</v>
      </c>
      <c r="X39" s="23">
        <f>G39/F39</f>
        <v>0.34027777777777779</v>
      </c>
      <c r="Y39" s="23">
        <f>VLOOKUP(C39,'FSM PPG 2526'!$E$6:$N$264,8,0)/100</f>
        <v>0.34840000000000004</v>
      </c>
      <c r="Z39" s="24">
        <f>X39-Y39</f>
        <v>-0.0081222222222222529</v>
      </c>
      <c r="AA39" s="35">
        <f>V39/F39</f>
        <v>0.0069444444444444441</v>
      </c>
      <c r="AB39" s="35">
        <f>S39/F39</f>
        <v>0</v>
      </c>
    </row>
    <row r="40" spans="2:28" ht="15" customHeight="1">
      <c r="B40" s="22">
        <v>8732083</v>
      </c>
      <c r="C40" s="22">
        <v>2083</v>
      </c>
      <c r="D40" s="29" t="s">
        <v>188</v>
      </c>
      <c r="E40" s="21"/>
      <c r="F40" s="21">
        <f>VLOOKUP(C40,Sheet1!$C:$F,4,0)</f>
        <v>102</v>
      </c>
      <c r="G40" s="22">
        <v>27</v>
      </c>
      <c r="H40" s="22">
        <v>0</v>
      </c>
      <c r="I40" s="29">
        <v>0</v>
      </c>
      <c r="J40" s="21"/>
      <c r="K40" s="29">
        <v>0</v>
      </c>
      <c r="L40" s="19"/>
      <c r="M40" s="21"/>
      <c r="N40" s="29">
        <v>27</v>
      </c>
      <c r="O40" s="19"/>
      <c r="P40" s="21"/>
      <c r="Q40" s="22">
        <v>0</v>
      </c>
      <c r="R40" s="22">
        <v>0</v>
      </c>
      <c r="S40" s="22">
        <v>0</v>
      </c>
      <c r="T40" s="22">
        <v>1</v>
      </c>
      <c r="U40" s="22">
        <v>0</v>
      </c>
      <c r="V40" s="22">
        <v>1</v>
      </c>
      <c r="X40" s="23">
        <f>G40/F40</f>
        <v>0.26470588235294118</v>
      </c>
      <c r="Y40" s="23">
        <f>VLOOKUP(C40,'FSM PPG 2526'!$E$6:$N$264,8,0)/100</f>
        <v>0.2844</v>
      </c>
      <c r="Z40" s="24">
        <f>X40-Y40</f>
        <v>-0.019694117647058806</v>
      </c>
      <c r="AA40" s="35">
        <f>V40/F40</f>
        <v>0.00980392156862745</v>
      </c>
      <c r="AB40" s="35">
        <f>S40/F40</f>
        <v>0</v>
      </c>
    </row>
    <row r="41" spans="2:28" ht="15" customHeight="1">
      <c r="B41" s="22">
        <v>8732084</v>
      </c>
      <c r="C41" s="22">
        <v>2084</v>
      </c>
      <c r="D41" s="29" t="s">
        <v>189</v>
      </c>
      <c r="E41" s="21"/>
      <c r="F41" s="21">
        <f>VLOOKUP(C41,Sheet1!$C:$F,4,0)</f>
        <v>187</v>
      </c>
      <c r="G41" s="22">
        <v>40</v>
      </c>
      <c r="H41" s="22">
        <v>0</v>
      </c>
      <c r="I41" s="29">
        <v>0</v>
      </c>
      <c r="J41" s="21"/>
      <c r="K41" s="29">
        <v>0</v>
      </c>
      <c r="L41" s="19"/>
      <c r="M41" s="21"/>
      <c r="N41" s="29">
        <v>40</v>
      </c>
      <c r="O41" s="19"/>
      <c r="P41" s="21"/>
      <c r="Q41" s="22">
        <v>0</v>
      </c>
      <c r="R41" s="22">
        <v>0</v>
      </c>
      <c r="S41" s="22">
        <v>0</v>
      </c>
      <c r="T41" s="22">
        <v>1</v>
      </c>
      <c r="U41" s="22">
        <v>0</v>
      </c>
      <c r="V41" s="22">
        <v>1</v>
      </c>
      <c r="X41" s="23">
        <f>G41/F41</f>
        <v>0.21390374331550802</v>
      </c>
      <c r="Y41" s="23">
        <f>VLOOKUP(C41,'FSM PPG 2526'!$E$6:$N$264,8,0)/100</f>
        <v>0.2316</v>
      </c>
      <c r="Z41" s="24">
        <f>X41-Y41</f>
        <v>-0.017696256684491984</v>
      </c>
      <c r="AA41" s="35">
        <f>V41/F41</f>
        <v>0.0053475935828877</v>
      </c>
      <c r="AB41" s="35">
        <f>S41/F41</f>
        <v>0</v>
      </c>
    </row>
    <row r="42" spans="2:28" ht="15" customHeight="1">
      <c r="B42" s="22">
        <v>8732091</v>
      </c>
      <c r="C42" s="22">
        <v>2091</v>
      </c>
      <c r="D42" s="29" t="s">
        <v>195</v>
      </c>
      <c r="E42" s="21"/>
      <c r="F42" s="21">
        <f>VLOOKUP(C42,Sheet1!$C:$F,4,0)</f>
        <v>170</v>
      </c>
      <c r="G42" s="22">
        <v>41</v>
      </c>
      <c r="H42" s="22">
        <v>0</v>
      </c>
      <c r="I42" s="29">
        <v>0</v>
      </c>
      <c r="J42" s="21"/>
      <c r="K42" s="29">
        <v>0</v>
      </c>
      <c r="L42" s="19"/>
      <c r="M42" s="21"/>
      <c r="N42" s="29">
        <v>41</v>
      </c>
      <c r="O42" s="19"/>
      <c r="P42" s="21"/>
      <c r="Q42" s="22">
        <v>0</v>
      </c>
      <c r="R42" s="22">
        <v>0</v>
      </c>
      <c r="S42" s="22">
        <v>0</v>
      </c>
      <c r="T42" s="22">
        <v>1</v>
      </c>
      <c r="U42" s="22">
        <v>0</v>
      </c>
      <c r="V42" s="22">
        <v>1</v>
      </c>
      <c r="X42" s="23">
        <f>G42/F42</f>
        <v>0.2411764705882353</v>
      </c>
      <c r="Y42" s="23">
        <f>VLOOKUP(C42,'FSM PPG 2526'!$E$6:$N$264,8,0)/100</f>
        <v>0.2695</v>
      </c>
      <c r="Z42" s="24">
        <f>X42-Y42</f>
        <v>-0.02832352941176472</v>
      </c>
      <c r="AA42" s="35">
        <f>V42/F42</f>
        <v>0.0058823529411764705</v>
      </c>
      <c r="AB42" s="35">
        <f>S42/F42</f>
        <v>0</v>
      </c>
    </row>
    <row r="43" spans="2:28" ht="15" customHeight="1">
      <c r="B43" s="22">
        <v>8732107</v>
      </c>
      <c r="C43" s="22">
        <v>2107</v>
      </c>
      <c r="D43" s="29" t="s">
        <v>204</v>
      </c>
      <c r="E43" s="21"/>
      <c r="F43" s="21">
        <f>VLOOKUP(C43,Sheet1!$C:$F,4,0)</f>
        <v>371</v>
      </c>
      <c r="G43" s="22">
        <v>64</v>
      </c>
      <c r="H43" s="22">
        <v>0</v>
      </c>
      <c r="I43" s="29">
        <v>0</v>
      </c>
      <c r="J43" s="21"/>
      <c r="K43" s="29">
        <v>0</v>
      </c>
      <c r="L43" s="19"/>
      <c r="M43" s="21"/>
      <c r="N43" s="29">
        <v>64</v>
      </c>
      <c r="O43" s="19"/>
      <c r="P43" s="21"/>
      <c r="Q43" s="22">
        <v>1</v>
      </c>
      <c r="R43" s="22">
        <v>0</v>
      </c>
      <c r="S43" s="22">
        <v>1</v>
      </c>
      <c r="T43" s="22">
        <v>4</v>
      </c>
      <c r="U43" s="22">
        <v>0</v>
      </c>
      <c r="V43" s="22">
        <v>4</v>
      </c>
      <c r="X43" s="23">
        <f>G43/F43</f>
        <v>0.1725067385444744</v>
      </c>
      <c r="Y43" s="23">
        <f>VLOOKUP(C43,'FSM PPG 2526'!$E$6:$N$264,8,0)/100</f>
        <v>0.1778</v>
      </c>
      <c r="Z43" s="24">
        <f>X43-Y43</f>
        <v>-0.0052932614555256108</v>
      </c>
      <c r="AA43" s="35">
        <f>V43/F43</f>
        <v>0.01078167115902965</v>
      </c>
      <c r="AB43" s="35">
        <f>S43/F43</f>
        <v>0.0026954177897574125</v>
      </c>
    </row>
    <row r="44" spans="2:28" ht="15" customHeight="1">
      <c r="B44" s="22">
        <v>8732109</v>
      </c>
      <c r="C44" s="22">
        <v>2109</v>
      </c>
      <c r="D44" s="29" t="s">
        <v>205</v>
      </c>
      <c r="E44" s="21"/>
      <c r="F44" s="21">
        <f>VLOOKUP(C44,Sheet1!$C:$F,4,0)</f>
        <v>218</v>
      </c>
      <c r="G44" s="22">
        <v>16</v>
      </c>
      <c r="H44" s="22">
        <v>0</v>
      </c>
      <c r="I44" s="29">
        <v>0</v>
      </c>
      <c r="J44" s="21"/>
      <c r="K44" s="29">
        <v>0</v>
      </c>
      <c r="L44" s="19"/>
      <c r="M44" s="21"/>
      <c r="N44" s="29">
        <v>16</v>
      </c>
      <c r="O44" s="19"/>
      <c r="P44" s="21"/>
      <c r="Q44" s="22">
        <v>0</v>
      </c>
      <c r="R44" s="22">
        <v>0</v>
      </c>
      <c r="S44" s="22">
        <v>0</v>
      </c>
      <c r="T44" s="22">
        <v>0</v>
      </c>
      <c r="U44" s="22">
        <v>0</v>
      </c>
      <c r="V44" s="22">
        <v>0</v>
      </c>
      <c r="X44" s="23">
        <f>G44/F44</f>
        <v>0.073394495412844041</v>
      </c>
      <c r="Y44" s="23">
        <f>VLOOKUP(C44,'FSM PPG 2526'!$E$6:$N$264,8,0)/100</f>
        <v>0.0667</v>
      </c>
      <c r="Z44" s="24">
        <f>X44-Y44</f>
        <v>0.0066944954128440454</v>
      </c>
      <c r="AA44" s="35">
        <f>V44/F44</f>
        <v>0</v>
      </c>
      <c r="AB44" s="35">
        <f>S44/F44</f>
        <v>0</v>
      </c>
    </row>
    <row r="45" spans="2:28" ht="15" customHeight="1">
      <c r="B45" s="22">
        <v>8732115</v>
      </c>
      <c r="C45" s="22">
        <v>2115</v>
      </c>
      <c r="D45" s="29" t="s">
        <v>206</v>
      </c>
      <c r="E45" s="21"/>
      <c r="F45" s="21">
        <f>VLOOKUP(C45,Sheet1!$C:$F,4,0)</f>
        <v>312</v>
      </c>
      <c r="G45" s="22">
        <v>131</v>
      </c>
      <c r="H45" s="22">
        <v>0</v>
      </c>
      <c r="I45" s="29">
        <v>0</v>
      </c>
      <c r="J45" s="21"/>
      <c r="K45" s="29">
        <v>0</v>
      </c>
      <c r="L45" s="19"/>
      <c r="M45" s="21"/>
      <c r="N45" s="29">
        <v>131</v>
      </c>
      <c r="O45" s="19"/>
      <c r="P45" s="21"/>
      <c r="Q45" s="22">
        <v>0</v>
      </c>
      <c r="R45" s="22">
        <v>0</v>
      </c>
      <c r="S45" s="22">
        <v>0</v>
      </c>
      <c r="T45" s="22">
        <v>0</v>
      </c>
      <c r="U45" s="22">
        <v>0</v>
      </c>
      <c r="V45" s="22">
        <v>0</v>
      </c>
      <c r="X45" s="23">
        <f>G45/F45</f>
        <v>0.41987179487179488</v>
      </c>
      <c r="Y45" s="23">
        <f>VLOOKUP(C45,'FSM PPG 2526'!$E$6:$N$264,8,0)/100</f>
        <v>0.41969999999999996</v>
      </c>
      <c r="Z45" s="24">
        <f>X45-Y45</f>
        <v>0.00017179487179491693</v>
      </c>
      <c r="AA45" s="35">
        <f>V45/F45</f>
        <v>0</v>
      </c>
      <c r="AB45" s="35">
        <f>S45/F45</f>
        <v>0</v>
      </c>
    </row>
    <row r="46" spans="2:28" ht="15.5">
      <c r="B46" s="22">
        <v>8732118</v>
      </c>
      <c r="C46" s="22">
        <v>2118</v>
      </c>
      <c r="D46" s="29" t="s">
        <v>207</v>
      </c>
      <c r="E46" s="21"/>
      <c r="F46" s="21">
        <f>VLOOKUP(C46,Sheet1!$C:$F,4,0)</f>
        <v>374</v>
      </c>
      <c r="G46" s="22">
        <v>145</v>
      </c>
      <c r="H46" s="22">
        <v>0</v>
      </c>
      <c r="I46" s="29">
        <v>0</v>
      </c>
      <c r="J46" s="21"/>
      <c r="K46" s="29">
        <v>0</v>
      </c>
      <c r="L46" s="19"/>
      <c r="M46" s="21"/>
      <c r="N46" s="29">
        <v>145</v>
      </c>
      <c r="O46" s="19"/>
      <c r="P46" s="21"/>
      <c r="Q46" s="22">
        <v>0</v>
      </c>
      <c r="R46" s="22">
        <v>0</v>
      </c>
      <c r="S46" s="22">
        <v>0</v>
      </c>
      <c r="T46" s="22">
        <v>3</v>
      </c>
      <c r="U46" s="22">
        <v>0</v>
      </c>
      <c r="V46" s="22">
        <v>3</v>
      </c>
      <c r="X46" s="23">
        <f>G46/F46</f>
        <v>0.38770053475935828</v>
      </c>
      <c r="Y46" s="23">
        <f>VLOOKUP(C46,'FSM PPG 2526'!$E$6:$N$264,8,0)/100</f>
        <v>0.424</v>
      </c>
      <c r="Z46" s="24">
        <f>X46-Y46</f>
        <v>-0.036299465240641704</v>
      </c>
      <c r="AA46" s="35">
        <f>V46/F46</f>
        <v>0.0080213903743315516</v>
      </c>
      <c r="AB46" s="35">
        <f>S46/F46</f>
        <v>0</v>
      </c>
    </row>
    <row r="47" spans="2:28" ht="15.5">
      <c r="B47" s="22">
        <v>8732119</v>
      </c>
      <c r="C47" s="22">
        <v>2119</v>
      </c>
      <c r="D47" s="29" t="s">
        <v>208</v>
      </c>
      <c r="E47" s="21"/>
      <c r="F47" s="21">
        <f>VLOOKUP(C47,Sheet1!$C:$F,4,0)</f>
        <v>209</v>
      </c>
      <c r="G47" s="22">
        <v>53</v>
      </c>
      <c r="H47" s="22">
        <v>0</v>
      </c>
      <c r="I47" s="29">
        <v>0</v>
      </c>
      <c r="J47" s="21"/>
      <c r="K47" s="29">
        <v>0</v>
      </c>
      <c r="L47" s="19"/>
      <c r="M47" s="21"/>
      <c r="N47" s="29">
        <v>53</v>
      </c>
      <c r="O47" s="19"/>
      <c r="P47" s="21"/>
      <c r="Q47" s="22">
        <v>0</v>
      </c>
      <c r="R47" s="22">
        <v>0</v>
      </c>
      <c r="S47" s="22">
        <v>0</v>
      </c>
      <c r="T47" s="22">
        <v>3</v>
      </c>
      <c r="U47" s="22">
        <v>0</v>
      </c>
      <c r="V47" s="22">
        <v>3</v>
      </c>
      <c r="X47" s="23">
        <f>G47/F47</f>
        <v>0.25358851674641147</v>
      </c>
      <c r="Y47" s="23">
        <f>VLOOKUP(C47,'FSM PPG 2526'!$E$6:$N$264,8,0)/100</f>
        <v>0.2404</v>
      </c>
      <c r="Z47" s="24">
        <f>X47-Y47</f>
        <v>0.013188516746411472</v>
      </c>
      <c r="AA47" s="35">
        <f>V47/F47</f>
        <v>0.014354066985645933</v>
      </c>
      <c r="AB47" s="35">
        <f>S47/F47</f>
        <v>0</v>
      </c>
    </row>
    <row r="48" spans="2:28" ht="15" customHeight="1">
      <c r="B48" s="22">
        <v>8732121</v>
      </c>
      <c r="C48" s="22">
        <v>2121</v>
      </c>
      <c r="D48" s="29" t="s">
        <v>209</v>
      </c>
      <c r="E48" s="21"/>
      <c r="F48" s="21">
        <f>VLOOKUP(C48,Sheet1!$C:$F,4,0)</f>
        <v>397</v>
      </c>
      <c r="G48" s="22">
        <v>60</v>
      </c>
      <c r="H48" s="22">
        <v>0</v>
      </c>
      <c r="I48" s="29">
        <v>0</v>
      </c>
      <c r="J48" s="21"/>
      <c r="K48" s="29">
        <v>0</v>
      </c>
      <c r="L48" s="19"/>
      <c r="M48" s="21"/>
      <c r="N48" s="29">
        <v>60</v>
      </c>
      <c r="O48" s="19"/>
      <c r="P48" s="21"/>
      <c r="Q48" s="22">
        <v>1</v>
      </c>
      <c r="R48" s="22">
        <v>0</v>
      </c>
      <c r="S48" s="22">
        <v>1</v>
      </c>
      <c r="T48" s="22">
        <v>1</v>
      </c>
      <c r="U48" s="22">
        <v>0</v>
      </c>
      <c r="V48" s="22">
        <v>1</v>
      </c>
      <c r="X48" s="23">
        <f>G48/F48</f>
        <v>0.15113350125944586</v>
      </c>
      <c r="Y48" s="23">
        <f>VLOOKUP(C48,'FSM PPG 2526'!$E$6:$N$264,8,0)/100</f>
        <v>0.17859999999999998</v>
      </c>
      <c r="Z48" s="24">
        <f>X48-Y48</f>
        <v>-0.027466498740554124</v>
      </c>
      <c r="AA48" s="35">
        <f>V48/F48</f>
        <v>0.0025188916876574307</v>
      </c>
      <c r="AB48" s="35">
        <f>S48/F48</f>
        <v>0.0025188916876574307</v>
      </c>
    </row>
    <row r="49" spans="2:28" ht="15" customHeight="1">
      <c r="B49" s="22">
        <v>8732123</v>
      </c>
      <c r="C49" s="22">
        <v>2123</v>
      </c>
      <c r="D49" s="29" t="s">
        <v>210</v>
      </c>
      <c r="E49" s="21"/>
      <c r="F49" s="21">
        <f>VLOOKUP(C49,Sheet1!$C:$F,4,0)</f>
        <v>196</v>
      </c>
      <c r="G49" s="22">
        <v>81</v>
      </c>
      <c r="H49" s="22">
        <v>0</v>
      </c>
      <c r="I49" s="29">
        <v>0</v>
      </c>
      <c r="J49" s="21"/>
      <c r="K49" s="29">
        <v>0</v>
      </c>
      <c r="L49" s="19"/>
      <c r="M49" s="21"/>
      <c r="N49" s="29">
        <v>81</v>
      </c>
      <c r="O49" s="19"/>
      <c r="P49" s="21"/>
      <c r="Q49" s="22">
        <v>2</v>
      </c>
      <c r="R49" s="22">
        <v>0</v>
      </c>
      <c r="S49" s="22">
        <v>2</v>
      </c>
      <c r="T49" s="22">
        <v>1</v>
      </c>
      <c r="U49" s="22">
        <v>0</v>
      </c>
      <c r="V49" s="22">
        <v>1</v>
      </c>
      <c r="X49" s="23">
        <f>G49/F49</f>
        <v>0.413265306122449</v>
      </c>
      <c r="Y49" s="23">
        <f>VLOOKUP(C49,'FSM PPG 2526'!$E$6:$N$264,8,0)/100</f>
        <v>0.4833</v>
      </c>
      <c r="Z49" s="24">
        <f>X49-Y49</f>
        <v>-0.070034693877551013</v>
      </c>
      <c r="AA49" s="35">
        <f>V49/F49</f>
        <v>0.00510204081632653</v>
      </c>
      <c r="AB49" s="35">
        <f>S49/F49</f>
        <v>0.01020408163265306</v>
      </c>
    </row>
    <row r="50" spans="2:28" ht="15" customHeight="1">
      <c r="B50" s="22">
        <v>8732205</v>
      </c>
      <c r="C50" s="22">
        <v>2205</v>
      </c>
      <c r="D50" s="29" t="s">
        <v>214</v>
      </c>
      <c r="E50" s="21"/>
      <c r="F50" s="21">
        <f>VLOOKUP(C50,Sheet1!$C:$F,4,0)</f>
        <v>53</v>
      </c>
      <c r="G50" s="22">
        <v>10</v>
      </c>
      <c r="H50" s="22">
        <v>0</v>
      </c>
      <c r="I50" s="29">
        <v>0</v>
      </c>
      <c r="J50" s="21"/>
      <c r="K50" s="29">
        <v>0</v>
      </c>
      <c r="L50" s="19"/>
      <c r="M50" s="21"/>
      <c r="N50" s="29">
        <v>10</v>
      </c>
      <c r="O50" s="19"/>
      <c r="P50" s="21"/>
      <c r="Q50" s="22">
        <v>0</v>
      </c>
      <c r="R50" s="22">
        <v>0</v>
      </c>
      <c r="S50" s="22">
        <v>0</v>
      </c>
      <c r="T50" s="22">
        <v>0</v>
      </c>
      <c r="U50" s="22">
        <v>0</v>
      </c>
      <c r="V50" s="22">
        <v>0</v>
      </c>
      <c r="X50" s="23">
        <f>G50/F50</f>
        <v>0.18867924528301888</v>
      </c>
      <c r="Y50" s="23">
        <f>VLOOKUP(C50,'FSM PPG 2526'!$E$6:$N$264,8,0)/100</f>
        <v>0.2</v>
      </c>
      <c r="Z50" s="24">
        <f>X50-Y50</f>
        <v>-0.01132075471698113</v>
      </c>
      <c r="AA50" s="35">
        <f>V50/F50</f>
        <v>0</v>
      </c>
      <c r="AB50" s="35">
        <f>S50/F50</f>
        <v>0</v>
      </c>
    </row>
    <row r="51" spans="2:28" ht="15" customHeight="1">
      <c r="B51" s="22">
        <v>8732208</v>
      </c>
      <c r="C51" s="22">
        <v>2208</v>
      </c>
      <c r="D51" s="29" t="s">
        <v>216</v>
      </c>
      <c r="E51" s="21"/>
      <c r="F51" s="21">
        <f>VLOOKUP(C51,Sheet1!$C:$F,4,0)</f>
        <v>190</v>
      </c>
      <c r="G51" s="22">
        <v>37</v>
      </c>
      <c r="H51" s="22">
        <v>0</v>
      </c>
      <c r="I51" s="29">
        <v>0</v>
      </c>
      <c r="J51" s="21"/>
      <c r="K51" s="29">
        <v>0</v>
      </c>
      <c r="L51" s="19"/>
      <c r="M51" s="21"/>
      <c r="N51" s="29">
        <v>37</v>
      </c>
      <c r="O51" s="19"/>
      <c r="P51" s="21"/>
      <c r="Q51" s="22">
        <v>2</v>
      </c>
      <c r="R51" s="22">
        <v>0</v>
      </c>
      <c r="S51" s="22">
        <v>2</v>
      </c>
      <c r="T51" s="22">
        <v>1</v>
      </c>
      <c r="U51" s="22">
        <v>0</v>
      </c>
      <c r="V51" s="22">
        <v>1</v>
      </c>
      <c r="X51" s="23">
        <f>G51/F51</f>
        <v>0.19473684210526315</v>
      </c>
      <c r="Y51" s="23">
        <f>VLOOKUP(C51,'FSM PPG 2526'!$E$6:$N$264,8,0)/100</f>
        <v>0.17550000000000002</v>
      </c>
      <c r="Z51" s="24">
        <f>X51-Y51</f>
        <v>0.019236842105263136</v>
      </c>
      <c r="AA51" s="35">
        <f>V51/F51</f>
        <v>0.005263157894736842</v>
      </c>
      <c r="AB51" s="35">
        <f>S51/F51</f>
        <v>0.010526315789473684</v>
      </c>
    </row>
    <row r="52" spans="2:28" ht="15" customHeight="1">
      <c r="B52" s="22">
        <v>8732211</v>
      </c>
      <c r="C52" s="22">
        <v>2211</v>
      </c>
      <c r="D52" s="29" t="s">
        <v>219</v>
      </c>
      <c r="E52" s="21"/>
      <c r="F52" s="21">
        <f>VLOOKUP(C52,Sheet1!$C:$F,4,0)</f>
        <v>246</v>
      </c>
      <c r="G52" s="22">
        <v>31</v>
      </c>
      <c r="H52" s="22">
        <v>0</v>
      </c>
      <c r="I52" s="29">
        <v>0</v>
      </c>
      <c r="J52" s="21"/>
      <c r="K52" s="29">
        <v>0</v>
      </c>
      <c r="L52" s="19"/>
      <c r="M52" s="21"/>
      <c r="N52" s="29">
        <v>31</v>
      </c>
      <c r="O52" s="19"/>
      <c r="P52" s="21"/>
      <c r="Q52" s="22">
        <v>3</v>
      </c>
      <c r="R52" s="22">
        <v>0</v>
      </c>
      <c r="S52" s="22">
        <v>3</v>
      </c>
      <c r="T52" s="22">
        <v>3</v>
      </c>
      <c r="U52" s="22">
        <v>0</v>
      </c>
      <c r="V52" s="22">
        <v>3</v>
      </c>
      <c r="X52" s="23">
        <f>G52/F52</f>
        <v>0.12601626016260162</v>
      </c>
      <c r="Y52" s="23">
        <f>VLOOKUP(C52,'FSM PPG 2526'!$E$6:$N$264,8,0)/100</f>
        <v>0.096300000000000011</v>
      </c>
      <c r="Z52" s="24">
        <f>X52-Y52</f>
        <v>0.029716260162601607</v>
      </c>
      <c r="AA52" s="35">
        <f>V52/F52</f>
        <v>0.012195121951219513</v>
      </c>
      <c r="AB52" s="35">
        <f>S52/F52</f>
        <v>0.012195121951219513</v>
      </c>
    </row>
    <row r="53" spans="2:28" ht="15" customHeight="1">
      <c r="B53" s="22">
        <v>8732212</v>
      </c>
      <c r="C53" s="22">
        <v>2212</v>
      </c>
      <c r="D53" s="29" t="s">
        <v>220</v>
      </c>
      <c r="E53" s="21"/>
      <c r="F53" s="21">
        <f>VLOOKUP(C53,Sheet1!$C:$F,4,0)</f>
        <v>176</v>
      </c>
      <c r="G53" s="22">
        <v>10</v>
      </c>
      <c r="H53" s="22">
        <v>0</v>
      </c>
      <c r="I53" s="29">
        <v>0</v>
      </c>
      <c r="J53" s="21"/>
      <c r="K53" s="29">
        <v>0</v>
      </c>
      <c r="L53" s="19"/>
      <c r="M53" s="21"/>
      <c r="N53" s="29">
        <v>10</v>
      </c>
      <c r="O53" s="19"/>
      <c r="P53" s="21"/>
      <c r="Q53" s="22">
        <v>14</v>
      </c>
      <c r="R53" s="22">
        <v>0</v>
      </c>
      <c r="S53" s="22">
        <v>14</v>
      </c>
      <c r="T53" s="22">
        <v>0</v>
      </c>
      <c r="U53" s="22">
        <v>0</v>
      </c>
      <c r="V53" s="22">
        <v>0</v>
      </c>
      <c r="X53" s="23">
        <f>G53/F53</f>
        <v>0.056818181818181816</v>
      </c>
      <c r="Y53" s="23">
        <f>VLOOKUP(C53,'FSM PPG 2526'!$E$6:$N$264,8,0)/100</f>
        <v>0.0765</v>
      </c>
      <c r="Z53" s="24">
        <f>X53-Y53</f>
        <v>-0.019681818181818182</v>
      </c>
      <c r="AA53" s="35">
        <f>V53/F53</f>
        <v>0</v>
      </c>
      <c r="AB53" s="35">
        <f>S53/F53</f>
        <v>0.079545454545454544</v>
      </c>
    </row>
    <row r="54" spans="2:28" ht="15" customHeight="1">
      <c r="B54" s="22">
        <v>8732217</v>
      </c>
      <c r="C54" s="22">
        <v>2217</v>
      </c>
      <c r="D54" s="29" t="s">
        <v>222</v>
      </c>
      <c r="E54" s="21"/>
      <c r="F54" s="21">
        <f>VLOOKUP(C54,Sheet1!$C:$F,4,0)</f>
        <v>140</v>
      </c>
      <c r="G54" s="22">
        <v>39</v>
      </c>
      <c r="H54" s="22">
        <v>0</v>
      </c>
      <c r="I54" s="29">
        <v>0</v>
      </c>
      <c r="J54" s="21"/>
      <c r="K54" s="29">
        <v>0</v>
      </c>
      <c r="L54" s="19"/>
      <c r="M54" s="21"/>
      <c r="N54" s="29">
        <v>39</v>
      </c>
      <c r="O54" s="19"/>
      <c r="P54" s="21"/>
      <c r="Q54" s="22">
        <v>0</v>
      </c>
      <c r="R54" s="22">
        <v>0</v>
      </c>
      <c r="S54" s="22">
        <v>0</v>
      </c>
      <c r="T54" s="22">
        <v>2</v>
      </c>
      <c r="U54" s="22">
        <v>0</v>
      </c>
      <c r="V54" s="22">
        <v>2</v>
      </c>
      <c r="X54" s="23">
        <f>G54/F54</f>
        <v>0.27857142857142858</v>
      </c>
      <c r="Y54" s="23">
        <f>VLOOKUP(C54,'FSM PPG 2526'!$E$6:$N$264,8,0)/100</f>
        <v>0.2826</v>
      </c>
      <c r="Z54" s="24">
        <f>X54-Y54</f>
        <v>-0.0040285714285714369</v>
      </c>
      <c r="AA54" s="35">
        <f>V54/F54</f>
        <v>0.014285714285714285</v>
      </c>
      <c r="AB54" s="35">
        <f>S54/F54</f>
        <v>0</v>
      </c>
    </row>
    <row r="55" spans="2:28" ht="15" customHeight="1">
      <c r="B55" s="22">
        <v>8732219</v>
      </c>
      <c r="C55" s="22">
        <v>2219</v>
      </c>
      <c r="D55" s="29" t="s">
        <v>224</v>
      </c>
      <c r="E55" s="21"/>
      <c r="F55" s="21">
        <f>VLOOKUP(C55,Sheet1!$C:$F,4,0)</f>
        <v>171</v>
      </c>
      <c r="G55" s="22">
        <v>31</v>
      </c>
      <c r="H55" s="22">
        <v>0</v>
      </c>
      <c r="I55" s="29">
        <v>0</v>
      </c>
      <c r="J55" s="21"/>
      <c r="K55" s="29">
        <v>0</v>
      </c>
      <c r="L55" s="19"/>
      <c r="M55" s="21"/>
      <c r="N55" s="29">
        <v>31</v>
      </c>
      <c r="O55" s="19"/>
      <c r="P55" s="21"/>
      <c r="Q55" s="22">
        <v>0</v>
      </c>
      <c r="R55" s="22">
        <v>0</v>
      </c>
      <c r="S55" s="22">
        <v>0</v>
      </c>
      <c r="T55" s="22">
        <v>0</v>
      </c>
      <c r="U55" s="22">
        <v>0</v>
      </c>
      <c r="V55" s="22">
        <v>0</v>
      </c>
      <c r="X55" s="23">
        <f>G55/F55</f>
        <v>0.18128654970760233</v>
      </c>
      <c r="Y55" s="23">
        <f>VLOOKUP(C55,'FSM PPG 2526'!$E$6:$N$264,8,0)/100</f>
        <v>0.1649</v>
      </c>
      <c r="Z55" s="24">
        <f>X55-Y55</f>
        <v>0.016386549707602338</v>
      </c>
      <c r="AA55" s="35">
        <f>V55/F55</f>
        <v>0</v>
      </c>
      <c r="AB55" s="35">
        <f>S55/F55</f>
        <v>0</v>
      </c>
    </row>
    <row r="56" spans="2:28" ht="15.5">
      <c r="B56" s="22">
        <v>8732232</v>
      </c>
      <c r="C56" s="22">
        <v>2232</v>
      </c>
      <c r="D56" s="29" t="s">
        <v>228</v>
      </c>
      <c r="E56" s="21"/>
      <c r="F56" s="21">
        <f>VLOOKUP(C56,Sheet1!$C:$F,4,0)</f>
        <v>235</v>
      </c>
      <c r="G56" s="22">
        <v>53</v>
      </c>
      <c r="H56" s="22">
        <v>0</v>
      </c>
      <c r="I56" s="29">
        <v>0</v>
      </c>
      <c r="J56" s="21"/>
      <c r="K56" s="29">
        <v>0</v>
      </c>
      <c r="L56" s="19"/>
      <c r="M56" s="21"/>
      <c r="N56" s="29">
        <v>53</v>
      </c>
      <c r="O56" s="19"/>
      <c r="P56" s="21"/>
      <c r="Q56" s="22">
        <v>1</v>
      </c>
      <c r="R56" s="22">
        <v>0</v>
      </c>
      <c r="S56" s="22">
        <v>1</v>
      </c>
      <c r="T56" s="22">
        <v>0</v>
      </c>
      <c r="U56" s="22">
        <v>0</v>
      </c>
      <c r="V56" s="22">
        <v>0</v>
      </c>
      <c r="X56" s="23">
        <f>G56/F56</f>
        <v>0.225531914893617</v>
      </c>
      <c r="Y56" s="23">
        <f>VLOOKUP(C56,'FSM PPG 2526'!$E$6:$N$264,8,0)/100</f>
        <v>0.23809999999999998</v>
      </c>
      <c r="Z56" s="24">
        <f>X56-Y56</f>
        <v>-0.012568085106382965</v>
      </c>
      <c r="AA56" s="35">
        <f>V56/F56</f>
        <v>0</v>
      </c>
      <c r="AB56" s="35">
        <f>S56/F56</f>
        <v>0.00425531914893617</v>
      </c>
    </row>
    <row r="57" spans="2:28" ht="15.5">
      <c r="B57" s="22">
        <v>8732239</v>
      </c>
      <c r="C57" s="22">
        <v>2239</v>
      </c>
      <c r="D57" s="29" t="s">
        <v>229</v>
      </c>
      <c r="E57" s="21"/>
      <c r="F57" s="21">
        <f>VLOOKUP(C57,Sheet1!$C:$F,4,0)</f>
        <v>280</v>
      </c>
      <c r="G57" s="22">
        <v>76</v>
      </c>
      <c r="H57" s="22">
        <v>0</v>
      </c>
      <c r="I57" s="29">
        <v>0</v>
      </c>
      <c r="J57" s="21"/>
      <c r="K57" s="29">
        <v>0</v>
      </c>
      <c r="L57" s="19"/>
      <c r="M57" s="21"/>
      <c r="N57" s="29">
        <v>76</v>
      </c>
      <c r="O57" s="19"/>
      <c r="P57" s="21"/>
      <c r="Q57" s="22">
        <v>1</v>
      </c>
      <c r="R57" s="22">
        <v>0</v>
      </c>
      <c r="S57" s="22">
        <v>1</v>
      </c>
      <c r="T57" s="22">
        <v>5</v>
      </c>
      <c r="U57" s="22">
        <v>0</v>
      </c>
      <c r="V57" s="22">
        <v>5</v>
      </c>
      <c r="X57" s="23">
        <f>G57/F57</f>
        <v>0.27142857142857141</v>
      </c>
      <c r="Y57" s="23">
        <f>VLOOKUP(C57,'FSM PPG 2526'!$E$6:$N$264,8,0)/100</f>
        <v>0.2767</v>
      </c>
      <c r="Z57" s="24">
        <f>X57-Y57</f>
        <v>-0.0052714285714285936</v>
      </c>
      <c r="AA57" s="35">
        <f>V57/F57</f>
        <v>0.017857142857142856</v>
      </c>
      <c r="AB57" s="35">
        <f>S57/F57</f>
        <v>0.0035714285714285713</v>
      </c>
    </row>
    <row r="58" spans="2:28" ht="15" customHeight="1">
      <c r="B58" s="22">
        <v>8732240</v>
      </c>
      <c r="C58" s="22">
        <v>2240</v>
      </c>
      <c r="D58" s="29" t="s">
        <v>230</v>
      </c>
      <c r="E58" s="21"/>
      <c r="F58" s="21">
        <f>VLOOKUP(C58,Sheet1!$C:$F,4,0)</f>
        <v>131</v>
      </c>
      <c r="G58" s="22">
        <v>16</v>
      </c>
      <c r="H58" s="22">
        <v>0</v>
      </c>
      <c r="I58" s="29">
        <v>0</v>
      </c>
      <c r="J58" s="21"/>
      <c r="K58" s="29">
        <v>0</v>
      </c>
      <c r="L58" s="19"/>
      <c r="M58" s="21"/>
      <c r="N58" s="29">
        <v>16</v>
      </c>
      <c r="O58" s="19"/>
      <c r="P58" s="21"/>
      <c r="Q58" s="22">
        <v>53</v>
      </c>
      <c r="R58" s="22">
        <v>0</v>
      </c>
      <c r="S58" s="22">
        <v>53</v>
      </c>
      <c r="T58" s="22">
        <v>0</v>
      </c>
      <c r="U58" s="22">
        <v>0</v>
      </c>
      <c r="V58" s="22">
        <v>0</v>
      </c>
      <c r="X58" s="23">
        <f>G58/F58</f>
        <v>0.12213740458015267</v>
      </c>
      <c r="Y58" s="23">
        <f>VLOOKUP(C58,'FSM PPG 2526'!$E$6:$N$264,8,0)/100</f>
        <v>0.16149999999999998</v>
      </c>
      <c r="Z58" s="24">
        <f>X58-Y58</f>
        <v>-0.03936259541984731</v>
      </c>
      <c r="AA58" s="35">
        <f>V58/F58</f>
        <v>0</v>
      </c>
      <c r="AB58" s="35">
        <f>S58/F58</f>
        <v>0.40458015267175573</v>
      </c>
    </row>
    <row r="59" spans="2:28" ht="15" customHeight="1">
      <c r="B59" s="22">
        <v>8732246</v>
      </c>
      <c r="C59" s="22">
        <v>2246</v>
      </c>
      <c r="D59" s="29" t="s">
        <v>231</v>
      </c>
      <c r="E59" s="21"/>
      <c r="F59" s="21">
        <f>VLOOKUP(C59,Sheet1!$C:$F,4,0)</f>
        <v>162</v>
      </c>
      <c r="G59" s="22">
        <v>23</v>
      </c>
      <c r="H59" s="22">
        <v>0</v>
      </c>
      <c r="I59" s="29">
        <v>0</v>
      </c>
      <c r="J59" s="21"/>
      <c r="K59" s="29">
        <v>0</v>
      </c>
      <c r="L59" s="19"/>
      <c r="M59" s="21"/>
      <c r="N59" s="29">
        <v>23</v>
      </c>
      <c r="O59" s="19"/>
      <c r="P59" s="21"/>
      <c r="Q59" s="22">
        <v>1</v>
      </c>
      <c r="R59" s="22">
        <v>0</v>
      </c>
      <c r="S59" s="22">
        <v>1</v>
      </c>
      <c r="T59" s="22">
        <v>1</v>
      </c>
      <c r="U59" s="22">
        <v>0</v>
      </c>
      <c r="V59" s="22">
        <v>1</v>
      </c>
      <c r="X59" s="23">
        <f>G59/F59</f>
        <v>0.1419753086419753</v>
      </c>
      <c r="Y59" s="23">
        <f>VLOOKUP(C59,'FSM PPG 2526'!$E$6:$N$264,8,0)/100</f>
        <v>0.1902</v>
      </c>
      <c r="Z59" s="24">
        <f>X59-Y59</f>
        <v>-0.048224691358024707</v>
      </c>
      <c r="AA59" s="35">
        <f>V59/F59</f>
        <v>0.0061728395061728392</v>
      </c>
      <c r="AB59" s="35">
        <f>S59/F59</f>
        <v>0.0061728395061728392</v>
      </c>
    </row>
    <row r="60" spans="2:28" ht="15.5">
      <c r="B60" s="22">
        <v>8732254</v>
      </c>
      <c r="C60" s="22">
        <v>2254</v>
      </c>
      <c r="D60" s="29" t="s">
        <v>233</v>
      </c>
      <c r="E60" s="21"/>
      <c r="F60" s="21">
        <f>VLOOKUP(C60,Sheet1!$C:$F,4,0)</f>
        <v>139</v>
      </c>
      <c r="G60" s="22">
        <v>23</v>
      </c>
      <c r="H60" s="22">
        <v>0</v>
      </c>
      <c r="I60" s="29">
        <v>0</v>
      </c>
      <c r="J60" s="21"/>
      <c r="K60" s="29">
        <v>0</v>
      </c>
      <c r="L60" s="19"/>
      <c r="M60" s="21"/>
      <c r="N60" s="29">
        <v>23</v>
      </c>
      <c r="O60" s="19"/>
      <c r="P60" s="21"/>
      <c r="Q60" s="22">
        <v>0</v>
      </c>
      <c r="R60" s="22">
        <v>0</v>
      </c>
      <c r="S60" s="22">
        <v>0</v>
      </c>
      <c r="T60" s="22">
        <v>0</v>
      </c>
      <c r="U60" s="22">
        <v>0</v>
      </c>
      <c r="V60" s="22">
        <v>0</v>
      </c>
      <c r="X60" s="23">
        <f>G60/F60</f>
        <v>0.16546762589928057</v>
      </c>
      <c r="Y60" s="23">
        <f>VLOOKUP(C60,'FSM PPG 2526'!$E$6:$N$264,8,0)/100</f>
        <v>0.18059999999999998</v>
      </c>
      <c r="Z60" s="24">
        <f>X60-Y60</f>
        <v>-0.015132374100719409</v>
      </c>
      <c r="AA60" s="35">
        <f>V60/F60</f>
        <v>0</v>
      </c>
      <c r="AB60" s="35">
        <f>S60/F60</f>
        <v>0</v>
      </c>
    </row>
    <row r="61" spans="2:28" ht="15.5">
      <c r="B61" s="22">
        <v>8732255</v>
      </c>
      <c r="C61" s="22">
        <v>2255</v>
      </c>
      <c r="D61" s="29" t="s">
        <v>234</v>
      </c>
      <c r="E61" s="21"/>
      <c r="F61" s="21">
        <f>VLOOKUP(C61,Sheet1!$C:$F,4,0)</f>
        <v>213</v>
      </c>
      <c r="G61" s="22">
        <v>34</v>
      </c>
      <c r="H61" s="22">
        <v>0</v>
      </c>
      <c r="I61" s="29">
        <v>0</v>
      </c>
      <c r="J61" s="21"/>
      <c r="K61" s="29">
        <v>0</v>
      </c>
      <c r="L61" s="19"/>
      <c r="M61" s="21"/>
      <c r="N61" s="29">
        <v>34</v>
      </c>
      <c r="O61" s="19"/>
      <c r="P61" s="21"/>
      <c r="Q61" s="22">
        <v>2</v>
      </c>
      <c r="R61" s="22">
        <v>0</v>
      </c>
      <c r="S61" s="22">
        <v>2</v>
      </c>
      <c r="T61" s="22">
        <v>4</v>
      </c>
      <c r="U61" s="22">
        <v>0</v>
      </c>
      <c r="V61" s="22">
        <v>4</v>
      </c>
      <c r="X61" s="23">
        <f>G61/F61</f>
        <v>0.15962441314553991</v>
      </c>
      <c r="Y61" s="23">
        <f>VLOOKUP(C61,'FSM PPG 2526'!$E$6:$N$264,8,0)/100</f>
        <v>0.1777</v>
      </c>
      <c r="Z61" s="24">
        <f>X61-Y61</f>
        <v>-0.018075586854460091</v>
      </c>
      <c r="AA61" s="35">
        <f>V61/F61</f>
        <v>0.018779342723004695</v>
      </c>
      <c r="AB61" s="35">
        <f>S61/F61</f>
        <v>0.0093896713615023476</v>
      </c>
    </row>
    <row r="62" spans="2:28" ht="15" customHeight="1">
      <c r="B62" s="22">
        <v>8732260</v>
      </c>
      <c r="C62" s="22">
        <v>2260</v>
      </c>
      <c r="D62" s="29" t="s">
        <v>237</v>
      </c>
      <c r="E62" s="21"/>
      <c r="F62" s="21">
        <f>VLOOKUP(C62,Sheet1!$C:$F,4,0)</f>
        <v>50</v>
      </c>
      <c r="G62" s="22">
        <v>12</v>
      </c>
      <c r="H62" s="22">
        <v>0</v>
      </c>
      <c r="I62" s="29">
        <v>0</v>
      </c>
      <c r="J62" s="21"/>
      <c r="K62" s="29">
        <v>0</v>
      </c>
      <c r="L62" s="19"/>
      <c r="M62" s="21"/>
      <c r="N62" s="29">
        <v>12</v>
      </c>
      <c r="O62" s="19"/>
      <c r="P62" s="21"/>
      <c r="Q62" s="22">
        <v>0</v>
      </c>
      <c r="R62" s="22">
        <v>0</v>
      </c>
      <c r="S62" s="22">
        <v>0</v>
      </c>
      <c r="T62" s="22">
        <v>0</v>
      </c>
      <c r="U62" s="22">
        <v>0</v>
      </c>
      <c r="V62" s="22">
        <v>0</v>
      </c>
      <c r="X62" s="23">
        <f>G62/F62</f>
        <v>0.24</v>
      </c>
      <c r="Y62" s="23">
        <f>VLOOKUP(C62,'FSM PPG 2526'!$E$6:$N$264,8,0)/100</f>
        <v>0.2545</v>
      </c>
      <c r="Z62" s="24">
        <f>X62-Y62</f>
        <v>-0.014500000000000013</v>
      </c>
      <c r="AA62" s="35">
        <f>V62/F62</f>
        <v>0</v>
      </c>
      <c r="AB62" s="35">
        <f>S62/F62</f>
        <v>0</v>
      </c>
    </row>
    <row r="63" spans="2:28" ht="15" customHeight="1">
      <c r="B63" s="22">
        <v>8732293</v>
      </c>
      <c r="C63" s="22">
        <v>2293</v>
      </c>
      <c r="D63" s="29" t="s">
        <v>238</v>
      </c>
      <c r="E63" s="21"/>
      <c r="F63" s="21">
        <f>VLOOKUP(C63,Sheet1!$C:$F,4,0)</f>
        <v>289</v>
      </c>
      <c r="G63" s="22">
        <v>45</v>
      </c>
      <c r="H63" s="22">
        <v>0</v>
      </c>
      <c r="I63" s="29">
        <v>0</v>
      </c>
      <c r="J63" s="21"/>
      <c r="K63" s="29">
        <v>0</v>
      </c>
      <c r="L63" s="19"/>
      <c r="M63" s="21"/>
      <c r="N63" s="29">
        <v>45</v>
      </c>
      <c r="O63" s="19"/>
      <c r="P63" s="21"/>
      <c r="Q63" s="22">
        <v>0</v>
      </c>
      <c r="R63" s="22">
        <v>0</v>
      </c>
      <c r="S63" s="22">
        <v>0</v>
      </c>
      <c r="T63" s="22">
        <v>5</v>
      </c>
      <c r="U63" s="22">
        <v>0</v>
      </c>
      <c r="V63" s="22">
        <v>5</v>
      </c>
      <c r="X63" s="23">
        <f>G63/F63</f>
        <v>0.15570934256055363</v>
      </c>
      <c r="Y63" s="23">
        <f>VLOOKUP(C63,'FSM PPG 2526'!$E$6:$N$264,8,0)/100</f>
        <v>0.15410000000000001</v>
      </c>
      <c r="Z63" s="24">
        <f>X63-Y63</f>
        <v>0.0016093425605536171</v>
      </c>
      <c r="AA63" s="35">
        <f>V63/F63</f>
        <v>0.017301038062283738</v>
      </c>
      <c r="AB63" s="35">
        <f>S63/F63</f>
        <v>0</v>
      </c>
    </row>
    <row r="64" spans="2:28" ht="15" customHeight="1">
      <c r="B64" s="22">
        <v>8732312</v>
      </c>
      <c r="C64" s="22">
        <v>2312</v>
      </c>
      <c r="D64" s="29" t="s">
        <v>239</v>
      </c>
      <c r="E64" s="21"/>
      <c r="F64" s="21">
        <f>VLOOKUP(C64,Sheet1!$C:$F,4,0)</f>
        <v>199</v>
      </c>
      <c r="G64" s="22">
        <v>26</v>
      </c>
      <c r="H64" s="22">
        <v>0</v>
      </c>
      <c r="I64" s="29">
        <v>0</v>
      </c>
      <c r="J64" s="21"/>
      <c r="K64" s="29">
        <v>0</v>
      </c>
      <c r="L64" s="19"/>
      <c r="M64" s="21"/>
      <c r="N64" s="29">
        <v>26</v>
      </c>
      <c r="O64" s="19"/>
      <c r="P64" s="21"/>
      <c r="Q64" s="22">
        <v>0</v>
      </c>
      <c r="R64" s="22">
        <v>0</v>
      </c>
      <c r="S64" s="22">
        <v>0</v>
      </c>
      <c r="T64" s="22">
        <v>2</v>
      </c>
      <c r="U64" s="22">
        <v>0</v>
      </c>
      <c r="V64" s="22">
        <v>2</v>
      </c>
      <c r="X64" s="23">
        <f>G64/F64</f>
        <v>0.1306532663316583</v>
      </c>
      <c r="Y64" s="23">
        <f>VLOOKUP(C64,'FSM PPG 2526'!$E$6:$N$264,8,0)/100</f>
        <v>0.1429</v>
      </c>
      <c r="Z64" s="24">
        <f>X64-Y64</f>
        <v>-0.012246733668341697</v>
      </c>
      <c r="AA64" s="35">
        <f>V64/F64</f>
        <v>0.010050251256281407</v>
      </c>
      <c r="AB64" s="35">
        <f>S64/F64</f>
        <v>0</v>
      </c>
    </row>
    <row r="65" spans="2:28" ht="15" customHeight="1">
      <c r="B65" s="22">
        <v>8732315</v>
      </c>
      <c r="C65" s="22">
        <v>2315</v>
      </c>
      <c r="D65" s="29" t="s">
        <v>240</v>
      </c>
      <c r="E65" s="21"/>
      <c r="F65" s="21">
        <f>VLOOKUP(C65,Sheet1!$C:$F,4,0)</f>
        <v>544</v>
      </c>
      <c r="G65" s="22">
        <v>110</v>
      </c>
      <c r="H65" s="22">
        <v>0</v>
      </c>
      <c r="I65" s="29">
        <v>0</v>
      </c>
      <c r="J65" s="21"/>
      <c r="K65" s="29">
        <v>0</v>
      </c>
      <c r="L65" s="19"/>
      <c r="M65" s="21"/>
      <c r="N65" s="29">
        <v>110</v>
      </c>
      <c r="O65" s="19"/>
      <c r="P65" s="21"/>
      <c r="Q65" s="22">
        <v>0</v>
      </c>
      <c r="R65" s="22">
        <v>0</v>
      </c>
      <c r="S65" s="22">
        <v>0</v>
      </c>
      <c r="T65" s="22">
        <v>1</v>
      </c>
      <c r="U65" s="22">
        <v>0</v>
      </c>
      <c r="V65" s="22">
        <v>1</v>
      </c>
      <c r="X65" s="23">
        <f>G65/F65</f>
        <v>0.20220588235294118</v>
      </c>
      <c r="Y65" s="23">
        <f>VLOOKUP(C65,'FSM PPG 2526'!$E$6:$N$264,8,0)/100</f>
        <v>0.20379999999999998</v>
      </c>
      <c r="Z65" s="24">
        <f>X65-Y65</f>
        <v>-0.0015941176470588014</v>
      </c>
      <c r="AA65" s="35">
        <f>V65/F65</f>
        <v>0.001838235294117647</v>
      </c>
      <c r="AB65" s="35">
        <f>S65/F65</f>
        <v>0</v>
      </c>
    </row>
    <row r="66" spans="2:28" ht="15" customHeight="1">
      <c r="B66" s="22">
        <v>8732317</v>
      </c>
      <c r="C66" s="22">
        <v>2317</v>
      </c>
      <c r="D66" s="29" t="s">
        <v>241</v>
      </c>
      <c r="E66" s="21"/>
      <c r="F66" s="21">
        <f>VLOOKUP(C66,Sheet1!$C:$F,4,0)</f>
        <v>605</v>
      </c>
      <c r="G66" s="22">
        <v>88</v>
      </c>
      <c r="H66" s="22">
        <v>0</v>
      </c>
      <c r="I66" s="29">
        <v>0</v>
      </c>
      <c r="J66" s="21"/>
      <c r="K66" s="29">
        <v>0</v>
      </c>
      <c r="L66" s="19"/>
      <c r="M66" s="21"/>
      <c r="N66" s="29">
        <v>88</v>
      </c>
      <c r="O66" s="19"/>
      <c r="P66" s="21"/>
      <c r="Q66" s="22">
        <v>1</v>
      </c>
      <c r="R66" s="22">
        <v>0</v>
      </c>
      <c r="S66" s="22">
        <v>1</v>
      </c>
      <c r="T66" s="22">
        <v>7</v>
      </c>
      <c r="U66" s="22">
        <v>0</v>
      </c>
      <c r="V66" s="22">
        <v>7</v>
      </c>
      <c r="X66" s="23">
        <f>G66/F66</f>
        <v>0.14545454545454545</v>
      </c>
      <c r="Y66" s="23">
        <f>VLOOKUP(C66,'FSM PPG 2526'!$E$6:$N$264,8,0)/100</f>
        <v>0.1435</v>
      </c>
      <c r="Z66" s="24">
        <f>X66-Y66</f>
        <v>0.0019545454545454588</v>
      </c>
      <c r="AA66" s="35">
        <f>V66/F66</f>
        <v>0.011570247933884297</v>
      </c>
      <c r="AB66" s="35">
        <f>S66/F66</f>
        <v>0.001652892561983471</v>
      </c>
    </row>
    <row r="67" spans="2:28" ht="15" customHeight="1">
      <c r="B67" s="22">
        <v>8732321</v>
      </c>
      <c r="C67" s="22">
        <v>2321</v>
      </c>
      <c r="D67" s="29" t="s">
        <v>244</v>
      </c>
      <c r="E67" s="21"/>
      <c r="F67" s="21">
        <f>VLOOKUP(C67,Sheet1!$C:$F,4,0)</f>
        <v>444</v>
      </c>
      <c r="G67" s="22">
        <v>88</v>
      </c>
      <c r="H67" s="22">
        <v>0</v>
      </c>
      <c r="I67" s="29">
        <v>0</v>
      </c>
      <c r="J67" s="21"/>
      <c r="K67" s="29">
        <v>0</v>
      </c>
      <c r="L67" s="19"/>
      <c r="M67" s="21"/>
      <c r="N67" s="29">
        <v>88</v>
      </c>
      <c r="O67" s="19"/>
      <c r="P67" s="21"/>
      <c r="Q67" s="22">
        <v>2</v>
      </c>
      <c r="R67" s="22">
        <v>0</v>
      </c>
      <c r="S67" s="22">
        <v>2</v>
      </c>
      <c r="T67" s="22">
        <v>0</v>
      </c>
      <c r="U67" s="22">
        <v>0</v>
      </c>
      <c r="V67" s="22">
        <v>0</v>
      </c>
      <c r="X67" s="23">
        <f>G67/F67</f>
        <v>0.1981981981981982</v>
      </c>
      <c r="Y67" s="23">
        <f>VLOOKUP(C67,'FSM PPG 2526'!$E$6:$N$264,8,0)/100</f>
        <v>0.2009</v>
      </c>
      <c r="Z67" s="24">
        <f>X67-Y67</f>
        <v>-0.0027018018018017953</v>
      </c>
      <c r="AA67" s="35">
        <f>V67/F67</f>
        <v>0</v>
      </c>
      <c r="AB67" s="35">
        <f>S67/F67</f>
        <v>0.0045045045045045045</v>
      </c>
    </row>
    <row r="68" spans="2:28" ht="15" customHeight="1">
      <c r="B68" s="22">
        <v>8732327</v>
      </c>
      <c r="C68" s="22">
        <v>2327</v>
      </c>
      <c r="D68" s="29" t="s">
        <v>245</v>
      </c>
      <c r="E68" s="21"/>
      <c r="F68" s="21">
        <f>VLOOKUP(C68,Sheet1!$C:$F,4,0)</f>
        <v>375</v>
      </c>
      <c r="G68" s="22">
        <v>74</v>
      </c>
      <c r="H68" s="22">
        <v>0</v>
      </c>
      <c r="I68" s="29">
        <v>0</v>
      </c>
      <c r="J68" s="21"/>
      <c r="K68" s="29">
        <v>0</v>
      </c>
      <c r="L68" s="19"/>
      <c r="M68" s="21"/>
      <c r="N68" s="29">
        <v>74</v>
      </c>
      <c r="O68" s="19"/>
      <c r="P68" s="21"/>
      <c r="Q68" s="22">
        <v>2</v>
      </c>
      <c r="R68" s="22">
        <v>0</v>
      </c>
      <c r="S68" s="22">
        <v>2</v>
      </c>
      <c r="T68" s="22">
        <v>4</v>
      </c>
      <c r="U68" s="22">
        <v>0</v>
      </c>
      <c r="V68" s="22">
        <v>4</v>
      </c>
      <c r="X68" s="23">
        <f>G68/F68</f>
        <v>0.19733333333333333</v>
      </c>
      <c r="Y68" s="23">
        <f>VLOOKUP(C68,'FSM PPG 2526'!$E$6:$N$264,8,0)/100</f>
        <v>0.19690000000000002</v>
      </c>
      <c r="Z68" s="24">
        <f>X68-Y68</f>
        <v>0.00043333333333331336</v>
      </c>
      <c r="AA68" s="35">
        <f>V68/F68</f>
        <v>0.010666666666666666</v>
      </c>
      <c r="AB68" s="35">
        <f>S68/F68</f>
        <v>0.0053333333333333332</v>
      </c>
    </row>
    <row r="69" spans="2:28" ht="15" customHeight="1">
      <c r="B69" s="22">
        <v>8732328</v>
      </c>
      <c r="C69" s="22">
        <v>2328</v>
      </c>
      <c r="D69" s="29" t="s">
        <v>246</v>
      </c>
      <c r="E69" s="21"/>
      <c r="F69" s="21">
        <f>VLOOKUP(C69,Sheet1!$C:$F,4,0)</f>
        <v>253</v>
      </c>
      <c r="G69" s="22">
        <v>36</v>
      </c>
      <c r="H69" s="22">
        <v>0</v>
      </c>
      <c r="I69" s="29">
        <v>0</v>
      </c>
      <c r="J69" s="21"/>
      <c r="K69" s="29">
        <v>0</v>
      </c>
      <c r="L69" s="19"/>
      <c r="M69" s="21"/>
      <c r="N69" s="29">
        <v>36</v>
      </c>
      <c r="O69" s="19"/>
      <c r="P69" s="21"/>
      <c r="Q69" s="22">
        <v>0</v>
      </c>
      <c r="R69" s="22">
        <v>0</v>
      </c>
      <c r="S69" s="22">
        <v>0</v>
      </c>
      <c r="T69" s="22">
        <v>1</v>
      </c>
      <c r="U69" s="22">
        <v>0</v>
      </c>
      <c r="V69" s="22">
        <v>1</v>
      </c>
      <c r="X69" s="23">
        <f>G69/F69</f>
        <v>0.14229249011857709</v>
      </c>
      <c r="Y69" s="23">
        <f>VLOOKUP(C69,'FSM PPG 2526'!$E$6:$N$264,8,0)/100</f>
        <v>0.1396</v>
      </c>
      <c r="Z69" s="24">
        <f>X69-Y69</f>
        <v>0.0026924901185770844</v>
      </c>
      <c r="AA69" s="35">
        <f>V69/F69</f>
        <v>0.003952569169960474</v>
      </c>
      <c r="AB69" s="35">
        <f>S69/F69</f>
        <v>0</v>
      </c>
    </row>
    <row r="70" spans="2:28" ht="15" customHeight="1">
      <c r="B70" s="22">
        <v>8732329</v>
      </c>
      <c r="C70" s="22">
        <v>2329</v>
      </c>
      <c r="D70" s="29" t="s">
        <v>247</v>
      </c>
      <c r="E70" s="21"/>
      <c r="F70" s="21">
        <f>VLOOKUP(C70,Sheet1!$C:$F,4,0)</f>
        <v>145</v>
      </c>
      <c r="G70" s="22">
        <v>59</v>
      </c>
      <c r="H70" s="22">
        <v>0</v>
      </c>
      <c r="I70" s="29">
        <v>0</v>
      </c>
      <c r="J70" s="21"/>
      <c r="K70" s="29">
        <v>0</v>
      </c>
      <c r="L70" s="19"/>
      <c r="M70" s="21"/>
      <c r="N70" s="29">
        <v>59</v>
      </c>
      <c r="O70" s="19"/>
      <c r="P70" s="21"/>
      <c r="Q70" s="22">
        <v>0</v>
      </c>
      <c r="R70" s="22">
        <v>0</v>
      </c>
      <c r="S70" s="22">
        <v>0</v>
      </c>
      <c r="T70" s="22">
        <v>1</v>
      </c>
      <c r="U70" s="22">
        <v>0</v>
      </c>
      <c r="V70" s="22">
        <v>1</v>
      </c>
      <c r="X70" s="23">
        <f>G70/F70</f>
        <v>0.40689655172413791</v>
      </c>
      <c r="Y70" s="23">
        <f>VLOOKUP(C70,'FSM PPG 2526'!$E$6:$N$264,8,0)/100</f>
        <v>0.3028</v>
      </c>
      <c r="Z70" s="24">
        <f>X70-Y70</f>
        <v>0.1040965517241379</v>
      </c>
      <c r="AA70" s="35">
        <f>V70/F70</f>
        <v>0.0068965517241379309</v>
      </c>
      <c r="AB70" s="35">
        <f>S70/F70</f>
        <v>0</v>
      </c>
    </row>
    <row r="71" spans="2:28" ht="15" customHeight="1">
      <c r="B71" s="22">
        <v>8732331</v>
      </c>
      <c r="C71" s="22">
        <v>2331</v>
      </c>
      <c r="D71" s="29" t="s">
        <v>248</v>
      </c>
      <c r="E71" s="21"/>
      <c r="F71" s="21">
        <f>VLOOKUP(C71,Sheet1!$C:$F,4,0)</f>
        <v>61</v>
      </c>
      <c r="G71" s="22">
        <v>36</v>
      </c>
      <c r="H71" s="22">
        <v>0</v>
      </c>
      <c r="I71" s="29">
        <v>0</v>
      </c>
      <c r="J71" s="21"/>
      <c r="K71" s="29">
        <v>0</v>
      </c>
      <c r="L71" s="19"/>
      <c r="M71" s="21"/>
      <c r="N71" s="29">
        <v>36</v>
      </c>
      <c r="O71" s="19"/>
      <c r="P71" s="21"/>
      <c r="Q71" s="22">
        <v>0</v>
      </c>
      <c r="R71" s="22">
        <v>0</v>
      </c>
      <c r="S71" s="22">
        <v>0</v>
      </c>
      <c r="T71" s="22">
        <v>2</v>
      </c>
      <c r="U71" s="22">
        <v>0</v>
      </c>
      <c r="V71" s="22">
        <v>2</v>
      </c>
      <c r="X71" s="23">
        <f>G71/F71</f>
        <v>0.5901639344262295</v>
      </c>
      <c r="Y71" s="23">
        <f>VLOOKUP(C71,'FSM PPG 2526'!$E$6:$N$264,8,0)/100</f>
        <v>0.4853</v>
      </c>
      <c r="Z71" s="24">
        <f>X71-Y71</f>
        <v>0.10486393442622949</v>
      </c>
      <c r="AA71" s="35">
        <f>V71/F71</f>
        <v>0.032786885245901641</v>
      </c>
      <c r="AB71" s="35">
        <f>S71/F71</f>
        <v>0</v>
      </c>
    </row>
    <row r="72" spans="2:28" ht="15" customHeight="1">
      <c r="B72" s="22">
        <v>8732333</v>
      </c>
      <c r="C72" s="22">
        <v>2333</v>
      </c>
      <c r="D72" s="29" t="s">
        <v>249</v>
      </c>
      <c r="E72" s="21"/>
      <c r="F72" s="21">
        <f>VLOOKUP(C72,Sheet1!$C:$F,4,0)</f>
        <v>372</v>
      </c>
      <c r="G72" s="22">
        <v>60</v>
      </c>
      <c r="H72" s="22">
        <v>0</v>
      </c>
      <c r="I72" s="29">
        <v>0</v>
      </c>
      <c r="J72" s="21"/>
      <c r="K72" s="29">
        <v>0</v>
      </c>
      <c r="L72" s="19"/>
      <c r="M72" s="21"/>
      <c r="N72" s="29">
        <v>60</v>
      </c>
      <c r="O72" s="19"/>
      <c r="P72" s="21"/>
      <c r="Q72" s="22">
        <v>0</v>
      </c>
      <c r="R72" s="22">
        <v>0</v>
      </c>
      <c r="S72" s="22">
        <v>0</v>
      </c>
      <c r="T72" s="22">
        <v>2</v>
      </c>
      <c r="U72" s="22">
        <v>0</v>
      </c>
      <c r="V72" s="22">
        <v>2</v>
      </c>
      <c r="X72" s="23">
        <f>G72/F72</f>
        <v>0.16129032258064516</v>
      </c>
      <c r="Y72" s="23">
        <f>VLOOKUP(C72,'FSM PPG 2526'!$E$6:$N$264,8,0)/100</f>
        <v>0.19010000000000002</v>
      </c>
      <c r="Z72" s="24">
        <f>X72-Y72</f>
        <v>-0.028809677419354862</v>
      </c>
      <c r="AA72" s="35">
        <f>V72/F72</f>
        <v>0.0053763440860215058</v>
      </c>
      <c r="AB72" s="35">
        <f>S72/F72</f>
        <v>0</v>
      </c>
    </row>
    <row r="73" spans="2:28" ht="15" customHeight="1">
      <c r="B73" s="22">
        <v>8732335</v>
      </c>
      <c r="C73" s="22">
        <v>2335</v>
      </c>
      <c r="D73" s="29" t="s">
        <v>250</v>
      </c>
      <c r="E73" s="21"/>
      <c r="F73" s="21">
        <f>VLOOKUP(C73,Sheet1!$C:$F,4,0)</f>
        <v>181</v>
      </c>
      <c r="G73" s="22">
        <v>13</v>
      </c>
      <c r="H73" s="22">
        <v>0</v>
      </c>
      <c r="I73" s="29">
        <v>0</v>
      </c>
      <c r="J73" s="21"/>
      <c r="K73" s="29">
        <v>0</v>
      </c>
      <c r="L73" s="19"/>
      <c r="M73" s="21"/>
      <c r="N73" s="29">
        <v>13</v>
      </c>
      <c r="O73" s="19"/>
      <c r="P73" s="21"/>
      <c r="Q73" s="22">
        <v>0</v>
      </c>
      <c r="R73" s="22">
        <v>0</v>
      </c>
      <c r="S73" s="22">
        <v>0</v>
      </c>
      <c r="T73" s="22">
        <v>1</v>
      </c>
      <c r="U73" s="22">
        <v>0</v>
      </c>
      <c r="V73" s="22">
        <v>1</v>
      </c>
      <c r="X73" s="23">
        <f>G73/F73</f>
        <v>0.0718232044198895</v>
      </c>
      <c r="Y73" s="23">
        <f>VLOOKUP(C73,'FSM PPG 2526'!$E$6:$N$264,8,0)/100</f>
        <v>0.0707</v>
      </c>
      <c r="Z73" s="24">
        <f>X73-Y73</f>
        <v>0.0011232044198895008</v>
      </c>
      <c r="AA73" s="35">
        <f>V73/F73</f>
        <v>0.0055248618784530384</v>
      </c>
      <c r="AB73" s="35">
        <f>S73/F73</f>
        <v>0</v>
      </c>
    </row>
    <row r="74" spans="2:28" ht="15" customHeight="1">
      <c r="B74" s="22">
        <v>8732336</v>
      </c>
      <c r="C74" s="22">
        <v>2336</v>
      </c>
      <c r="D74" s="29" t="s">
        <v>251</v>
      </c>
      <c r="E74" s="21"/>
      <c r="F74" s="21">
        <f>VLOOKUP(C74,Sheet1!$C:$F,4,0)</f>
        <v>338</v>
      </c>
      <c r="G74" s="22">
        <v>93</v>
      </c>
      <c r="H74" s="22">
        <v>0</v>
      </c>
      <c r="I74" s="29">
        <v>0</v>
      </c>
      <c r="J74" s="21"/>
      <c r="K74" s="29">
        <v>0</v>
      </c>
      <c r="L74" s="19"/>
      <c r="M74" s="21"/>
      <c r="N74" s="29">
        <v>93</v>
      </c>
      <c r="O74" s="19"/>
      <c r="P74" s="21"/>
      <c r="Q74" s="22">
        <v>0</v>
      </c>
      <c r="R74" s="22">
        <v>0</v>
      </c>
      <c r="S74" s="22">
        <v>0</v>
      </c>
      <c r="T74" s="22">
        <v>2</v>
      </c>
      <c r="U74" s="22">
        <v>0</v>
      </c>
      <c r="V74" s="22">
        <v>2</v>
      </c>
      <c r="X74" s="23">
        <f>G74/F74</f>
        <v>0.27514792899408286</v>
      </c>
      <c r="Y74" s="23">
        <f>VLOOKUP(C74,'FSM PPG 2526'!$E$6:$N$264,8,0)/100</f>
        <v>0.2842</v>
      </c>
      <c r="Z74" s="24">
        <f>X74-Y74</f>
        <v>-0.00905207100591715</v>
      </c>
      <c r="AA74" s="35">
        <f>V74/F74</f>
        <v>0.0059171597633136093</v>
      </c>
      <c r="AB74" s="35">
        <f>S74/F74</f>
        <v>0</v>
      </c>
    </row>
    <row r="75" spans="2:28" ht="15" customHeight="1">
      <c r="B75" s="22">
        <v>8732442</v>
      </c>
      <c r="C75" s="22">
        <v>2442</v>
      </c>
      <c r="D75" s="29" t="s">
        <v>252</v>
      </c>
      <c r="E75" s="21"/>
      <c r="F75" s="21">
        <f>VLOOKUP(C75,Sheet1!$C:$F,4,0)</f>
        <v>142</v>
      </c>
      <c r="G75" s="22">
        <v>14</v>
      </c>
      <c r="H75" s="22">
        <v>0</v>
      </c>
      <c r="I75" s="29">
        <v>0</v>
      </c>
      <c r="J75" s="21"/>
      <c r="K75" s="29">
        <v>0</v>
      </c>
      <c r="L75" s="19"/>
      <c r="M75" s="21"/>
      <c r="N75" s="29">
        <v>14</v>
      </c>
      <c r="O75" s="19"/>
      <c r="P75" s="21"/>
      <c r="Q75" s="22">
        <v>0</v>
      </c>
      <c r="R75" s="22">
        <v>0</v>
      </c>
      <c r="S75" s="22">
        <v>0</v>
      </c>
      <c r="T75" s="22">
        <v>1</v>
      </c>
      <c r="U75" s="22">
        <v>0</v>
      </c>
      <c r="V75" s="22">
        <v>1</v>
      </c>
      <c r="X75" s="23">
        <f>G75/F75</f>
        <v>0.098591549295774641</v>
      </c>
      <c r="Y75" s="23">
        <f>VLOOKUP(C75,'FSM PPG 2526'!$E$6:$N$264,8,0)/100</f>
        <v>0.11630000000000001</v>
      </c>
      <c r="Z75" s="24">
        <f>X75-Y75</f>
        <v>-0.017708450704225373</v>
      </c>
      <c r="AA75" s="35">
        <f>V75/F75</f>
        <v>0.0070422535211267607</v>
      </c>
      <c r="AB75" s="35">
        <f>S75/F75</f>
        <v>0</v>
      </c>
    </row>
    <row r="76" spans="2:28" ht="15" customHeight="1">
      <c r="B76" s="22">
        <v>8732443</v>
      </c>
      <c r="C76" s="22">
        <v>2443</v>
      </c>
      <c r="D76" s="29" t="s">
        <v>253</v>
      </c>
      <c r="E76" s="21"/>
      <c r="F76" s="21">
        <f>VLOOKUP(C76,Sheet1!$C:$F,4,0)</f>
        <v>378</v>
      </c>
      <c r="G76" s="22">
        <v>48</v>
      </c>
      <c r="H76" s="22">
        <v>0</v>
      </c>
      <c r="I76" s="29">
        <v>0</v>
      </c>
      <c r="J76" s="21"/>
      <c r="K76" s="29">
        <v>0</v>
      </c>
      <c r="L76" s="19"/>
      <c r="M76" s="21"/>
      <c r="N76" s="29">
        <v>48</v>
      </c>
      <c r="O76" s="19"/>
      <c r="P76" s="21"/>
      <c r="Q76" s="22">
        <v>6</v>
      </c>
      <c r="R76" s="22">
        <v>0</v>
      </c>
      <c r="S76" s="22">
        <v>6</v>
      </c>
      <c r="T76" s="22">
        <v>2</v>
      </c>
      <c r="U76" s="22">
        <v>0</v>
      </c>
      <c r="V76" s="22">
        <v>2</v>
      </c>
      <c r="X76" s="23">
        <f>G76/F76</f>
        <v>0.12698412698412698</v>
      </c>
      <c r="Y76" s="23">
        <f>VLOOKUP(C76,'FSM PPG 2526'!$E$6:$N$264,8,0)/100</f>
        <v>0.1186</v>
      </c>
      <c r="Z76" s="24">
        <f>X76-Y76</f>
        <v>0.00838412698412698</v>
      </c>
      <c r="AA76" s="35">
        <f>V76/F76</f>
        <v>0.0052910052910052907</v>
      </c>
      <c r="AB76" s="35">
        <f>S76/F76</f>
        <v>0.015873015873015872</v>
      </c>
    </row>
    <row r="77" spans="2:28" ht="15" customHeight="1">
      <c r="B77" s="22">
        <v>8732444</v>
      </c>
      <c r="C77" s="22">
        <v>2444</v>
      </c>
      <c r="D77" s="29" t="s">
        <v>254</v>
      </c>
      <c r="E77" s="21"/>
      <c r="F77" s="21">
        <f>VLOOKUP(C77,Sheet1!$C:$F,4,0)</f>
        <v>369</v>
      </c>
      <c r="G77" s="22">
        <v>34</v>
      </c>
      <c r="H77" s="22">
        <v>0</v>
      </c>
      <c r="I77" s="29">
        <v>0</v>
      </c>
      <c r="J77" s="21"/>
      <c r="K77" s="29">
        <v>0</v>
      </c>
      <c r="L77" s="19"/>
      <c r="M77" s="21"/>
      <c r="N77" s="29">
        <v>34</v>
      </c>
      <c r="O77" s="19"/>
      <c r="P77" s="21"/>
      <c r="Q77" s="22">
        <v>11</v>
      </c>
      <c r="R77" s="22">
        <v>0</v>
      </c>
      <c r="S77" s="22">
        <v>11</v>
      </c>
      <c r="T77" s="22">
        <v>4</v>
      </c>
      <c r="U77" s="22">
        <v>0</v>
      </c>
      <c r="V77" s="22">
        <v>4</v>
      </c>
      <c r="X77" s="23">
        <f>G77/F77</f>
        <v>0.0921409214092141</v>
      </c>
      <c r="Y77" s="23">
        <f>VLOOKUP(C77,'FSM PPG 2526'!$E$6:$N$264,8,0)/100</f>
        <v>0.1038</v>
      </c>
      <c r="Z77" s="24">
        <f>X77-Y77</f>
        <v>-0.01165907859078591</v>
      </c>
      <c r="AA77" s="35">
        <f>V77/F77</f>
        <v>0.010840108401084011</v>
      </c>
      <c r="AB77" s="35">
        <f>S77/F77</f>
        <v>0.029810298102981029</v>
      </c>
    </row>
    <row r="78" spans="2:28" ht="15" customHeight="1">
      <c r="B78" s="22">
        <v>8732446</v>
      </c>
      <c r="C78" s="22">
        <v>2446</v>
      </c>
      <c r="D78" s="29" t="s">
        <v>255</v>
      </c>
      <c r="E78" s="21"/>
      <c r="F78" s="21">
        <f>VLOOKUP(C78,Sheet1!$C:$F,4,0)</f>
        <v>394</v>
      </c>
      <c r="G78" s="22">
        <v>150</v>
      </c>
      <c r="H78" s="22">
        <v>0</v>
      </c>
      <c r="I78" s="29">
        <v>0</v>
      </c>
      <c r="J78" s="21"/>
      <c r="K78" s="29">
        <v>0</v>
      </c>
      <c r="L78" s="19"/>
      <c r="M78" s="21"/>
      <c r="N78" s="29">
        <v>150</v>
      </c>
      <c r="O78" s="19"/>
      <c r="P78" s="21"/>
      <c r="Q78" s="22">
        <v>1</v>
      </c>
      <c r="R78" s="22">
        <v>0</v>
      </c>
      <c r="S78" s="22">
        <v>1</v>
      </c>
      <c r="T78" s="22">
        <v>4</v>
      </c>
      <c r="U78" s="22">
        <v>0</v>
      </c>
      <c r="V78" s="22">
        <v>4</v>
      </c>
      <c r="X78" s="23">
        <f>G78/F78</f>
        <v>0.38071065989847713</v>
      </c>
      <c r="Y78" s="23">
        <f>VLOOKUP(C78,'FSM PPG 2526'!$E$6:$N$264,8,0)/100</f>
        <v>0.3693</v>
      </c>
      <c r="Z78" s="24">
        <f>X78-Y78</f>
        <v>0.011410659898477116</v>
      </c>
      <c r="AA78" s="35">
        <f>V78/F78</f>
        <v>0.01015228426395939</v>
      </c>
      <c r="AB78" s="35">
        <f>S78/F78</f>
        <v>0.0025380710659898475</v>
      </c>
    </row>
    <row r="79" spans="2:28" ht="15" customHeight="1">
      <c r="B79" s="22">
        <v>8732449</v>
      </c>
      <c r="C79" s="22">
        <v>2449</v>
      </c>
      <c r="D79" s="29" t="s">
        <v>258</v>
      </c>
      <c r="E79" s="21"/>
      <c r="F79" s="21">
        <f>VLOOKUP(C79,Sheet1!$C:$F,4,0)</f>
        <v>391</v>
      </c>
      <c r="G79" s="22">
        <v>57</v>
      </c>
      <c r="H79" s="22">
        <v>0</v>
      </c>
      <c r="I79" s="29">
        <v>0</v>
      </c>
      <c r="J79" s="21"/>
      <c r="K79" s="29">
        <v>0</v>
      </c>
      <c r="L79" s="19"/>
      <c r="M79" s="21"/>
      <c r="N79" s="29">
        <v>57</v>
      </c>
      <c r="O79" s="19"/>
      <c r="P79" s="21"/>
      <c r="Q79" s="22">
        <v>1</v>
      </c>
      <c r="R79" s="22">
        <v>0</v>
      </c>
      <c r="S79" s="22">
        <v>1</v>
      </c>
      <c r="T79" s="22">
        <v>2</v>
      </c>
      <c r="U79" s="22">
        <v>0</v>
      </c>
      <c r="V79" s="22">
        <v>2</v>
      </c>
      <c r="X79" s="23">
        <f>G79/F79</f>
        <v>0.14578005115089515</v>
      </c>
      <c r="Y79" s="23">
        <f>VLOOKUP(C79,'FSM PPG 2526'!$E$6:$N$264,8,0)/100</f>
        <v>0.17120000000000002</v>
      </c>
      <c r="Z79" s="24">
        <f>X79-Y79</f>
        <v>-0.025419948849104868</v>
      </c>
      <c r="AA79" s="35">
        <f>V79/F79</f>
        <v>0.0051150895140664966</v>
      </c>
      <c r="AB79" s="35">
        <f>S79/F79</f>
        <v>0.0025575447570332483</v>
      </c>
    </row>
    <row r="80" spans="2:28" ht="15" customHeight="1">
      <c r="B80" s="22">
        <v>8732452</v>
      </c>
      <c r="C80" s="22">
        <v>2452</v>
      </c>
      <c r="D80" s="29" t="s">
        <v>260</v>
      </c>
      <c r="E80" s="21"/>
      <c r="F80" s="21">
        <f>VLOOKUP(C80,Sheet1!$C:$F,4,0)</f>
        <v>376</v>
      </c>
      <c r="G80" s="22">
        <v>89</v>
      </c>
      <c r="H80" s="22">
        <v>0</v>
      </c>
      <c r="I80" s="29">
        <v>0</v>
      </c>
      <c r="J80" s="21"/>
      <c r="K80" s="29">
        <v>0</v>
      </c>
      <c r="L80" s="19"/>
      <c r="M80" s="21"/>
      <c r="N80" s="29">
        <v>89</v>
      </c>
      <c r="O80" s="19"/>
      <c r="P80" s="21"/>
      <c r="Q80" s="22">
        <v>3</v>
      </c>
      <c r="R80" s="22">
        <v>0</v>
      </c>
      <c r="S80" s="22">
        <v>3</v>
      </c>
      <c r="T80" s="22">
        <v>4</v>
      </c>
      <c r="U80" s="22">
        <v>0</v>
      </c>
      <c r="V80" s="22">
        <v>4</v>
      </c>
      <c r="X80" s="23">
        <f>G80/F80</f>
        <v>0.23670212765957446</v>
      </c>
      <c r="Y80" s="23">
        <f>VLOOKUP(C80,'FSM PPG 2526'!$E$6:$N$264,8,0)/100</f>
        <v>0.254</v>
      </c>
      <c r="Z80" s="24">
        <f>X80-Y80</f>
        <v>-0.017297872340425541</v>
      </c>
      <c r="AA80" s="35">
        <f>V80/F80</f>
        <v>0.010638297872340425</v>
      </c>
      <c r="AB80" s="35">
        <f>S80/F80</f>
        <v>0.0079787234042553185</v>
      </c>
    </row>
    <row r="81" spans="2:28" ht="15" customHeight="1">
      <c r="B81" s="22">
        <v>8732453</v>
      </c>
      <c r="C81" s="22">
        <v>2453</v>
      </c>
      <c r="D81" s="29" t="s">
        <v>261</v>
      </c>
      <c r="E81" s="21"/>
      <c r="F81" s="21">
        <f>VLOOKUP(C81,Sheet1!$C:$F,4,0)</f>
        <v>206</v>
      </c>
      <c r="G81" s="22">
        <v>40</v>
      </c>
      <c r="H81" s="22">
        <v>0</v>
      </c>
      <c r="I81" s="29">
        <v>0</v>
      </c>
      <c r="J81" s="21"/>
      <c r="K81" s="29">
        <v>0</v>
      </c>
      <c r="L81" s="19"/>
      <c r="M81" s="21"/>
      <c r="N81" s="29">
        <v>40</v>
      </c>
      <c r="O81" s="19"/>
      <c r="P81" s="21"/>
      <c r="Q81" s="22">
        <v>0</v>
      </c>
      <c r="R81" s="22">
        <v>0</v>
      </c>
      <c r="S81" s="22">
        <v>0</v>
      </c>
      <c r="T81" s="22">
        <v>0</v>
      </c>
      <c r="U81" s="22">
        <v>0</v>
      </c>
      <c r="V81" s="22">
        <v>0</v>
      </c>
      <c r="X81" s="23">
        <f>G81/F81</f>
        <v>0.1941747572815534</v>
      </c>
      <c r="Y81" s="23">
        <f>VLOOKUP(C81,'FSM PPG 2526'!$E$6:$N$264,8,0)/100</f>
        <v>0.23190000000000002</v>
      </c>
      <c r="Z81" s="24">
        <f>X81-Y81</f>
        <v>-0.037725242718446628</v>
      </c>
      <c r="AA81" s="35">
        <f>V81/F81</f>
        <v>0</v>
      </c>
      <c r="AB81" s="35">
        <f>S81/F81</f>
        <v>0</v>
      </c>
    </row>
    <row r="82" spans="2:28" ht="15" customHeight="1">
      <c r="B82" s="22">
        <v>8733001</v>
      </c>
      <c r="C82" s="22">
        <v>3001</v>
      </c>
      <c r="D82" s="29" t="s">
        <v>263</v>
      </c>
      <c r="E82" s="21"/>
      <c r="F82" s="21">
        <f>VLOOKUP(C82,Sheet1!$C:$F,4,0)</f>
        <v>174</v>
      </c>
      <c r="G82" s="22">
        <v>24</v>
      </c>
      <c r="H82" s="22">
        <v>0</v>
      </c>
      <c r="I82" s="29">
        <v>0</v>
      </c>
      <c r="J82" s="21"/>
      <c r="K82" s="29">
        <v>0</v>
      </c>
      <c r="L82" s="19"/>
      <c r="M82" s="21"/>
      <c r="N82" s="29">
        <v>24</v>
      </c>
      <c r="O82" s="19"/>
      <c r="P82" s="21"/>
      <c r="Q82" s="22">
        <v>0</v>
      </c>
      <c r="R82" s="22">
        <v>0</v>
      </c>
      <c r="S82" s="22">
        <v>0</v>
      </c>
      <c r="T82" s="22">
        <v>0</v>
      </c>
      <c r="U82" s="22">
        <v>0</v>
      </c>
      <c r="V82" s="22">
        <v>0</v>
      </c>
      <c r="X82" s="23">
        <f>G82/F82</f>
        <v>0.13793103448275862</v>
      </c>
      <c r="Y82" s="23">
        <f>VLOOKUP(C82,'FSM PPG 2526'!$E$6:$N$264,8,0)/100</f>
        <v>0.1366</v>
      </c>
      <c r="Z82" s="24">
        <f>X82-Y82</f>
        <v>0.0013310344827586196</v>
      </c>
      <c r="AA82" s="35">
        <f>V82/F82</f>
        <v>0</v>
      </c>
      <c r="AB82" s="35">
        <f>S82/F82</f>
        <v>0</v>
      </c>
    </row>
    <row r="83" spans="2:28" ht="15" customHeight="1">
      <c r="B83" s="22">
        <v>8733008</v>
      </c>
      <c r="C83" s="22">
        <v>3008</v>
      </c>
      <c r="D83" s="29" t="s">
        <v>265</v>
      </c>
      <c r="E83" s="21"/>
      <c r="F83" s="21">
        <f>VLOOKUP(C83,Sheet1!$C:$F,4,0)</f>
        <v>115</v>
      </c>
      <c r="G83" s="22">
        <v>20</v>
      </c>
      <c r="H83" s="22">
        <v>0</v>
      </c>
      <c r="I83" s="29">
        <v>0</v>
      </c>
      <c r="J83" s="21"/>
      <c r="K83" s="29">
        <v>0</v>
      </c>
      <c r="L83" s="19"/>
      <c r="M83" s="21"/>
      <c r="N83" s="29">
        <v>20</v>
      </c>
      <c r="O83" s="19"/>
      <c r="P83" s="21"/>
      <c r="Q83" s="22">
        <v>0</v>
      </c>
      <c r="R83" s="22">
        <v>0</v>
      </c>
      <c r="S83" s="22">
        <v>0</v>
      </c>
      <c r="T83" s="22">
        <v>0</v>
      </c>
      <c r="U83" s="22">
        <v>0</v>
      </c>
      <c r="V83" s="22">
        <v>0</v>
      </c>
      <c r="X83" s="23">
        <f>G83/F83</f>
        <v>0.17391304347826086</v>
      </c>
      <c r="Y83" s="23">
        <f>VLOOKUP(C83,'FSM PPG 2526'!$E$6:$N$264,8,0)/100</f>
        <v>0.21850000000000003</v>
      </c>
      <c r="Z83" s="24">
        <f>X83-Y83</f>
        <v>-0.044586956521739163</v>
      </c>
      <c r="AA83" s="35">
        <f>V83/F83</f>
        <v>0</v>
      </c>
      <c r="AB83" s="35">
        <f>S83/F83</f>
        <v>0</v>
      </c>
    </row>
    <row r="84" spans="2:28" ht="15" customHeight="1">
      <c r="B84" s="22">
        <v>8733009</v>
      </c>
      <c r="C84" s="22">
        <v>3009</v>
      </c>
      <c r="D84" s="29" t="s">
        <v>266</v>
      </c>
      <c r="E84" s="21"/>
      <c r="F84" s="21">
        <f>VLOOKUP(C84,Sheet1!$C:$F,4,0)</f>
        <v>146</v>
      </c>
      <c r="G84" s="22">
        <v>22</v>
      </c>
      <c r="H84" s="22">
        <v>0</v>
      </c>
      <c r="I84" s="29">
        <v>0</v>
      </c>
      <c r="J84" s="21"/>
      <c r="K84" s="29">
        <v>0</v>
      </c>
      <c r="L84" s="19"/>
      <c r="M84" s="21"/>
      <c r="N84" s="29">
        <v>22</v>
      </c>
      <c r="O84" s="19"/>
      <c r="P84" s="21"/>
      <c r="Q84" s="22">
        <v>0</v>
      </c>
      <c r="R84" s="22">
        <v>0</v>
      </c>
      <c r="S84" s="22">
        <v>0</v>
      </c>
      <c r="T84" s="22">
        <v>0</v>
      </c>
      <c r="U84" s="22">
        <v>0</v>
      </c>
      <c r="V84" s="22">
        <v>0</v>
      </c>
      <c r="X84" s="23">
        <f>G84/F84</f>
        <v>0.15068493150684931</v>
      </c>
      <c r="Y84" s="23">
        <f>VLOOKUP(C84,'FSM PPG 2526'!$E$6:$N$264,8,0)/100</f>
        <v>0.1905</v>
      </c>
      <c r="Z84" s="24">
        <f>X84-Y84</f>
        <v>-0.039815068493150696</v>
      </c>
      <c r="AA84" s="35">
        <f>V84/F84</f>
        <v>0</v>
      </c>
      <c r="AB84" s="35">
        <f>S84/F84</f>
        <v>0</v>
      </c>
    </row>
    <row r="85" spans="2:28" ht="15" customHeight="1">
      <c r="B85" s="22">
        <v>8733011</v>
      </c>
      <c r="C85" s="22">
        <v>3011</v>
      </c>
      <c r="D85" s="29" t="s">
        <v>267</v>
      </c>
      <c r="E85" s="21"/>
      <c r="F85" s="21">
        <f>VLOOKUP(C85,Sheet1!$C:$F,4,0)</f>
        <v>97</v>
      </c>
      <c r="G85" s="22">
        <v>15</v>
      </c>
      <c r="H85" s="22">
        <v>0</v>
      </c>
      <c r="I85" s="29">
        <v>0</v>
      </c>
      <c r="J85" s="21"/>
      <c r="K85" s="29">
        <v>0</v>
      </c>
      <c r="L85" s="19"/>
      <c r="M85" s="21"/>
      <c r="N85" s="29">
        <v>15</v>
      </c>
      <c r="O85" s="19"/>
      <c r="P85" s="21"/>
      <c r="Q85" s="22">
        <v>0</v>
      </c>
      <c r="R85" s="22">
        <v>0</v>
      </c>
      <c r="S85" s="22">
        <v>0</v>
      </c>
      <c r="T85" s="22">
        <v>0</v>
      </c>
      <c r="U85" s="22">
        <v>0</v>
      </c>
      <c r="V85" s="22">
        <v>0</v>
      </c>
      <c r="X85" s="23">
        <f>G85/F85</f>
        <v>0.15463917525773196</v>
      </c>
      <c r="Y85" s="23">
        <f>VLOOKUP(C85,'FSM PPG 2526'!$E$6:$N$264,8,0)/100</f>
        <v>0.1495</v>
      </c>
      <c r="Z85" s="24">
        <f>X85-Y85</f>
        <v>0.0051391752577319705</v>
      </c>
      <c r="AA85" s="35">
        <f>V85/F85</f>
        <v>0</v>
      </c>
      <c r="AB85" s="35">
        <f>S85/F85</f>
        <v>0</v>
      </c>
    </row>
    <row r="86" spans="2:28" ht="15" customHeight="1">
      <c r="B86" s="22">
        <v>8733012</v>
      </c>
      <c r="C86" s="22">
        <v>3012</v>
      </c>
      <c r="D86" s="29" t="s">
        <v>268</v>
      </c>
      <c r="E86" s="21"/>
      <c r="F86" s="21">
        <f>VLOOKUP(C86,Sheet1!$C:$F,4,0)</f>
        <v>65</v>
      </c>
      <c r="G86" s="22">
        <v>8</v>
      </c>
      <c r="H86" s="22">
        <v>0</v>
      </c>
      <c r="I86" s="29">
        <v>0</v>
      </c>
      <c r="J86" s="21"/>
      <c r="K86" s="29">
        <v>0</v>
      </c>
      <c r="L86" s="19"/>
      <c r="M86" s="21"/>
      <c r="N86" s="29">
        <v>8</v>
      </c>
      <c r="O86" s="19"/>
      <c r="P86" s="21"/>
      <c r="Q86" s="22">
        <v>0</v>
      </c>
      <c r="R86" s="22">
        <v>0</v>
      </c>
      <c r="S86" s="22">
        <v>0</v>
      </c>
      <c r="T86" s="22">
        <v>0</v>
      </c>
      <c r="U86" s="22">
        <v>0</v>
      </c>
      <c r="V86" s="22">
        <v>0</v>
      </c>
      <c r="X86" s="23">
        <f>G86/F86</f>
        <v>0.12307692307692308</v>
      </c>
      <c r="Y86" s="23">
        <f>VLOOKUP(C86,'FSM PPG 2526'!$E$6:$N$264,8,0)/100</f>
        <v>0.13849999999999998</v>
      </c>
      <c r="Z86" s="24">
        <f>X86-Y86</f>
        <v>-0.0154230769230769</v>
      </c>
      <c r="AA86" s="35">
        <f>V86/F86</f>
        <v>0</v>
      </c>
      <c r="AB86" s="35">
        <f>S86/F86</f>
        <v>0</v>
      </c>
    </row>
    <row r="87" spans="2:28" ht="15" customHeight="1">
      <c r="B87" s="22">
        <v>8733014</v>
      </c>
      <c r="C87" s="22">
        <v>3014</v>
      </c>
      <c r="D87" s="29" t="s">
        <v>269</v>
      </c>
      <c r="E87" s="21"/>
      <c r="F87" s="21">
        <f>VLOOKUP(C87,Sheet1!$C:$F,4,0)</f>
        <v>414</v>
      </c>
      <c r="G87" s="22">
        <v>42</v>
      </c>
      <c r="H87" s="22">
        <v>0</v>
      </c>
      <c r="I87" s="29">
        <v>0</v>
      </c>
      <c r="J87" s="21"/>
      <c r="K87" s="29">
        <v>0</v>
      </c>
      <c r="L87" s="19"/>
      <c r="M87" s="21"/>
      <c r="N87" s="29">
        <v>42</v>
      </c>
      <c r="O87" s="19"/>
      <c r="P87" s="21"/>
      <c r="Q87" s="22">
        <v>16</v>
      </c>
      <c r="R87" s="22">
        <v>0</v>
      </c>
      <c r="S87" s="22">
        <v>16</v>
      </c>
      <c r="T87" s="22">
        <v>7</v>
      </c>
      <c r="U87" s="22">
        <v>0</v>
      </c>
      <c r="V87" s="22">
        <v>7</v>
      </c>
      <c r="X87" s="23">
        <f>G87/F87</f>
        <v>0.10144927536231885</v>
      </c>
      <c r="Y87" s="23">
        <f>VLOOKUP(C87,'FSM PPG 2526'!$E$6:$N$264,8,0)/100</f>
        <v>0.1103</v>
      </c>
      <c r="Z87" s="24">
        <f>X87-Y87</f>
        <v>-0.0088507246376811483</v>
      </c>
      <c r="AA87" s="35">
        <f>V87/F87</f>
        <v>0.016908212560386472</v>
      </c>
      <c r="AB87" s="35">
        <f>S87/F87</f>
        <v>0.03864734299516908</v>
      </c>
    </row>
    <row r="88" spans="2:28" ht="15" customHeight="1">
      <c r="B88" s="22">
        <v>8733022</v>
      </c>
      <c r="C88" s="22">
        <v>3022</v>
      </c>
      <c r="D88" s="29" t="s">
        <v>270</v>
      </c>
      <c r="E88" s="21"/>
      <c r="F88" s="21">
        <f>VLOOKUP(C88,Sheet1!$C:$F,4,0)</f>
        <v>201</v>
      </c>
      <c r="G88" s="22">
        <v>21</v>
      </c>
      <c r="H88" s="22">
        <v>0</v>
      </c>
      <c r="I88" s="29">
        <v>0</v>
      </c>
      <c r="J88" s="21"/>
      <c r="K88" s="29">
        <v>0</v>
      </c>
      <c r="L88" s="19"/>
      <c r="M88" s="21"/>
      <c r="N88" s="29">
        <v>21</v>
      </c>
      <c r="O88" s="19"/>
      <c r="P88" s="21"/>
      <c r="Q88" s="22">
        <v>7</v>
      </c>
      <c r="R88" s="22">
        <v>0</v>
      </c>
      <c r="S88" s="22">
        <v>7</v>
      </c>
      <c r="T88" s="22">
        <v>1</v>
      </c>
      <c r="U88" s="22">
        <v>0</v>
      </c>
      <c r="V88" s="22">
        <v>1</v>
      </c>
      <c r="X88" s="23">
        <f>G88/F88</f>
        <v>0.1044776119402985</v>
      </c>
      <c r="Y88" s="23">
        <f>VLOOKUP(C88,'FSM PPG 2526'!$E$6:$N$264,8,0)/100</f>
        <v>0.0913</v>
      </c>
      <c r="Z88" s="24">
        <f>X88-Y88</f>
        <v>0.013177611940298498</v>
      </c>
      <c r="AA88" s="35">
        <f>V88/F88</f>
        <v>0.0049751243781094526</v>
      </c>
      <c r="AB88" s="35">
        <f>S88/F88</f>
        <v>0.03482587064676617</v>
      </c>
    </row>
    <row r="89" spans="2:28" ht="15" customHeight="1">
      <c r="B89" s="22">
        <v>8733029</v>
      </c>
      <c r="C89" s="22">
        <v>3029</v>
      </c>
      <c r="D89" s="29" t="s">
        <v>272</v>
      </c>
      <c r="E89" s="21"/>
      <c r="F89" s="21">
        <f>VLOOKUP(C89,Sheet1!$C:$F,4,0)</f>
        <v>141</v>
      </c>
      <c r="G89" s="22">
        <v>16</v>
      </c>
      <c r="H89" s="22">
        <v>0</v>
      </c>
      <c r="I89" s="29">
        <v>0</v>
      </c>
      <c r="J89" s="21"/>
      <c r="K89" s="29">
        <v>0</v>
      </c>
      <c r="L89" s="19"/>
      <c r="M89" s="21"/>
      <c r="N89" s="29">
        <v>16</v>
      </c>
      <c r="O89" s="19"/>
      <c r="P89" s="21"/>
      <c r="Q89" s="22">
        <v>0</v>
      </c>
      <c r="R89" s="22">
        <v>0</v>
      </c>
      <c r="S89" s="22">
        <v>0</v>
      </c>
      <c r="T89" s="22">
        <v>0</v>
      </c>
      <c r="U89" s="22">
        <v>0</v>
      </c>
      <c r="V89" s="22">
        <v>0</v>
      </c>
      <c r="X89" s="23">
        <f>G89/F89</f>
        <v>0.11347517730496454</v>
      </c>
      <c r="Y89" s="23">
        <f>VLOOKUP(C89,'FSM PPG 2526'!$E$6:$N$264,8,0)/100</f>
        <v>0.1382</v>
      </c>
      <c r="Z89" s="24">
        <f>X89-Y89</f>
        <v>-0.024724822695035453</v>
      </c>
      <c r="AA89" s="35">
        <f>V89/F89</f>
        <v>0</v>
      </c>
      <c r="AB89" s="35">
        <f>S89/F89</f>
        <v>0</v>
      </c>
    </row>
    <row r="90" spans="2:28" ht="15" customHeight="1">
      <c r="B90" s="22">
        <v>8733032</v>
      </c>
      <c r="C90" s="22">
        <v>3032</v>
      </c>
      <c r="D90" s="29" t="s">
        <v>273</v>
      </c>
      <c r="E90" s="21"/>
      <c r="F90" s="21">
        <f>VLOOKUP(C90,Sheet1!$C:$F,4,0)</f>
        <v>183</v>
      </c>
      <c r="G90" s="22">
        <v>26</v>
      </c>
      <c r="H90" s="22">
        <v>0</v>
      </c>
      <c r="I90" s="29">
        <v>0</v>
      </c>
      <c r="J90" s="21"/>
      <c r="K90" s="29">
        <v>0</v>
      </c>
      <c r="L90" s="19"/>
      <c r="M90" s="21"/>
      <c r="N90" s="29">
        <v>26</v>
      </c>
      <c r="O90" s="19"/>
      <c r="P90" s="21"/>
      <c r="Q90" s="22">
        <v>0</v>
      </c>
      <c r="R90" s="22">
        <v>0</v>
      </c>
      <c r="S90" s="22">
        <v>0</v>
      </c>
      <c r="T90" s="22">
        <v>0</v>
      </c>
      <c r="U90" s="22">
        <v>0</v>
      </c>
      <c r="V90" s="22">
        <v>0</v>
      </c>
      <c r="X90" s="23">
        <f>G90/F90</f>
        <v>0.14207650273224043</v>
      </c>
      <c r="Y90" s="23">
        <f>VLOOKUP(C90,'FSM PPG 2526'!$E$6:$N$264,8,0)/100</f>
        <v>0.1576</v>
      </c>
      <c r="Z90" s="24">
        <f>X90-Y90</f>
        <v>-0.015523497267759562</v>
      </c>
      <c r="AA90" s="35">
        <f>V90/F90</f>
        <v>0</v>
      </c>
      <c r="AB90" s="35">
        <f>S90/F90</f>
        <v>0</v>
      </c>
    </row>
    <row r="91" spans="2:28" ht="15" customHeight="1">
      <c r="B91" s="22">
        <v>8733035</v>
      </c>
      <c r="C91" s="22">
        <v>3035</v>
      </c>
      <c r="D91" s="29" t="s">
        <v>274</v>
      </c>
      <c r="E91" s="21"/>
      <c r="F91" s="21">
        <f>VLOOKUP(C91,Sheet1!$C:$F,4,0)</f>
        <v>132</v>
      </c>
      <c r="G91" s="22">
        <v>13</v>
      </c>
      <c r="H91" s="22">
        <v>0</v>
      </c>
      <c r="I91" s="29">
        <v>0</v>
      </c>
      <c r="J91" s="21"/>
      <c r="K91" s="29">
        <v>0</v>
      </c>
      <c r="L91" s="19"/>
      <c r="M91" s="21"/>
      <c r="N91" s="29">
        <v>13</v>
      </c>
      <c r="O91" s="19"/>
      <c r="P91" s="21"/>
      <c r="Q91" s="22">
        <v>2</v>
      </c>
      <c r="R91" s="22">
        <v>0</v>
      </c>
      <c r="S91" s="22">
        <v>2</v>
      </c>
      <c r="T91" s="22">
        <v>0</v>
      </c>
      <c r="U91" s="22">
        <v>0</v>
      </c>
      <c r="V91" s="22">
        <v>0</v>
      </c>
      <c r="X91" s="23">
        <f>G91/F91</f>
        <v>0.098484848484848481</v>
      </c>
      <c r="Y91" s="23">
        <f>VLOOKUP(C91,'FSM PPG 2526'!$E$6:$N$264,8,0)/100</f>
        <v>0.11109999999999999</v>
      </c>
      <c r="Z91" s="24">
        <f>X91-Y91</f>
        <v>-0.01261515151515151</v>
      </c>
      <c r="AA91" s="35">
        <f>V91/F91</f>
        <v>0</v>
      </c>
      <c r="AB91" s="35">
        <f>S91/F91</f>
        <v>0.015151515151515152</v>
      </c>
    </row>
    <row r="92" spans="2:28" ht="15" customHeight="1">
      <c r="B92" s="22">
        <v>8733041</v>
      </c>
      <c r="C92" s="22">
        <v>3041</v>
      </c>
      <c r="D92" s="29" t="s">
        <v>276</v>
      </c>
      <c r="E92" s="21"/>
      <c r="F92" s="21">
        <f>VLOOKUP(C92,Sheet1!$C:$F,4,0)</f>
        <v>143</v>
      </c>
      <c r="G92" s="22">
        <v>22</v>
      </c>
      <c r="H92" s="22">
        <v>0</v>
      </c>
      <c r="I92" s="29">
        <v>0</v>
      </c>
      <c r="J92" s="21"/>
      <c r="K92" s="29">
        <v>0</v>
      </c>
      <c r="L92" s="19"/>
      <c r="M92" s="21"/>
      <c r="N92" s="29">
        <v>22</v>
      </c>
      <c r="O92" s="19"/>
      <c r="P92" s="21"/>
      <c r="Q92" s="22">
        <v>0</v>
      </c>
      <c r="R92" s="22">
        <v>0</v>
      </c>
      <c r="S92" s="22">
        <v>0</v>
      </c>
      <c r="T92" s="22">
        <v>0</v>
      </c>
      <c r="U92" s="22">
        <v>0</v>
      </c>
      <c r="V92" s="22">
        <v>0</v>
      </c>
      <c r="X92" s="23">
        <f>G92/F92</f>
        <v>0.15384615384615385</v>
      </c>
      <c r="Y92" s="23">
        <f>VLOOKUP(C92,'FSM PPG 2526'!$E$6:$N$264,8,0)/100</f>
        <v>0.1494</v>
      </c>
      <c r="Z92" s="24">
        <f>X92-Y92</f>
        <v>0.00444615384615385</v>
      </c>
      <c r="AA92" s="35">
        <f>V92/F92</f>
        <v>0</v>
      </c>
      <c r="AB92" s="35">
        <f>S92/F92</f>
        <v>0</v>
      </c>
    </row>
    <row r="93" spans="2:28" ht="15" customHeight="1">
      <c r="B93" s="22">
        <v>8733050</v>
      </c>
      <c r="C93" s="22">
        <v>3050</v>
      </c>
      <c r="D93" s="29" t="s">
        <v>278</v>
      </c>
      <c r="E93" s="21"/>
      <c r="F93" s="21">
        <f>VLOOKUP(C93,Sheet1!$C:$F,4,0)</f>
        <v>164</v>
      </c>
      <c r="G93" s="22">
        <v>42</v>
      </c>
      <c r="H93" s="22">
        <v>0</v>
      </c>
      <c r="I93" s="29">
        <v>0</v>
      </c>
      <c r="J93" s="21"/>
      <c r="K93" s="29">
        <v>0</v>
      </c>
      <c r="L93" s="19"/>
      <c r="M93" s="21"/>
      <c r="N93" s="29">
        <v>42</v>
      </c>
      <c r="O93" s="19"/>
      <c r="P93" s="21"/>
      <c r="Q93" s="22">
        <v>0</v>
      </c>
      <c r="R93" s="22">
        <v>0</v>
      </c>
      <c r="S93" s="22">
        <v>0</v>
      </c>
      <c r="T93" s="22">
        <v>1</v>
      </c>
      <c r="U93" s="22">
        <v>0</v>
      </c>
      <c r="V93" s="22">
        <v>1</v>
      </c>
      <c r="X93" s="23">
        <f>G93/F93</f>
        <v>0.25609756097560976</v>
      </c>
      <c r="Y93" s="23">
        <f>VLOOKUP(C93,'FSM PPG 2526'!$E$6:$N$264,8,0)/100</f>
        <v>0.25</v>
      </c>
      <c r="Z93" s="24">
        <f>X93-Y93</f>
        <v>0.0060975609756097615</v>
      </c>
      <c r="AA93" s="35">
        <f>V93/F93</f>
        <v>0.0060975609756097563</v>
      </c>
      <c r="AB93" s="35">
        <f>S93/F93</f>
        <v>0</v>
      </c>
    </row>
    <row r="94" spans="2:28" ht="15" customHeight="1">
      <c r="B94" s="22">
        <v>8733052</v>
      </c>
      <c r="C94" s="22">
        <v>3052</v>
      </c>
      <c r="D94" s="29" t="s">
        <v>279</v>
      </c>
      <c r="E94" s="21"/>
      <c r="F94" s="21">
        <f>VLOOKUP(C94,Sheet1!$C:$F,4,0)</f>
        <v>273</v>
      </c>
      <c r="G94" s="22">
        <v>55</v>
      </c>
      <c r="H94" s="22">
        <v>0</v>
      </c>
      <c r="I94" s="29">
        <v>0</v>
      </c>
      <c r="J94" s="21"/>
      <c r="K94" s="29">
        <v>0</v>
      </c>
      <c r="L94" s="19"/>
      <c r="M94" s="21"/>
      <c r="N94" s="29">
        <v>55</v>
      </c>
      <c r="O94" s="19"/>
      <c r="P94" s="21"/>
      <c r="Q94" s="22">
        <v>3</v>
      </c>
      <c r="R94" s="22">
        <v>0</v>
      </c>
      <c r="S94" s="22">
        <v>3</v>
      </c>
      <c r="T94" s="22">
        <v>0</v>
      </c>
      <c r="U94" s="22">
        <v>0</v>
      </c>
      <c r="V94" s="22">
        <v>0</v>
      </c>
      <c r="X94" s="23">
        <f>G94/F94</f>
        <v>0.20146520146520147</v>
      </c>
      <c r="Y94" s="23">
        <f>VLOOKUP(C94,'FSM PPG 2526'!$E$6:$N$264,8,0)/100</f>
        <v>0.20379999999999998</v>
      </c>
      <c r="Z94" s="24">
        <f>X94-Y94</f>
        <v>-0.00233479853479851</v>
      </c>
      <c r="AA94" s="35">
        <f>V94/F94</f>
        <v>0</v>
      </c>
      <c r="AB94" s="35">
        <f>S94/F94</f>
        <v>0.01098901098901099</v>
      </c>
    </row>
    <row r="95" spans="2:28" ht="15" customHeight="1">
      <c r="B95" s="22">
        <v>8733054</v>
      </c>
      <c r="C95" s="22">
        <v>3054</v>
      </c>
      <c r="D95" s="29" t="s">
        <v>281</v>
      </c>
      <c r="E95" s="21"/>
      <c r="F95" s="21">
        <f>VLOOKUP(C95,Sheet1!$C:$F,4,0)</f>
        <v>110</v>
      </c>
      <c r="G95" s="22">
        <v>27</v>
      </c>
      <c r="H95" s="22">
        <v>0</v>
      </c>
      <c r="I95" s="29">
        <v>0</v>
      </c>
      <c r="J95" s="21"/>
      <c r="K95" s="29">
        <v>0</v>
      </c>
      <c r="L95" s="19"/>
      <c r="M95" s="21"/>
      <c r="N95" s="29">
        <v>27</v>
      </c>
      <c r="O95" s="19"/>
      <c r="P95" s="21"/>
      <c r="Q95" s="22">
        <v>0</v>
      </c>
      <c r="R95" s="22">
        <v>0</v>
      </c>
      <c r="S95" s="22">
        <v>0</v>
      </c>
      <c r="T95" s="22">
        <v>0</v>
      </c>
      <c r="U95" s="22">
        <v>0</v>
      </c>
      <c r="V95" s="22">
        <v>0</v>
      </c>
      <c r="X95" s="23">
        <f>G95/F95</f>
        <v>0.24545454545454545</v>
      </c>
      <c r="Y95" s="23">
        <f>VLOOKUP(C95,'FSM PPG 2526'!$E$6:$N$264,8,0)/100</f>
        <v>0.2621</v>
      </c>
      <c r="Z95" s="24">
        <f>X95-Y95</f>
        <v>-0.016645454545454547</v>
      </c>
      <c r="AA95" s="35">
        <f>V95/F95</f>
        <v>0</v>
      </c>
      <c r="AB95" s="35">
        <f>S95/F95</f>
        <v>0</v>
      </c>
    </row>
    <row r="96" spans="2:28" ht="15" customHeight="1">
      <c r="B96" s="22">
        <v>8733058</v>
      </c>
      <c r="C96" s="22">
        <v>3058</v>
      </c>
      <c r="D96" s="29" t="s">
        <v>443</v>
      </c>
      <c r="E96" s="21"/>
      <c r="F96" s="21">
        <f>VLOOKUP(C96,Sheet1!$C:$F,4,0)</f>
        <v>308</v>
      </c>
      <c r="G96" s="22">
        <v>69</v>
      </c>
      <c r="H96" s="22">
        <v>0</v>
      </c>
      <c r="I96" s="29">
        <v>0</v>
      </c>
      <c r="J96" s="21"/>
      <c r="K96" s="29">
        <v>0</v>
      </c>
      <c r="L96" s="19"/>
      <c r="M96" s="21"/>
      <c r="N96" s="29">
        <v>69</v>
      </c>
      <c r="O96" s="19"/>
      <c r="P96" s="21"/>
      <c r="Q96" s="22">
        <v>3</v>
      </c>
      <c r="R96" s="22">
        <v>0</v>
      </c>
      <c r="S96" s="22">
        <v>3</v>
      </c>
      <c r="T96" s="22">
        <v>2</v>
      </c>
      <c r="U96" s="22">
        <v>0</v>
      </c>
      <c r="V96" s="22">
        <v>2</v>
      </c>
      <c r="X96" s="23">
        <f>G96/F96</f>
        <v>0.22402597402597402</v>
      </c>
      <c r="Y96" s="23">
        <f>VLOOKUP(C96,'FSM PPG 2526'!$E$6:$N$264,8,0)/100</f>
        <v>0.2397</v>
      </c>
      <c r="Z96" s="24">
        <f>X96-Y96</f>
        <v>-0.015674025974025979</v>
      </c>
      <c r="AA96" s="35">
        <f>V96/F96</f>
        <v>0.0064935064935064939</v>
      </c>
      <c r="AB96" s="35">
        <f>S96/F96</f>
        <v>0.00974025974025974</v>
      </c>
    </row>
    <row r="97" spans="2:28" ht="15" customHeight="1">
      <c r="B97" s="22">
        <v>8733061</v>
      </c>
      <c r="C97" s="22">
        <v>3061</v>
      </c>
      <c r="D97" s="29" t="s">
        <v>284</v>
      </c>
      <c r="E97" s="21"/>
      <c r="F97" s="21">
        <f>VLOOKUP(C97,Sheet1!$C:$F,4,0)</f>
        <v>208</v>
      </c>
      <c r="G97" s="22">
        <v>25</v>
      </c>
      <c r="H97" s="22">
        <v>0</v>
      </c>
      <c r="I97" s="29">
        <v>0</v>
      </c>
      <c r="J97" s="21"/>
      <c r="K97" s="29">
        <v>0</v>
      </c>
      <c r="L97" s="19"/>
      <c r="M97" s="21"/>
      <c r="N97" s="29">
        <v>25</v>
      </c>
      <c r="O97" s="19"/>
      <c r="P97" s="21"/>
      <c r="Q97" s="22">
        <v>2</v>
      </c>
      <c r="R97" s="22">
        <v>0</v>
      </c>
      <c r="S97" s="22">
        <v>2</v>
      </c>
      <c r="T97" s="22">
        <v>4</v>
      </c>
      <c r="U97" s="22">
        <v>0</v>
      </c>
      <c r="V97" s="22">
        <v>4</v>
      </c>
      <c r="X97" s="23">
        <f>G97/F97</f>
        <v>0.1201923076923077</v>
      </c>
      <c r="Y97" s="23">
        <f>VLOOKUP(C97,'FSM PPG 2526'!$E$6:$N$264,8,0)/100</f>
        <v>0.1292</v>
      </c>
      <c r="Z97" s="24">
        <f>X97-Y97</f>
        <v>-0.0090076923076923138</v>
      </c>
      <c r="AA97" s="35">
        <f>V97/F97</f>
        <v>0.019230769230769232</v>
      </c>
      <c r="AB97" s="35">
        <f>S97/F97</f>
        <v>0.0096153846153846159</v>
      </c>
    </row>
    <row r="98" spans="2:28" ht="15" customHeight="1">
      <c r="B98" s="22">
        <v>8733065</v>
      </c>
      <c r="C98" s="22">
        <v>3065</v>
      </c>
      <c r="D98" s="29" t="s">
        <v>286</v>
      </c>
      <c r="E98" s="21"/>
      <c r="F98" s="21">
        <f>VLOOKUP(C98,Sheet1!$C:$F,4,0)</f>
        <v>84</v>
      </c>
      <c r="G98" s="22">
        <v>13</v>
      </c>
      <c r="H98" s="22">
        <v>0</v>
      </c>
      <c r="I98" s="29">
        <v>0</v>
      </c>
      <c r="J98" s="21"/>
      <c r="K98" s="29">
        <v>0</v>
      </c>
      <c r="L98" s="19"/>
      <c r="M98" s="21"/>
      <c r="N98" s="29">
        <v>13</v>
      </c>
      <c r="O98" s="19"/>
      <c r="P98" s="21"/>
      <c r="Q98" s="22">
        <v>0</v>
      </c>
      <c r="R98" s="22">
        <v>0</v>
      </c>
      <c r="S98" s="22">
        <v>0</v>
      </c>
      <c r="T98" s="22">
        <v>0</v>
      </c>
      <c r="U98" s="22">
        <v>0</v>
      </c>
      <c r="V98" s="22">
        <v>0</v>
      </c>
      <c r="X98" s="23">
        <f>G98/F98</f>
        <v>0.15476190476190477</v>
      </c>
      <c r="Y98" s="23">
        <f>VLOOKUP(C98,'FSM PPG 2526'!$E$6:$N$264,8,0)/100</f>
        <v>0.1368</v>
      </c>
      <c r="Z98" s="24">
        <f>X98-Y98</f>
        <v>0.017961904761904762</v>
      </c>
      <c r="AA98" s="35">
        <f>V98/F98</f>
        <v>0</v>
      </c>
      <c r="AB98" s="35">
        <f>S98/F98</f>
        <v>0</v>
      </c>
    </row>
    <row r="99" spans="2:28" ht="15" customHeight="1">
      <c r="B99" s="22">
        <v>8733067</v>
      </c>
      <c r="C99" s="22">
        <v>3067</v>
      </c>
      <c r="D99" s="29" t="s">
        <v>287</v>
      </c>
      <c r="E99" s="21"/>
      <c r="F99" s="21">
        <f>VLOOKUP(C99,Sheet1!$C:$F,4,0)</f>
        <v>139</v>
      </c>
      <c r="G99" s="22">
        <v>9</v>
      </c>
      <c r="H99" s="22">
        <v>0</v>
      </c>
      <c r="I99" s="29">
        <v>0</v>
      </c>
      <c r="J99" s="21"/>
      <c r="K99" s="29">
        <v>0</v>
      </c>
      <c r="L99" s="19"/>
      <c r="M99" s="21"/>
      <c r="N99" s="29">
        <v>9</v>
      </c>
      <c r="O99" s="19"/>
      <c r="P99" s="21"/>
      <c r="Q99" s="22">
        <v>0</v>
      </c>
      <c r="R99" s="22">
        <v>0</v>
      </c>
      <c r="S99" s="22">
        <v>0</v>
      </c>
      <c r="T99" s="22">
        <v>3</v>
      </c>
      <c r="U99" s="22">
        <v>0</v>
      </c>
      <c r="V99" s="22">
        <v>3</v>
      </c>
      <c r="X99" s="23">
        <f>G99/F99</f>
        <v>0.064748201438848921</v>
      </c>
      <c r="Y99" s="23">
        <f>VLOOKUP(C99,'FSM PPG 2526'!$E$6:$N$264,8,0)/100</f>
        <v>0.069</v>
      </c>
      <c r="Z99" s="24">
        <f>X99-Y99</f>
        <v>-0.004251798561151085</v>
      </c>
      <c r="AA99" s="35">
        <f>V99/F99</f>
        <v>0.021582733812949641</v>
      </c>
      <c r="AB99" s="35">
        <f>S99/F99</f>
        <v>0</v>
      </c>
    </row>
    <row r="100" spans="2:28" ht="15" customHeight="1">
      <c r="B100" s="22">
        <v>8733068</v>
      </c>
      <c r="C100" s="22">
        <v>3068</v>
      </c>
      <c r="D100" s="29" t="s">
        <v>288</v>
      </c>
      <c r="E100" s="21"/>
      <c r="F100" s="21">
        <f>VLOOKUP(C100,Sheet1!$C:$F,4,0)</f>
        <v>74</v>
      </c>
      <c r="G100" s="22">
        <v>11</v>
      </c>
      <c r="H100" s="22">
        <v>0</v>
      </c>
      <c r="I100" s="29">
        <v>0</v>
      </c>
      <c r="J100" s="21"/>
      <c r="K100" s="29">
        <v>0</v>
      </c>
      <c r="L100" s="19"/>
      <c r="M100" s="21"/>
      <c r="N100" s="29">
        <v>11</v>
      </c>
      <c r="O100" s="19"/>
      <c r="P100" s="21"/>
      <c r="Q100" s="22">
        <v>0</v>
      </c>
      <c r="R100" s="22">
        <v>0</v>
      </c>
      <c r="S100" s="22">
        <v>0</v>
      </c>
      <c r="T100" s="22">
        <v>0</v>
      </c>
      <c r="U100" s="22">
        <v>0</v>
      </c>
      <c r="V100" s="22">
        <v>0</v>
      </c>
      <c r="X100" s="23">
        <f>G100/F100</f>
        <v>0.14864864864864866</v>
      </c>
      <c r="Y100" s="23">
        <f>VLOOKUP(C100,'FSM PPG 2526'!$E$6:$N$264,8,0)/100</f>
        <v>0.1149</v>
      </c>
      <c r="Z100" s="24">
        <f>X100-Y100</f>
        <v>0.033748648648648655</v>
      </c>
      <c r="AA100" s="35">
        <f>V100/F100</f>
        <v>0</v>
      </c>
      <c r="AB100" s="35">
        <f>S100/F100</f>
        <v>0</v>
      </c>
    </row>
    <row r="101" spans="2:28" ht="15" customHeight="1">
      <c r="B101" s="22">
        <v>8733071</v>
      </c>
      <c r="C101" s="22">
        <v>3071</v>
      </c>
      <c r="D101" s="29" t="s">
        <v>290</v>
      </c>
      <c r="E101" s="21"/>
      <c r="F101" s="21">
        <f>VLOOKUP(C101,Sheet1!$C:$F,4,0)</f>
        <v>191</v>
      </c>
      <c r="G101" s="22">
        <v>23</v>
      </c>
      <c r="H101" s="22">
        <v>0</v>
      </c>
      <c r="I101" s="29">
        <v>0</v>
      </c>
      <c r="J101" s="21"/>
      <c r="K101" s="29">
        <v>0</v>
      </c>
      <c r="L101" s="19"/>
      <c r="M101" s="21"/>
      <c r="N101" s="29">
        <v>23</v>
      </c>
      <c r="O101" s="19"/>
      <c r="P101" s="21"/>
      <c r="Q101" s="22">
        <v>0</v>
      </c>
      <c r="R101" s="22">
        <v>0</v>
      </c>
      <c r="S101" s="22">
        <v>0</v>
      </c>
      <c r="T101" s="22">
        <v>1</v>
      </c>
      <c r="U101" s="22">
        <v>0</v>
      </c>
      <c r="V101" s="22">
        <v>1</v>
      </c>
      <c r="X101" s="23">
        <f>G101/F101</f>
        <v>0.12041884816753927</v>
      </c>
      <c r="Y101" s="23">
        <f>VLOOKUP(C101,'FSM PPG 2526'!$E$6:$N$264,8,0)/100</f>
        <v>0.10550000000000001</v>
      </c>
      <c r="Z101" s="24">
        <f>X101-Y101</f>
        <v>0.014918848167539259</v>
      </c>
      <c r="AA101" s="35">
        <f>V101/F101</f>
        <v>0.005235602094240838</v>
      </c>
      <c r="AB101" s="35">
        <f>S101/F101</f>
        <v>0</v>
      </c>
    </row>
    <row r="102" spans="2:28" ht="15" customHeight="1">
      <c r="B102" s="22">
        <v>8733074</v>
      </c>
      <c r="C102" s="22">
        <v>3074</v>
      </c>
      <c r="D102" s="29" t="s">
        <v>292</v>
      </c>
      <c r="E102" s="21"/>
      <c r="F102" s="21">
        <f>VLOOKUP(C102,Sheet1!$C:$F,4,0)</f>
        <v>187</v>
      </c>
      <c r="G102" s="22">
        <v>35</v>
      </c>
      <c r="H102" s="22">
        <v>0</v>
      </c>
      <c r="I102" s="29">
        <v>0</v>
      </c>
      <c r="J102" s="21"/>
      <c r="K102" s="29">
        <v>0</v>
      </c>
      <c r="L102" s="19"/>
      <c r="M102" s="21"/>
      <c r="N102" s="29">
        <v>35</v>
      </c>
      <c r="O102" s="19"/>
      <c r="P102" s="21"/>
      <c r="Q102" s="22">
        <v>0</v>
      </c>
      <c r="R102" s="22">
        <v>0</v>
      </c>
      <c r="S102" s="22">
        <v>0</v>
      </c>
      <c r="T102" s="22">
        <v>4</v>
      </c>
      <c r="U102" s="22">
        <v>0</v>
      </c>
      <c r="V102" s="22">
        <v>4</v>
      </c>
      <c r="X102" s="23">
        <f>G102/F102</f>
        <v>0.18716577540106952</v>
      </c>
      <c r="Y102" s="23">
        <f>VLOOKUP(C102,'FSM PPG 2526'!$E$6:$N$264,8,0)/100</f>
        <v>0.19699999999999998</v>
      </c>
      <c r="Z102" s="24">
        <f>X102-Y102</f>
        <v>-0.0098342245989304633</v>
      </c>
      <c r="AA102" s="35">
        <f>V102/F102</f>
        <v>0.0213903743315508</v>
      </c>
      <c r="AB102" s="35">
        <f>S102/F102</f>
        <v>0</v>
      </c>
    </row>
    <row r="103" spans="2:28" ht="15" customHeight="1">
      <c r="B103" s="22">
        <v>8733081</v>
      </c>
      <c r="C103" s="22">
        <v>3081</v>
      </c>
      <c r="D103" s="29" t="s">
        <v>293</v>
      </c>
      <c r="E103" s="21"/>
      <c r="F103" s="21">
        <f>VLOOKUP(C103,Sheet1!$C:$F,4,0)</f>
        <v>94</v>
      </c>
      <c r="G103" s="22">
        <v>11</v>
      </c>
      <c r="H103" s="22">
        <v>0</v>
      </c>
      <c r="I103" s="29">
        <v>0</v>
      </c>
      <c r="J103" s="21"/>
      <c r="K103" s="29">
        <v>0</v>
      </c>
      <c r="L103" s="19"/>
      <c r="M103" s="21"/>
      <c r="N103" s="29">
        <v>11</v>
      </c>
      <c r="O103" s="19"/>
      <c r="P103" s="21"/>
      <c r="Q103" s="22">
        <v>2</v>
      </c>
      <c r="R103" s="22">
        <v>0</v>
      </c>
      <c r="S103" s="22">
        <v>2</v>
      </c>
      <c r="T103" s="22">
        <v>2</v>
      </c>
      <c r="U103" s="22">
        <v>0</v>
      </c>
      <c r="V103" s="22">
        <v>2</v>
      </c>
      <c r="X103" s="23">
        <f>G103/F103</f>
        <v>0.11702127659574468</v>
      </c>
      <c r="Y103" s="23">
        <f>VLOOKUP(C103,'FSM PPG 2526'!$E$6:$N$264,8,0)/100</f>
        <v>0.1429</v>
      </c>
      <c r="Z103" s="24">
        <f>X103-Y103</f>
        <v>-0.025878723404255316</v>
      </c>
      <c r="AA103" s="35">
        <f>V103/F103</f>
        <v>0.021276595744680851</v>
      </c>
      <c r="AB103" s="35">
        <f>S103/F103</f>
        <v>0.021276595744680851</v>
      </c>
    </row>
    <row r="104" spans="2:28" ht="15" customHeight="1">
      <c r="B104" s="22">
        <v>8733301</v>
      </c>
      <c r="C104" s="22">
        <v>3301</v>
      </c>
      <c r="D104" s="29" t="s">
        <v>295</v>
      </c>
      <c r="E104" s="21"/>
      <c r="F104" s="21">
        <f>VLOOKUP(C104,Sheet1!$C:$F,4,0)</f>
        <v>117</v>
      </c>
      <c r="G104" s="22">
        <v>7</v>
      </c>
      <c r="H104" s="22">
        <v>0</v>
      </c>
      <c r="I104" s="29">
        <v>0</v>
      </c>
      <c r="J104" s="21"/>
      <c r="K104" s="29">
        <v>0</v>
      </c>
      <c r="L104" s="19"/>
      <c r="M104" s="21"/>
      <c r="N104" s="29">
        <v>7</v>
      </c>
      <c r="O104" s="19"/>
      <c r="P104" s="21"/>
      <c r="Q104" s="22">
        <v>0</v>
      </c>
      <c r="R104" s="22">
        <v>0</v>
      </c>
      <c r="S104" s="22">
        <v>0</v>
      </c>
      <c r="T104" s="22">
        <v>0</v>
      </c>
      <c r="U104" s="22">
        <v>0</v>
      </c>
      <c r="V104" s="22">
        <v>0</v>
      </c>
      <c r="X104" s="23">
        <f>G104/F104</f>
        <v>0.059829059829059832</v>
      </c>
      <c r="Y104" s="23">
        <f>VLOOKUP(C104,'FSM PPG 2526'!$E$6:$N$264,8,0)/100</f>
        <v>0.0661</v>
      </c>
      <c r="Z104" s="24">
        <f>X104-Y104</f>
        <v>-0.0062709401709401744</v>
      </c>
      <c r="AA104" s="35">
        <f>V104/F104</f>
        <v>0</v>
      </c>
      <c r="AB104" s="35">
        <f>S104/F104</f>
        <v>0</v>
      </c>
    </row>
    <row r="105" spans="2:28" ht="15" customHeight="1">
      <c r="B105" s="22">
        <v>8733308</v>
      </c>
      <c r="C105" s="22">
        <v>3308</v>
      </c>
      <c r="D105" s="29" t="s">
        <v>297</v>
      </c>
      <c r="E105" s="21"/>
      <c r="F105" s="21">
        <f>VLOOKUP(C105,Sheet1!$C:$F,4,0)</f>
        <v>129</v>
      </c>
      <c r="G105" s="22">
        <v>8</v>
      </c>
      <c r="H105" s="22">
        <v>0</v>
      </c>
      <c r="I105" s="29">
        <v>0</v>
      </c>
      <c r="J105" s="21"/>
      <c r="K105" s="29">
        <v>0</v>
      </c>
      <c r="L105" s="19"/>
      <c r="M105" s="21"/>
      <c r="N105" s="29">
        <v>8</v>
      </c>
      <c r="O105" s="19"/>
      <c r="P105" s="21"/>
      <c r="Q105" s="22">
        <v>0</v>
      </c>
      <c r="R105" s="22">
        <v>0</v>
      </c>
      <c r="S105" s="22">
        <v>0</v>
      </c>
      <c r="T105" s="22">
        <v>0</v>
      </c>
      <c r="U105" s="22">
        <v>0</v>
      </c>
      <c r="V105" s="22">
        <v>0</v>
      </c>
      <c r="X105" s="23">
        <f>G105/F105</f>
        <v>0.062015503875968991</v>
      </c>
      <c r="Y105" s="23">
        <f>VLOOKUP(C105,'FSM PPG 2526'!$E$6:$N$264,8,0)/100</f>
        <v>0.0692</v>
      </c>
      <c r="Z105" s="24">
        <f>X105-Y105</f>
        <v>-0.0071844961240310062</v>
      </c>
      <c r="AA105" s="35">
        <f>V105/F105</f>
        <v>0</v>
      </c>
      <c r="AB105" s="35">
        <f>S105/F105</f>
        <v>0</v>
      </c>
    </row>
    <row r="106" spans="2:28" ht="15" customHeight="1">
      <c r="B106" s="22">
        <v>8733310</v>
      </c>
      <c r="C106" s="22">
        <v>3310</v>
      </c>
      <c r="D106" s="29" t="s">
        <v>298</v>
      </c>
      <c r="E106" s="21"/>
      <c r="F106" s="21">
        <f>VLOOKUP(C106,Sheet1!$C:$F,4,0)</f>
        <v>200</v>
      </c>
      <c r="G106" s="22">
        <v>16</v>
      </c>
      <c r="H106" s="22">
        <v>0</v>
      </c>
      <c r="I106" s="29">
        <v>0</v>
      </c>
      <c r="J106" s="21"/>
      <c r="K106" s="29">
        <v>0</v>
      </c>
      <c r="L106" s="19"/>
      <c r="M106" s="21"/>
      <c r="N106" s="29">
        <v>16</v>
      </c>
      <c r="O106" s="19"/>
      <c r="P106" s="21"/>
      <c r="Q106" s="22">
        <v>4</v>
      </c>
      <c r="R106" s="22">
        <v>0</v>
      </c>
      <c r="S106" s="22">
        <v>4</v>
      </c>
      <c r="T106" s="22">
        <v>0</v>
      </c>
      <c r="U106" s="22">
        <v>0</v>
      </c>
      <c r="V106" s="22">
        <v>0</v>
      </c>
      <c r="X106" s="23">
        <f>G106/F106</f>
        <v>0.08</v>
      </c>
      <c r="Y106" s="23">
        <f>VLOOKUP(C106,'FSM PPG 2526'!$E$6:$N$264,8,0)/100</f>
        <v>0.0825</v>
      </c>
      <c r="Z106" s="24">
        <f>X106-Y106</f>
        <v>-0.0025000000000000022</v>
      </c>
      <c r="AA106" s="35">
        <f>V106/F106</f>
        <v>0</v>
      </c>
      <c r="AB106" s="35">
        <f>S106/F106</f>
        <v>0.02</v>
      </c>
    </row>
    <row r="107" spans="2:28" ht="15" customHeight="1">
      <c r="B107" s="22">
        <v>8733317</v>
      </c>
      <c r="C107" s="22">
        <v>3317</v>
      </c>
      <c r="D107" s="29" t="s">
        <v>299</v>
      </c>
      <c r="E107" s="21"/>
      <c r="F107" s="21">
        <f>VLOOKUP(C107,Sheet1!$C:$F,4,0)</f>
        <v>151</v>
      </c>
      <c r="G107" s="22">
        <v>17</v>
      </c>
      <c r="H107" s="22">
        <v>0</v>
      </c>
      <c r="I107" s="29">
        <v>0</v>
      </c>
      <c r="J107" s="21"/>
      <c r="K107" s="29">
        <v>0</v>
      </c>
      <c r="L107" s="19"/>
      <c r="M107" s="21"/>
      <c r="N107" s="29">
        <v>17</v>
      </c>
      <c r="O107" s="19"/>
      <c r="P107" s="21"/>
      <c r="Q107" s="22">
        <v>2</v>
      </c>
      <c r="R107" s="22">
        <v>0</v>
      </c>
      <c r="S107" s="22">
        <v>2</v>
      </c>
      <c r="T107" s="22">
        <v>0</v>
      </c>
      <c r="U107" s="22">
        <v>0</v>
      </c>
      <c r="V107" s="22">
        <v>0</v>
      </c>
      <c r="X107" s="23">
        <f>G107/F107</f>
        <v>0.11258278145695365</v>
      </c>
      <c r="Y107" s="23">
        <f>VLOOKUP(C107,'FSM PPG 2526'!$E$6:$N$264,8,0)/100</f>
        <v>0.1677</v>
      </c>
      <c r="Z107" s="24">
        <f>X107-Y107</f>
        <v>-0.05511721854304634</v>
      </c>
      <c r="AA107" s="35">
        <f>V107/F107</f>
        <v>0</v>
      </c>
      <c r="AB107" s="35">
        <f>S107/F107</f>
        <v>0.013245033112582781</v>
      </c>
    </row>
    <row r="108" spans="2:28" ht="15" customHeight="1">
      <c r="B108" s="22">
        <v>8733325</v>
      </c>
      <c r="C108" s="22">
        <v>3325</v>
      </c>
      <c r="D108" s="29" t="s">
        <v>300</v>
      </c>
      <c r="E108" s="21"/>
      <c r="F108" s="21">
        <f>VLOOKUP(C108,Sheet1!$C:$F,4,0)</f>
        <v>163</v>
      </c>
      <c r="G108" s="22">
        <v>58</v>
      </c>
      <c r="H108" s="22">
        <v>0</v>
      </c>
      <c r="I108" s="29">
        <v>0</v>
      </c>
      <c r="J108" s="21"/>
      <c r="K108" s="29">
        <v>0</v>
      </c>
      <c r="L108" s="19"/>
      <c r="M108" s="21"/>
      <c r="N108" s="29">
        <v>58</v>
      </c>
      <c r="O108" s="19"/>
      <c r="P108" s="21"/>
      <c r="Q108" s="22">
        <v>0</v>
      </c>
      <c r="R108" s="22">
        <v>0</v>
      </c>
      <c r="S108" s="22">
        <v>0</v>
      </c>
      <c r="T108" s="22">
        <v>2</v>
      </c>
      <c r="U108" s="22">
        <v>0</v>
      </c>
      <c r="V108" s="22">
        <v>2</v>
      </c>
      <c r="X108" s="23">
        <f>G108/F108</f>
        <v>0.35582822085889571</v>
      </c>
      <c r="Y108" s="23">
        <f>VLOOKUP(C108,'FSM PPG 2526'!$E$6:$N$264,8,0)/100</f>
        <v>0.3787</v>
      </c>
      <c r="Z108" s="24">
        <f>X108-Y108</f>
        <v>-0.022871779141104276</v>
      </c>
      <c r="AA108" s="35">
        <f>V108/F108</f>
        <v>0.012269938650306749</v>
      </c>
      <c r="AB108" s="35">
        <f>S108/F108</f>
        <v>0</v>
      </c>
    </row>
    <row r="109" spans="2:28" ht="15" customHeight="1">
      <c r="B109" s="22">
        <v>8733331</v>
      </c>
      <c r="C109" s="22">
        <v>3331</v>
      </c>
      <c r="D109" s="29" t="s">
        <v>302</v>
      </c>
      <c r="E109" s="21"/>
      <c r="F109" s="21">
        <f>VLOOKUP(C109,Sheet1!$C:$F,4,0)</f>
        <v>125</v>
      </c>
      <c r="G109" s="22">
        <v>20</v>
      </c>
      <c r="H109" s="22">
        <v>0</v>
      </c>
      <c r="I109" s="29">
        <v>0</v>
      </c>
      <c r="J109" s="21"/>
      <c r="K109" s="29">
        <v>0</v>
      </c>
      <c r="L109" s="19"/>
      <c r="M109" s="21"/>
      <c r="N109" s="29">
        <v>20</v>
      </c>
      <c r="O109" s="19"/>
      <c r="P109" s="21"/>
      <c r="Q109" s="22">
        <v>0</v>
      </c>
      <c r="R109" s="22">
        <v>0</v>
      </c>
      <c r="S109" s="22">
        <v>0</v>
      </c>
      <c r="T109" s="22">
        <v>0</v>
      </c>
      <c r="U109" s="22">
        <v>0</v>
      </c>
      <c r="V109" s="22">
        <v>0</v>
      </c>
      <c r="X109" s="23">
        <f>G109/F109</f>
        <v>0.16</v>
      </c>
      <c r="Y109" s="23">
        <f>VLOOKUP(C109,'FSM PPG 2526'!$E$6:$N$264,8,0)/100</f>
        <v>0.1783</v>
      </c>
      <c r="Z109" s="24">
        <f>X109-Y109</f>
        <v>-0.018299999999999983</v>
      </c>
      <c r="AA109" s="35">
        <f>V109/F109</f>
        <v>0</v>
      </c>
      <c r="AB109" s="35">
        <f>S109/F109</f>
        <v>0</v>
      </c>
    </row>
    <row r="110" spans="2:28" ht="15" customHeight="1">
      <c r="B110" s="22">
        <v>8733350</v>
      </c>
      <c r="C110" s="22">
        <v>3350</v>
      </c>
      <c r="D110" s="29" t="s">
        <v>303</v>
      </c>
      <c r="E110" s="21"/>
      <c r="F110" s="21">
        <f>VLOOKUP(C110,Sheet1!$C:$F,4,0)</f>
        <v>115</v>
      </c>
      <c r="G110" s="22">
        <v>21</v>
      </c>
      <c r="H110" s="22">
        <v>0</v>
      </c>
      <c r="I110" s="29">
        <v>0</v>
      </c>
      <c r="J110" s="21"/>
      <c r="K110" s="29">
        <v>0</v>
      </c>
      <c r="L110" s="19"/>
      <c r="M110" s="21"/>
      <c r="N110" s="29">
        <v>21</v>
      </c>
      <c r="O110" s="19"/>
      <c r="P110" s="21"/>
      <c r="Q110" s="22">
        <v>0</v>
      </c>
      <c r="R110" s="22">
        <v>0</v>
      </c>
      <c r="S110" s="22">
        <v>0</v>
      </c>
      <c r="T110" s="22">
        <v>0</v>
      </c>
      <c r="U110" s="22">
        <v>0</v>
      </c>
      <c r="V110" s="22">
        <v>0</v>
      </c>
      <c r="X110" s="23">
        <f>G110/F110</f>
        <v>0.18260869565217391</v>
      </c>
      <c r="Y110" s="23">
        <f>VLOOKUP(C110,'FSM PPG 2526'!$E$6:$N$264,8,0)/100</f>
        <v>0.1176</v>
      </c>
      <c r="Z110" s="24">
        <f>X110-Y110</f>
        <v>0.065008695652173917</v>
      </c>
      <c r="AA110" s="35">
        <f>V110/F110</f>
        <v>0</v>
      </c>
      <c r="AB110" s="35">
        <f>S110/F110</f>
        <v>0</v>
      </c>
    </row>
    <row r="111" spans="2:28" ht="15" customHeight="1">
      <c r="B111" s="22">
        <v>8733356</v>
      </c>
      <c r="C111" s="22">
        <v>3356</v>
      </c>
      <c r="D111" s="29" t="s">
        <v>304</v>
      </c>
      <c r="E111" s="21"/>
      <c r="F111" s="21">
        <f>VLOOKUP(C111,Sheet1!$C:$F,4,0)</f>
        <v>144</v>
      </c>
      <c r="G111" s="22">
        <v>27</v>
      </c>
      <c r="H111" s="22">
        <v>0</v>
      </c>
      <c r="I111" s="29">
        <v>0</v>
      </c>
      <c r="J111" s="21"/>
      <c r="K111" s="29">
        <v>0</v>
      </c>
      <c r="L111" s="19"/>
      <c r="M111" s="21"/>
      <c r="N111" s="29">
        <v>27</v>
      </c>
      <c r="O111" s="19"/>
      <c r="P111" s="21"/>
      <c r="Q111" s="22">
        <v>2</v>
      </c>
      <c r="R111" s="22">
        <v>0</v>
      </c>
      <c r="S111" s="22">
        <v>2</v>
      </c>
      <c r="T111" s="22">
        <v>2</v>
      </c>
      <c r="U111" s="22">
        <v>0</v>
      </c>
      <c r="V111" s="22">
        <v>2</v>
      </c>
      <c r="X111" s="23">
        <f>G111/F111</f>
        <v>0.1875</v>
      </c>
      <c r="Y111" s="23">
        <f>VLOOKUP(C111,'FSM PPG 2526'!$E$6:$N$264,8,0)/100</f>
        <v>0.2095</v>
      </c>
      <c r="Z111" s="24">
        <f>X111-Y111</f>
        <v>-0.021999999999999992</v>
      </c>
      <c r="AA111" s="35">
        <f>V111/F111</f>
        <v>0.013888888888888888</v>
      </c>
      <c r="AB111" s="35">
        <f>S111/F111</f>
        <v>0.013888888888888888</v>
      </c>
    </row>
    <row r="112" spans="2:28" ht="15" customHeight="1">
      <c r="B112" s="22">
        <v>8733358</v>
      </c>
      <c r="C112" s="22">
        <v>3358</v>
      </c>
      <c r="D112" s="29" t="s">
        <v>305</v>
      </c>
      <c r="E112" s="21"/>
      <c r="F112" s="21">
        <f>VLOOKUP(C112,Sheet1!$C:$F,4,0)</f>
        <v>199</v>
      </c>
      <c r="G112" s="22">
        <v>60</v>
      </c>
      <c r="H112" s="22">
        <v>0</v>
      </c>
      <c r="I112" s="29">
        <v>0</v>
      </c>
      <c r="J112" s="21"/>
      <c r="K112" s="29">
        <v>0</v>
      </c>
      <c r="L112" s="19"/>
      <c r="M112" s="21"/>
      <c r="N112" s="29">
        <v>60</v>
      </c>
      <c r="O112" s="19"/>
      <c r="P112" s="21"/>
      <c r="Q112" s="22">
        <v>1</v>
      </c>
      <c r="R112" s="22">
        <v>0</v>
      </c>
      <c r="S112" s="22">
        <v>1</v>
      </c>
      <c r="T112" s="22">
        <v>3</v>
      </c>
      <c r="U112" s="22">
        <v>0</v>
      </c>
      <c r="V112" s="22">
        <v>3</v>
      </c>
      <c r="X112" s="23">
        <f>G112/F112</f>
        <v>0.30150753768844218</v>
      </c>
      <c r="Y112" s="23">
        <f>VLOOKUP(C112,'FSM PPG 2526'!$E$6:$N$264,8,0)/100</f>
        <v>0.3077</v>
      </c>
      <c r="Z112" s="24">
        <f>X112-Y112</f>
        <v>-0.0061924623115577893</v>
      </c>
      <c r="AA112" s="35">
        <f>V112/F112</f>
        <v>0.01507537688442211</v>
      </c>
      <c r="AB112" s="35">
        <f>S112/F112</f>
        <v>0.0050251256281407036</v>
      </c>
    </row>
    <row r="113" spans="2:28" ht="15" customHeight="1">
      <c r="B113" s="22">
        <v>8733368</v>
      </c>
      <c r="C113" s="22">
        <v>3368</v>
      </c>
      <c r="D113" s="29" t="s">
        <v>310</v>
      </c>
      <c r="E113" s="21"/>
      <c r="F113" s="21">
        <f>VLOOKUP(C113,Sheet1!$C:$F,4,0)</f>
        <v>133</v>
      </c>
      <c r="G113" s="22">
        <v>9</v>
      </c>
      <c r="H113" s="22">
        <v>0</v>
      </c>
      <c r="I113" s="29">
        <v>0</v>
      </c>
      <c r="J113" s="21"/>
      <c r="K113" s="29">
        <v>0</v>
      </c>
      <c r="L113" s="19"/>
      <c r="M113" s="21"/>
      <c r="N113" s="29">
        <v>9</v>
      </c>
      <c r="O113" s="19"/>
      <c r="P113" s="21"/>
      <c r="Q113" s="22">
        <v>0</v>
      </c>
      <c r="R113" s="22">
        <v>0</v>
      </c>
      <c r="S113" s="22">
        <v>0</v>
      </c>
      <c r="T113" s="22">
        <v>1</v>
      </c>
      <c r="U113" s="22">
        <v>0</v>
      </c>
      <c r="V113" s="22">
        <v>1</v>
      </c>
      <c r="X113" s="23">
        <f>G113/F113</f>
        <v>0.067669172932330823</v>
      </c>
      <c r="Y113" s="23">
        <f>VLOOKUP(C113,'FSM PPG 2526'!$E$6:$N$264,8,0)/100</f>
        <v>0.0667</v>
      </c>
      <c r="Z113" s="24">
        <f>X113-Y113</f>
        <v>0.00096917293233082791</v>
      </c>
      <c r="AA113" s="35">
        <f>V113/F113</f>
        <v>0.0075187969924812026</v>
      </c>
      <c r="AB113" s="35">
        <f>S113/F113</f>
        <v>0</v>
      </c>
    </row>
    <row r="114" spans="2:28" ht="15" customHeight="1">
      <c r="B114" s="22">
        <v>8733373</v>
      </c>
      <c r="C114" s="22">
        <v>3373</v>
      </c>
      <c r="D114" s="29" t="s">
        <v>311</v>
      </c>
      <c r="E114" s="21"/>
      <c r="F114" s="21">
        <f>VLOOKUP(C114,Sheet1!$C:$F,4,0)</f>
        <v>103</v>
      </c>
      <c r="G114" s="22">
        <v>9</v>
      </c>
      <c r="H114" s="22">
        <v>0</v>
      </c>
      <c r="I114" s="29">
        <v>0</v>
      </c>
      <c r="J114" s="21"/>
      <c r="K114" s="29">
        <v>0</v>
      </c>
      <c r="L114" s="19"/>
      <c r="M114" s="21"/>
      <c r="N114" s="29">
        <v>9</v>
      </c>
      <c r="O114" s="19"/>
      <c r="P114" s="21"/>
      <c r="Q114" s="22">
        <v>1</v>
      </c>
      <c r="R114" s="22">
        <v>0</v>
      </c>
      <c r="S114" s="22">
        <v>1</v>
      </c>
      <c r="T114" s="22">
        <v>1</v>
      </c>
      <c r="U114" s="22">
        <v>0</v>
      </c>
      <c r="V114" s="22">
        <v>1</v>
      </c>
      <c r="X114" s="23">
        <f>G114/F114</f>
        <v>0.087378640776699032</v>
      </c>
      <c r="Y114" s="23">
        <f>VLOOKUP(C114,'FSM PPG 2526'!$E$6:$N$264,8,0)/100</f>
        <v>0.0874</v>
      </c>
      <c r="Z114" s="24">
        <f>X114-Y114</f>
        <v>-2.1359223300973507E-05</v>
      </c>
      <c r="AA114" s="35">
        <f>V114/F114</f>
        <v>0.0097087378640776691</v>
      </c>
      <c r="AB114" s="35">
        <f>S114/F114</f>
        <v>0.0097087378640776691</v>
      </c>
    </row>
    <row r="115" spans="2:28" ht="15" customHeight="1">
      <c r="B115" s="22">
        <v>8733384</v>
      </c>
      <c r="C115" s="22">
        <v>3384</v>
      </c>
      <c r="D115" s="29" t="s">
        <v>313</v>
      </c>
      <c r="E115" s="21"/>
      <c r="F115" s="21">
        <f>VLOOKUP(C115,Sheet1!$C:$F,4,0)</f>
        <v>208</v>
      </c>
      <c r="G115" s="22">
        <v>33</v>
      </c>
      <c r="H115" s="22">
        <v>0</v>
      </c>
      <c r="I115" s="29">
        <v>0</v>
      </c>
      <c r="J115" s="21"/>
      <c r="K115" s="29">
        <v>0</v>
      </c>
      <c r="L115" s="19"/>
      <c r="M115" s="21"/>
      <c r="N115" s="29">
        <v>33</v>
      </c>
      <c r="O115" s="19"/>
      <c r="P115" s="21"/>
      <c r="Q115" s="22">
        <v>2</v>
      </c>
      <c r="R115" s="22">
        <v>0</v>
      </c>
      <c r="S115" s="22">
        <v>2</v>
      </c>
      <c r="T115" s="22">
        <v>1</v>
      </c>
      <c r="U115" s="22">
        <v>0</v>
      </c>
      <c r="V115" s="22">
        <v>1</v>
      </c>
      <c r="X115" s="23">
        <f>G115/F115</f>
        <v>0.15865384615384615</v>
      </c>
      <c r="Y115" s="23">
        <f>VLOOKUP(C115,'FSM PPG 2526'!$E$6:$N$264,8,0)/100</f>
        <v>0.2079</v>
      </c>
      <c r="Z115" s="24">
        <f>X115-Y115</f>
        <v>-0.049246153846153856</v>
      </c>
      <c r="AA115" s="35">
        <f>V115/F115</f>
        <v>0.004807692307692308</v>
      </c>
      <c r="AB115" s="35">
        <f>S115/F115</f>
        <v>0.0096153846153846159</v>
      </c>
    </row>
    <row r="116" spans="2:28" ht="15" customHeight="1">
      <c r="B116" s="22">
        <v>8733386</v>
      </c>
      <c r="C116" s="22">
        <v>3386</v>
      </c>
      <c r="D116" s="29" t="s">
        <v>314</v>
      </c>
      <c r="E116" s="21"/>
      <c r="F116" s="21">
        <f>VLOOKUP(C116,Sheet1!$C:$F,4,0)</f>
        <v>420</v>
      </c>
      <c r="G116" s="22">
        <v>57</v>
      </c>
      <c r="H116" s="22">
        <v>0</v>
      </c>
      <c r="I116" s="29">
        <v>0</v>
      </c>
      <c r="J116" s="21"/>
      <c r="K116" s="29">
        <v>0</v>
      </c>
      <c r="L116" s="19"/>
      <c r="M116" s="21"/>
      <c r="N116" s="29">
        <v>57</v>
      </c>
      <c r="O116" s="19"/>
      <c r="P116" s="21"/>
      <c r="Q116" s="22">
        <v>2</v>
      </c>
      <c r="R116" s="22">
        <v>0</v>
      </c>
      <c r="S116" s="22">
        <v>2</v>
      </c>
      <c r="T116" s="22">
        <v>6</v>
      </c>
      <c r="U116" s="22">
        <v>0</v>
      </c>
      <c r="V116" s="22">
        <v>6</v>
      </c>
      <c r="X116" s="23">
        <f>G116/F116</f>
        <v>0.1357142857142857</v>
      </c>
      <c r="Y116" s="23">
        <f>VLOOKUP(C116,'FSM PPG 2526'!$E$6:$N$264,8,0)/100</f>
        <v>0.1247</v>
      </c>
      <c r="Z116" s="24">
        <f>X116-Y116</f>
        <v>0.011014285714285699</v>
      </c>
      <c r="AA116" s="35">
        <f>V116/F116</f>
        <v>0.014285714285714285</v>
      </c>
      <c r="AB116" s="35">
        <f>S116/F116</f>
        <v>0.0047619047619047623</v>
      </c>
    </row>
    <row r="117" spans="2:28" ht="15" customHeight="1">
      <c r="B117" s="22">
        <v>8733389</v>
      </c>
      <c r="C117" s="22">
        <v>3389</v>
      </c>
      <c r="D117" s="29" t="s">
        <v>316</v>
      </c>
      <c r="E117" s="21"/>
      <c r="F117" s="21">
        <f>VLOOKUP(C117,Sheet1!$C:$F,4,0)</f>
        <v>368</v>
      </c>
      <c r="G117" s="22">
        <v>60</v>
      </c>
      <c r="H117" s="22">
        <v>0</v>
      </c>
      <c r="I117" s="29">
        <v>0</v>
      </c>
      <c r="J117" s="21"/>
      <c r="K117" s="29">
        <v>0</v>
      </c>
      <c r="L117" s="19"/>
      <c r="M117" s="21"/>
      <c r="N117" s="29">
        <v>60</v>
      </c>
      <c r="O117" s="19"/>
      <c r="P117" s="21"/>
      <c r="Q117" s="22">
        <v>2</v>
      </c>
      <c r="R117" s="22">
        <v>0</v>
      </c>
      <c r="S117" s="22">
        <v>2</v>
      </c>
      <c r="T117" s="22">
        <v>3</v>
      </c>
      <c r="U117" s="22">
        <v>0</v>
      </c>
      <c r="V117" s="22">
        <v>3</v>
      </c>
      <c r="X117" s="23">
        <f>G117/F117</f>
        <v>0.16304347826086957</v>
      </c>
      <c r="Y117" s="23">
        <f>VLOOKUP(C117,'FSM PPG 2526'!$E$6:$N$264,8,0)/100</f>
        <v>0.1532</v>
      </c>
      <c r="Z117" s="24">
        <f>X117-Y117</f>
        <v>0.0098434782608695648</v>
      </c>
      <c r="AA117" s="35">
        <f>V117/F117</f>
        <v>0.008152173913043478</v>
      </c>
      <c r="AB117" s="35">
        <f>S117/F117</f>
        <v>0.005434782608695652</v>
      </c>
    </row>
    <row r="118" spans="2:28" ht="15" customHeight="1">
      <c r="B118" s="22">
        <v>8733390</v>
      </c>
      <c r="C118" s="22">
        <v>3390</v>
      </c>
      <c r="D118" s="29" t="s">
        <v>317</v>
      </c>
      <c r="E118" s="21"/>
      <c r="F118" s="21">
        <f>VLOOKUP(C118,Sheet1!$C:$F,4,0)</f>
        <v>162</v>
      </c>
      <c r="G118" s="22">
        <v>58</v>
      </c>
      <c r="H118" s="22">
        <v>0</v>
      </c>
      <c r="I118" s="29">
        <v>0</v>
      </c>
      <c r="J118" s="21"/>
      <c r="K118" s="29">
        <v>0</v>
      </c>
      <c r="L118" s="19"/>
      <c r="M118" s="21"/>
      <c r="N118" s="29">
        <v>58</v>
      </c>
      <c r="O118" s="19"/>
      <c r="P118" s="21"/>
      <c r="Q118" s="22">
        <v>0</v>
      </c>
      <c r="R118" s="22">
        <v>0</v>
      </c>
      <c r="S118" s="22">
        <v>0</v>
      </c>
      <c r="T118" s="22">
        <v>0</v>
      </c>
      <c r="U118" s="22">
        <v>0</v>
      </c>
      <c r="V118" s="22">
        <v>0</v>
      </c>
      <c r="X118" s="23">
        <f>G118/F118</f>
        <v>0.35802469135802467</v>
      </c>
      <c r="Y118" s="23">
        <f>VLOOKUP(C118,'FSM PPG 2526'!$E$6:$N$264,8,0)/100</f>
        <v>0.3829</v>
      </c>
      <c r="Z118" s="24">
        <f>X118-Y118</f>
        <v>-0.024875308641975347</v>
      </c>
      <c r="AA118" s="35">
        <f>V118/F118</f>
        <v>0</v>
      </c>
      <c r="AB118" s="35">
        <f>S118/F118</f>
        <v>0</v>
      </c>
    </row>
    <row r="119" spans="2:28" ht="15" customHeight="1">
      <c r="B119" s="22">
        <v>8733392</v>
      </c>
      <c r="C119" s="22">
        <v>3392</v>
      </c>
      <c r="D119" s="29" t="s">
        <v>318</v>
      </c>
      <c r="E119" s="21"/>
      <c r="F119" s="21">
        <f>VLOOKUP(C119,Sheet1!$C:$F,4,0)</f>
        <v>285</v>
      </c>
      <c r="G119" s="22">
        <v>30</v>
      </c>
      <c r="H119" s="22">
        <v>0</v>
      </c>
      <c r="I119" s="29">
        <v>0</v>
      </c>
      <c r="J119" s="21"/>
      <c r="K119" s="29">
        <v>0</v>
      </c>
      <c r="L119" s="19"/>
      <c r="M119" s="21"/>
      <c r="N119" s="29">
        <v>30</v>
      </c>
      <c r="O119" s="19"/>
      <c r="P119" s="21"/>
      <c r="Q119" s="22">
        <v>2</v>
      </c>
      <c r="R119" s="22">
        <v>0</v>
      </c>
      <c r="S119" s="22">
        <v>2</v>
      </c>
      <c r="T119" s="22">
        <v>0</v>
      </c>
      <c r="U119" s="22">
        <v>0</v>
      </c>
      <c r="V119" s="22">
        <v>0</v>
      </c>
      <c r="X119" s="23">
        <f>G119/F119</f>
        <v>0.10526315789473684</v>
      </c>
      <c r="Y119" s="23">
        <f>VLOOKUP(C119,'FSM PPG 2526'!$E$6:$N$264,8,0)/100</f>
        <v>0.1638</v>
      </c>
      <c r="Z119" s="24">
        <f>X119-Y119</f>
        <v>-0.058536842105263165</v>
      </c>
      <c r="AA119" s="35">
        <f>V119/F119</f>
        <v>0</v>
      </c>
      <c r="AB119" s="35">
        <f>S119/F119</f>
        <v>0.0070175438596491229</v>
      </c>
    </row>
    <row r="120" spans="2:28" ht="15" customHeight="1">
      <c r="B120" s="22">
        <v>8733942</v>
      </c>
      <c r="C120" s="22">
        <v>3942</v>
      </c>
      <c r="D120" s="29" t="s">
        <v>319</v>
      </c>
      <c r="E120" s="21"/>
      <c r="F120" s="21">
        <f>VLOOKUP(C120,Sheet1!$C:$F,4,0)</f>
        <v>607</v>
      </c>
      <c r="G120" s="22">
        <v>122</v>
      </c>
      <c r="H120" s="22">
        <v>0</v>
      </c>
      <c r="I120" s="29">
        <v>0</v>
      </c>
      <c r="J120" s="21"/>
      <c r="K120" s="29">
        <v>0</v>
      </c>
      <c r="L120" s="19"/>
      <c r="M120" s="21"/>
      <c r="N120" s="29">
        <v>122</v>
      </c>
      <c r="O120" s="19"/>
      <c r="P120" s="21"/>
      <c r="Q120" s="22">
        <v>26</v>
      </c>
      <c r="R120" s="22">
        <v>0</v>
      </c>
      <c r="S120" s="22">
        <v>26</v>
      </c>
      <c r="T120" s="22">
        <v>1</v>
      </c>
      <c r="U120" s="22">
        <v>0</v>
      </c>
      <c r="V120" s="22">
        <v>1</v>
      </c>
      <c r="X120" s="23">
        <f>G120/F120</f>
        <v>0.20098846787479407</v>
      </c>
      <c r="Y120" s="23">
        <f>VLOOKUP(C120,'FSM PPG 2526'!$E$6:$N$264,8,0)/100</f>
        <v>0.22510000000000002</v>
      </c>
      <c r="Z120" s="24">
        <f>X120-Y120</f>
        <v>-0.024111532125205948</v>
      </c>
      <c r="AA120" s="35">
        <f>V120/F120</f>
        <v>0.0016474464579901153</v>
      </c>
      <c r="AB120" s="35">
        <f>S120/F120</f>
        <v>0.042833607907743</v>
      </c>
    </row>
    <row r="121" spans="2:28" ht="15" customHeight="1">
      <c r="B121" s="22">
        <v>8733943</v>
      </c>
      <c r="C121" s="22">
        <v>3943</v>
      </c>
      <c r="D121" s="29" t="s">
        <v>320</v>
      </c>
      <c r="E121" s="21"/>
      <c r="F121" s="21">
        <f>VLOOKUP(C121,Sheet1!$C:$F,4,0)</f>
        <v>424</v>
      </c>
      <c r="G121" s="22">
        <v>60</v>
      </c>
      <c r="H121" s="22">
        <v>0</v>
      </c>
      <c r="I121" s="29">
        <v>0</v>
      </c>
      <c r="J121" s="21"/>
      <c r="K121" s="29">
        <v>0</v>
      </c>
      <c r="L121" s="19"/>
      <c r="M121" s="21"/>
      <c r="N121" s="29">
        <v>60</v>
      </c>
      <c r="O121" s="19"/>
      <c r="P121" s="21"/>
      <c r="Q121" s="22">
        <v>2</v>
      </c>
      <c r="R121" s="22">
        <v>0</v>
      </c>
      <c r="S121" s="22">
        <v>2</v>
      </c>
      <c r="T121" s="22">
        <v>0</v>
      </c>
      <c r="U121" s="22">
        <v>0</v>
      </c>
      <c r="V121" s="22">
        <v>0</v>
      </c>
      <c r="X121" s="23">
        <f>G121/F121</f>
        <v>0.14150943396226415</v>
      </c>
      <c r="Y121" s="23">
        <f>VLOOKUP(C121,'FSM PPG 2526'!$E$6:$N$264,8,0)/100</f>
        <v>0.161</v>
      </c>
      <c r="Z121" s="24">
        <f>X121-Y121</f>
        <v>-0.019490566037735857</v>
      </c>
      <c r="AA121" s="35">
        <f>V121/F121</f>
        <v>0</v>
      </c>
      <c r="AB121" s="35">
        <f>S121/F121</f>
        <v>0.0047169811320754715</v>
      </c>
    </row>
    <row r="122" spans="2:28" ht="15" customHeight="1">
      <c r="B122" s="22">
        <v>8733945</v>
      </c>
      <c r="C122" s="22">
        <v>3945</v>
      </c>
      <c r="D122" s="29" t="s">
        <v>321</v>
      </c>
      <c r="E122" s="21"/>
      <c r="F122" s="21">
        <f>VLOOKUP(C122,Sheet1!$C:$F,4,0)</f>
        <v>443</v>
      </c>
      <c r="G122" s="22">
        <v>134</v>
      </c>
      <c r="H122" s="22">
        <v>0</v>
      </c>
      <c r="I122" s="29">
        <v>0</v>
      </c>
      <c r="J122" s="21"/>
      <c r="K122" s="29">
        <v>0</v>
      </c>
      <c r="L122" s="19"/>
      <c r="M122" s="21"/>
      <c r="N122" s="29">
        <v>134</v>
      </c>
      <c r="O122" s="19"/>
      <c r="P122" s="21"/>
      <c r="Q122" s="22">
        <v>3</v>
      </c>
      <c r="R122" s="22">
        <v>0</v>
      </c>
      <c r="S122" s="22">
        <v>3</v>
      </c>
      <c r="T122" s="22">
        <v>1</v>
      </c>
      <c r="U122" s="22">
        <v>0</v>
      </c>
      <c r="V122" s="22">
        <v>1</v>
      </c>
      <c r="X122" s="23">
        <f>G122/F122</f>
        <v>0.30248306997742663</v>
      </c>
      <c r="Y122" s="23">
        <f>VLOOKUP(C122,'FSM PPG 2526'!$E$6:$N$264,8,0)/100</f>
        <v>0.3408</v>
      </c>
      <c r="Z122" s="24">
        <f>X122-Y122</f>
        <v>-0.038316930022573359</v>
      </c>
      <c r="AA122" s="35">
        <f>V122/F122</f>
        <v>0.002257336343115124</v>
      </c>
      <c r="AB122" s="35">
        <f>S122/F122</f>
        <v>0.0067720090293453723</v>
      </c>
    </row>
    <row r="123" spans="2:28" ht="15" customHeight="1">
      <c r="B123" s="22">
        <v>8733946</v>
      </c>
      <c r="C123" s="22">
        <v>3946</v>
      </c>
      <c r="D123" s="29" t="s">
        <v>322</v>
      </c>
      <c r="E123" s="21"/>
      <c r="F123" s="21">
        <f>VLOOKUP(C123,Sheet1!$C:$F,4,0)</f>
        <v>331</v>
      </c>
      <c r="G123" s="22">
        <v>67</v>
      </c>
      <c r="H123" s="22">
        <v>0</v>
      </c>
      <c r="I123" s="29">
        <v>0</v>
      </c>
      <c r="J123" s="21"/>
      <c r="K123" s="29">
        <v>0</v>
      </c>
      <c r="L123" s="19"/>
      <c r="M123" s="21"/>
      <c r="N123" s="29">
        <v>67</v>
      </c>
      <c r="O123" s="19"/>
      <c r="P123" s="21"/>
      <c r="Q123" s="22">
        <v>0</v>
      </c>
      <c r="R123" s="22">
        <v>0</v>
      </c>
      <c r="S123" s="22">
        <v>0</v>
      </c>
      <c r="T123" s="22">
        <v>2</v>
      </c>
      <c r="U123" s="22">
        <v>0</v>
      </c>
      <c r="V123" s="22">
        <v>2</v>
      </c>
      <c r="X123" s="23">
        <f>G123/F123</f>
        <v>0.20241691842900303</v>
      </c>
      <c r="Y123" s="23">
        <f>VLOOKUP(C123,'FSM PPG 2526'!$E$6:$N$264,8,0)/100</f>
        <v>0.2279</v>
      </c>
      <c r="Z123" s="24">
        <f>X123-Y123</f>
        <v>-0.025483081570996963</v>
      </c>
      <c r="AA123" s="35">
        <f>V123/F123</f>
        <v>0.0060422960725075529</v>
      </c>
      <c r="AB123" s="35">
        <f>S123/F123</f>
        <v>0</v>
      </c>
    </row>
    <row r="124" spans="2:28" ht="15" customHeight="1">
      <c r="B124" s="22">
        <v>8735200</v>
      </c>
      <c r="C124" s="22">
        <v>5200</v>
      </c>
      <c r="D124" s="29" t="s">
        <v>351</v>
      </c>
      <c r="E124" s="21"/>
      <c r="F124" s="21">
        <f>VLOOKUP(C124,Sheet1!$C:$F,4,0)</f>
        <v>188</v>
      </c>
      <c r="G124" s="22">
        <v>19</v>
      </c>
      <c r="H124" s="22">
        <v>0</v>
      </c>
      <c r="I124" s="29">
        <v>0</v>
      </c>
      <c r="J124" s="21"/>
      <c r="K124" s="29">
        <v>0</v>
      </c>
      <c r="L124" s="19"/>
      <c r="M124" s="21"/>
      <c r="N124" s="29">
        <v>19</v>
      </c>
      <c r="O124" s="19"/>
      <c r="P124" s="21"/>
      <c r="Q124" s="22">
        <v>3</v>
      </c>
      <c r="R124" s="22">
        <v>0</v>
      </c>
      <c r="S124" s="22">
        <v>3</v>
      </c>
      <c r="T124" s="22">
        <v>2</v>
      </c>
      <c r="U124" s="22">
        <v>0</v>
      </c>
      <c r="V124" s="22">
        <v>2</v>
      </c>
      <c r="X124" s="23">
        <f>G124/F124</f>
        <v>0.10106382978723404</v>
      </c>
      <c r="Y124" s="23">
        <f>VLOOKUP(C124,'FSM PPG 2526'!$E$6:$N$264,8,0)/100</f>
        <v>0.11230000000000001</v>
      </c>
      <c r="Z124" s="24">
        <f>X124-Y124</f>
        <v>-0.011236170212765975</v>
      </c>
      <c r="AA124" s="35">
        <f>V124/F124</f>
        <v>0.010638297872340425</v>
      </c>
      <c r="AB124" s="35">
        <f>S124/F124</f>
        <v>0.015957446808510637</v>
      </c>
    </row>
    <row r="125" spans="2:28" ht="15.5">
      <c r="B125" s="22">
        <v>8737023</v>
      </c>
      <c r="C125" s="22">
        <v>7023</v>
      </c>
      <c r="D125" s="29" t="s">
        <v>374</v>
      </c>
      <c r="E125" s="21"/>
      <c r="F125" s="21">
        <f>VLOOKUP(C125,Sheet1!$C:$F,4,0)</f>
        <v>0</v>
      </c>
      <c r="G125" s="22">
        <v>34</v>
      </c>
      <c r="H125" s="22">
        <v>0</v>
      </c>
      <c r="I125" s="29">
        <v>27</v>
      </c>
      <c r="J125" s="21"/>
      <c r="K125" s="29">
        <v>0</v>
      </c>
      <c r="L125" s="19"/>
      <c r="M125" s="21"/>
      <c r="N125" s="29">
        <v>61</v>
      </c>
      <c r="O125" s="19"/>
      <c r="P125" s="21"/>
      <c r="Q125" s="22">
        <v>1</v>
      </c>
      <c r="R125" s="22">
        <v>0</v>
      </c>
      <c r="S125" s="22">
        <v>1</v>
      </c>
      <c r="T125" s="22">
        <v>0</v>
      </c>
      <c r="U125" s="22">
        <v>0</v>
      </c>
      <c r="V125" s="22">
        <v>0</v>
      </c>
      <c r="X125" s="23" t="e">
        <f>G125/F125</f>
        <v>#DIV/0!</v>
      </c>
      <c r="Y125" s="23">
        <f>VLOOKUP(C125,'FSM PPG 2526'!$E$6:$N$264,8,0)/100</f>
        <v>0.4746</v>
      </c>
      <c r="Z125" s="24" t="e">
        <f>X125-Y125</f>
        <v>#DIV/0!</v>
      </c>
      <c r="AA125" s="35" t="e">
        <f>V125/F125</f>
        <v>#DIV/0!</v>
      </c>
      <c r="AB125" s="35" t="e">
        <f>S125/F125</f>
        <v>#DIV/0!</v>
      </c>
    </row>
    <row r="126" spans="2:28" ht="15.5">
      <c r="B126" s="22">
        <v>8737025</v>
      </c>
      <c r="C126" s="22">
        <v>7025</v>
      </c>
      <c r="D126" s="29" t="s">
        <v>376</v>
      </c>
      <c r="E126" s="21"/>
      <c r="F126" s="21">
        <f>VLOOKUP(C126,Sheet1!$C:$F,4,0)</f>
        <v>0</v>
      </c>
      <c r="G126" s="22">
        <v>34</v>
      </c>
      <c r="H126" s="22">
        <v>0</v>
      </c>
      <c r="I126" s="29">
        <v>36</v>
      </c>
      <c r="J126" s="21"/>
      <c r="K126" s="29">
        <v>0</v>
      </c>
      <c r="L126" s="19"/>
      <c r="M126" s="21"/>
      <c r="N126" s="29">
        <v>70</v>
      </c>
      <c r="O126" s="19"/>
      <c r="P126" s="21"/>
      <c r="Q126" s="22">
        <v>2</v>
      </c>
      <c r="R126" s="22">
        <v>0</v>
      </c>
      <c r="S126" s="22">
        <v>2</v>
      </c>
      <c r="T126" s="22">
        <v>7</v>
      </c>
      <c r="U126" s="22">
        <v>0</v>
      </c>
      <c r="V126" s="22">
        <v>7</v>
      </c>
      <c r="X126" s="23" t="e">
        <f>G126/F126</f>
        <v>#DIV/0!</v>
      </c>
      <c r="Y126" s="23">
        <f>VLOOKUP(C126,'FSM PPG 2526'!$E$6:$N$264,8,0)/100</f>
        <v>0.4769</v>
      </c>
      <c r="Z126" s="24" t="e">
        <f>X126-Y126</f>
        <v>#DIV/0!</v>
      </c>
      <c r="AA126" s="35" t="e">
        <f>V126/F126</f>
        <v>#DIV/0!</v>
      </c>
      <c r="AB126" s="35" t="e">
        <f>S126/F126</f>
        <v>#DIV/0!</v>
      </c>
    </row>
    <row r="127" spans="2:28" ht="15" customHeight="1">
      <c r="B127" s="22">
        <v>8737026</v>
      </c>
      <c r="C127" s="22">
        <v>7026</v>
      </c>
      <c r="D127" s="29" t="s">
        <v>377</v>
      </c>
      <c r="E127" s="21"/>
      <c r="F127" s="21">
        <f>VLOOKUP(C127,Sheet1!$C:$F,4,0)</f>
        <v>0</v>
      </c>
      <c r="G127" s="22">
        <v>37</v>
      </c>
      <c r="H127" s="22">
        <v>0</v>
      </c>
      <c r="I127" s="29">
        <v>54</v>
      </c>
      <c r="J127" s="21"/>
      <c r="K127" s="29">
        <v>0</v>
      </c>
      <c r="L127" s="19"/>
      <c r="M127" s="21"/>
      <c r="N127" s="29">
        <v>91</v>
      </c>
      <c r="O127" s="19"/>
      <c r="P127" s="21"/>
      <c r="Q127" s="22">
        <v>2</v>
      </c>
      <c r="R127" s="22">
        <v>0</v>
      </c>
      <c r="S127" s="22">
        <v>2</v>
      </c>
      <c r="T127" s="22">
        <v>3</v>
      </c>
      <c r="U127" s="22">
        <v>0</v>
      </c>
      <c r="V127" s="22">
        <v>3</v>
      </c>
      <c r="X127" s="23" t="e">
        <f>G127/F127</f>
        <v>#DIV/0!</v>
      </c>
      <c r="Y127" s="23">
        <f>VLOOKUP(C127,'FSM PPG 2526'!$E$6:$N$264,8,0)/100</f>
        <v>0.4082</v>
      </c>
      <c r="Z127" s="24" t="e">
        <f>X127-Y127</f>
        <v>#DIV/0!</v>
      </c>
      <c r="AA127" s="35" t="e">
        <f>V127/F127</f>
        <v>#DIV/0!</v>
      </c>
      <c r="AB127" s="35" t="e">
        <f>S127/F127</f>
        <v>#DIV/0!</v>
      </c>
    </row>
    <row r="128" spans="1:1" ht="0" customHeight="1" hidden="1">
      <c r="A128"/>
    </row>
    <row r="129" ht="10.5" customHeight="1"/>
    <row r="130" spans="2:3" ht="25.5" customHeight="1">
      <c r="B130" s="27" t="s">
        <v>444</v>
      </c>
      <c r="C130" s="27"/>
    </row>
    <row r="131" ht="5.9" customHeight="1"/>
    <row r="132" spans="2:3" ht="25.5" customHeight="1">
      <c r="B132" s="28" t="s">
        <v>445</v>
      </c>
      <c r="C132" s="28"/>
    </row>
    <row r="133" spans="2:3" ht="109.25" customHeight="1">
      <c r="B133" s="27" t="s">
        <v>446</v>
      </c>
      <c r="C133" s="27"/>
    </row>
    <row r="134" spans="1:1" ht="0" customHeight="1" hidden="1">
      <c r="A134"/>
    </row>
  </sheetData>
  <autoFilter ref="A12:AB127"/>
  <conditionalFormatting sqref="Z14:Z127">
    <cfRule type="cellIs" dxfId="1" priority="1" operator="lessThan">
      <formula>-0.03</formula>
    </cfRule>
    <cfRule type="cellIs" dxfId="0" priority="2" operator="greaterThan">
      <formula>0.05</formula>
    </cfRule>
  </conditionalFormatting>
  <pageMargins left="0" right="0" top="0.393700787401575" bottom="0.78740157480315" header="0.393700787401575" footer="0.393700787401575"/>
  <pageSetup paperSize="9" orientation="landscape" horizontalDpi="300" verticalDpi="300"/>
  <headerFooter scaleWithDoc="1" alignWithMargins="0" differentFirst="0" differentOddEven="0">
    <oddFooter>&amp;C&amp;"Arial,Regular"&amp;8 Page  1 of  1</oddFooter>
  </headerFooter>
  <extLst/>
</worksheet>
</file>

<file path=xl/worksheets/sheet1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10"/>
  <dimension ref="A1:T261"/>
  <sheetViews>
    <sheetView view="normal" workbookViewId="0">
      <selection pane="topLeft" activeCell="M20" sqref="M20"/>
    </sheetView>
  </sheetViews>
  <sheetFormatPr defaultRowHeight="14.5"/>
  <cols>
    <col min="6" max="6" width="15.125" bestFit="1" customWidth="1"/>
    <col min="7" max="10" width="12.375" bestFit="1" customWidth="1"/>
    <col min="11" max="11" width="23.875" bestFit="1" customWidth="1"/>
    <col min="12" max="12" width="12.625" bestFit="1" customWidth="1"/>
    <col min="13" max="13" width="11.50390625" bestFit="1" customWidth="1"/>
    <col min="14" max="15" width="8.50390625" bestFit="1" customWidth="1"/>
    <col min="16" max="17" width="10.50390625" bestFit="1" customWidth="1"/>
    <col min="18" max="20" width="16.875" bestFit="1" customWidth="1"/>
  </cols>
  <sheetData>
    <row r="1" spans="4:20">
      <c r="D1">
        <v>1</v>
      </c>
      <c r="E1">
        <v>2</v>
      </c>
      <c r="F1">
        <v>3</v>
      </c>
      <c r="G1">
        <v>4</v>
      </c>
      <c r="H1">
        <v>5</v>
      </c>
      <c r="I1">
        <v>6</v>
      </c>
      <c r="J1">
        <v>7</v>
      </c>
      <c r="K1">
        <v>8</v>
      </c>
      <c r="L1">
        <v>9</v>
      </c>
      <c r="M1">
        <v>10</v>
      </c>
      <c r="N1">
        <v>11</v>
      </c>
      <c r="O1">
        <v>12</v>
      </c>
      <c r="P1">
        <v>13</v>
      </c>
      <c r="Q1">
        <v>14</v>
      </c>
      <c r="R1">
        <v>15</v>
      </c>
      <c r="S1">
        <v>16</v>
      </c>
      <c r="T1">
        <v>17</v>
      </c>
    </row>
    <row r="2" spans="1:20">
      <c r="A2" s="9" t="s">
        <v>411</v>
      </c>
      <c r="B2" s="9" t="s">
        <v>412</v>
      </c>
      <c r="C2" s="9"/>
      <c r="D2" s="9" t="s">
        <v>413</v>
      </c>
      <c r="E2" s="9" t="s">
        <v>22</v>
      </c>
      <c r="F2" s="10" t="s">
        <v>414</v>
      </c>
      <c r="G2" s="10" t="s">
        <v>447</v>
      </c>
      <c r="H2" s="10" t="s">
        <v>448</v>
      </c>
      <c r="I2" s="10" t="s">
        <v>449</v>
      </c>
      <c r="J2" s="51">
        <v>45292</v>
      </c>
      <c r="K2" s="10" t="s">
        <v>450</v>
      </c>
      <c r="L2" s="10" t="s">
        <v>451</v>
      </c>
      <c r="M2" s="10" t="s">
        <v>62</v>
      </c>
      <c r="N2" s="10" t="s">
        <v>58</v>
      </c>
      <c r="O2" s="10" t="s">
        <v>452</v>
      </c>
      <c r="P2" s="10" t="s">
        <v>453</v>
      </c>
      <c r="Q2" s="10" t="s">
        <v>454</v>
      </c>
      <c r="R2" s="10" t="s">
        <v>455</v>
      </c>
      <c r="S2" s="10" t="s">
        <v>456</v>
      </c>
      <c r="T2" s="10" t="s">
        <v>456</v>
      </c>
    </row>
    <row r="3" spans="1:20">
      <c r="A3">
        <v>110850</v>
      </c>
      <c r="B3">
        <v>10070492</v>
      </c>
      <c r="C3">
        <v>8733373</v>
      </c>
      <c r="D3">
        <v>3373</v>
      </c>
      <c r="E3" t="s">
        <v>311</v>
      </c>
      <c r="F3" t="s">
        <v>465</v>
      </c>
      <c r="G3">
        <v>103</v>
      </c>
      <c r="H3">
        <v>103</v>
      </c>
      <c r="I3">
        <v>85</v>
      </c>
      <c r="J3">
        <v>88</v>
      </c>
      <c r="K3">
        <v>13635</v>
      </c>
      <c r="L3">
        <v>2630</v>
      </c>
      <c r="M3">
        <v>350</v>
      </c>
      <c r="N3">
        <v>0</v>
      </c>
      <c r="O3">
        <v>11077</v>
      </c>
      <c r="P3">
        <v>9757</v>
      </c>
      <c r="Q3">
        <v>12295</v>
      </c>
      <c r="R3">
        <v>7033</v>
      </c>
      <c r="S3">
        <f>ROUND(T3,0)</f>
        <v>8425</v>
      </c>
      <c r="T3">
        <v>8425</v>
      </c>
    </row>
    <row r="4" spans="1:20">
      <c r="A4">
        <v>110809</v>
      </c>
      <c r="B4">
        <v>10078907</v>
      </c>
      <c r="C4">
        <v>8733061</v>
      </c>
      <c r="D4">
        <v>3061</v>
      </c>
      <c r="E4" t="s">
        <v>284</v>
      </c>
      <c r="F4" t="s">
        <v>465</v>
      </c>
      <c r="G4">
        <v>209</v>
      </c>
      <c r="H4">
        <v>208</v>
      </c>
      <c r="I4">
        <v>177</v>
      </c>
      <c r="J4">
        <v>170</v>
      </c>
      <c r="K4">
        <v>40905</v>
      </c>
      <c r="L4">
        <v>7890</v>
      </c>
      <c r="M4">
        <v>350</v>
      </c>
      <c r="N4">
        <v>1</v>
      </c>
      <c r="O4">
        <v>19770</v>
      </c>
      <c r="P4">
        <v>16260</v>
      </c>
      <c r="Q4">
        <v>21262</v>
      </c>
      <c r="R4">
        <v>7375</v>
      </c>
      <c r="S4">
        <f>ROUND(T4,0)</f>
        <v>8885</v>
      </c>
      <c r="T4">
        <v>8885</v>
      </c>
    </row>
    <row r="5" spans="1:20">
      <c r="A5">
        <v>110644</v>
      </c>
      <c r="B5">
        <v>10077870</v>
      </c>
      <c r="C5">
        <v>8732083</v>
      </c>
      <c r="D5">
        <v>2083</v>
      </c>
      <c r="E5" t="s">
        <v>188</v>
      </c>
      <c r="F5" t="s">
        <v>465</v>
      </c>
      <c r="G5">
        <v>109</v>
      </c>
      <c r="H5">
        <v>102</v>
      </c>
      <c r="I5">
        <v>92</v>
      </c>
      <c r="J5">
        <v>90</v>
      </c>
      <c r="K5">
        <v>46965</v>
      </c>
      <c r="L5">
        <v>2630</v>
      </c>
      <c r="M5">
        <v>0</v>
      </c>
      <c r="N5">
        <v>2</v>
      </c>
      <c r="O5">
        <v>9534</v>
      </c>
      <c r="P5">
        <v>2231</v>
      </c>
      <c r="Q5">
        <v>6943</v>
      </c>
      <c r="R5">
        <v>7042</v>
      </c>
      <c r="S5">
        <f>ROUND(T5,0)</f>
        <v>8460</v>
      </c>
      <c r="T5">
        <v>8460</v>
      </c>
    </row>
    <row r="6" spans="1:20">
      <c r="A6">
        <v>110664</v>
      </c>
      <c r="B6">
        <v>10074534</v>
      </c>
      <c r="C6">
        <v>8732118</v>
      </c>
      <c r="D6">
        <v>2118</v>
      </c>
      <c r="E6" t="s">
        <v>207</v>
      </c>
      <c r="F6" t="s">
        <v>465</v>
      </c>
      <c r="G6">
        <v>375</v>
      </c>
      <c r="H6">
        <v>374</v>
      </c>
      <c r="I6">
        <v>336</v>
      </c>
      <c r="J6">
        <v>325</v>
      </c>
      <c r="K6">
        <v>242400</v>
      </c>
      <c r="L6">
        <v>7890</v>
      </c>
      <c r="M6">
        <v>350</v>
      </c>
      <c r="N6">
        <v>0</v>
      </c>
      <c r="O6">
        <v>19629</v>
      </c>
      <c r="P6">
        <v>12970</v>
      </c>
      <c r="Q6">
        <v>19238</v>
      </c>
      <c r="R6">
        <v>8021</v>
      </c>
      <c r="S6">
        <f>ROUND(T6,0)</f>
        <v>9680</v>
      </c>
      <c r="T6">
        <v>9680</v>
      </c>
    </row>
    <row r="7" spans="1:20">
      <c r="A7">
        <v>110814</v>
      </c>
      <c r="B7">
        <v>10078906</v>
      </c>
      <c r="C7">
        <v>8733067</v>
      </c>
      <c r="D7">
        <v>3067</v>
      </c>
      <c r="E7" t="s">
        <v>287</v>
      </c>
      <c r="F7" t="s">
        <v>465</v>
      </c>
      <c r="G7">
        <v>145</v>
      </c>
      <c r="H7">
        <v>139</v>
      </c>
      <c r="I7">
        <v>122</v>
      </c>
      <c r="J7">
        <v>124</v>
      </c>
      <c r="K7">
        <v>16665</v>
      </c>
      <c r="L7">
        <v>7890</v>
      </c>
      <c r="M7">
        <v>0</v>
      </c>
      <c r="N7">
        <v>0</v>
      </c>
      <c r="O7">
        <v>15003</v>
      </c>
      <c r="P7">
        <v>15390</v>
      </c>
      <c r="Q7">
        <v>17936</v>
      </c>
      <c r="R7">
        <v>7183</v>
      </c>
      <c r="S7">
        <f>ROUND(T7,0)</f>
        <v>8610</v>
      </c>
      <c r="T7">
        <v>8610</v>
      </c>
    </row>
    <row r="8" spans="1:20">
      <c r="A8">
        <v>110781</v>
      </c>
      <c r="B8">
        <v>10075703</v>
      </c>
      <c r="C8">
        <v>8733001</v>
      </c>
      <c r="D8">
        <v>3001</v>
      </c>
      <c r="E8" t="s">
        <v>263</v>
      </c>
      <c r="F8" t="s">
        <v>465</v>
      </c>
      <c r="G8">
        <v>161</v>
      </c>
      <c r="H8">
        <v>174</v>
      </c>
      <c r="I8">
        <v>140</v>
      </c>
      <c r="J8">
        <v>131</v>
      </c>
      <c r="K8">
        <v>33330</v>
      </c>
      <c r="L8">
        <v>0</v>
      </c>
      <c r="M8">
        <v>0</v>
      </c>
      <c r="N8">
        <v>0</v>
      </c>
      <c r="O8">
        <v>16545</v>
      </c>
      <c r="P8">
        <v>12377</v>
      </c>
      <c r="Q8">
        <v>17068</v>
      </c>
      <c r="R8">
        <v>7212</v>
      </c>
      <c r="S8">
        <f>ROUND(T8,0)</f>
        <v>8700</v>
      </c>
      <c r="T8">
        <v>8700</v>
      </c>
    </row>
    <row r="9" spans="1:20">
      <c r="A9">
        <v>110829</v>
      </c>
      <c r="B9">
        <v>10070498</v>
      </c>
      <c r="C9">
        <v>8733301</v>
      </c>
      <c r="D9">
        <v>3301</v>
      </c>
      <c r="E9" t="s">
        <v>295</v>
      </c>
      <c r="F9" t="s">
        <v>465</v>
      </c>
      <c r="G9">
        <v>121</v>
      </c>
      <c r="H9">
        <v>117</v>
      </c>
      <c r="I9">
        <v>107</v>
      </c>
      <c r="J9">
        <v>95</v>
      </c>
      <c r="K9">
        <v>12120</v>
      </c>
      <c r="L9">
        <v>0</v>
      </c>
      <c r="M9">
        <v>0</v>
      </c>
      <c r="N9">
        <v>0</v>
      </c>
      <c r="O9">
        <v>10516</v>
      </c>
      <c r="P9">
        <v>9828</v>
      </c>
      <c r="Q9">
        <v>12006</v>
      </c>
      <c r="R9">
        <v>7062</v>
      </c>
      <c r="S9">
        <f>ROUND(T9,0)</f>
        <v>8536</v>
      </c>
      <c r="T9">
        <v>8536</v>
      </c>
    </row>
    <row r="10" spans="1:20">
      <c r="A10">
        <v>110602</v>
      </c>
      <c r="B10">
        <v>10074547</v>
      </c>
      <c r="C10">
        <v>8732002</v>
      </c>
      <c r="D10">
        <v>2002</v>
      </c>
      <c r="E10" t="s">
        <v>115</v>
      </c>
      <c r="F10" t="s">
        <v>465</v>
      </c>
      <c r="G10">
        <v>360</v>
      </c>
      <c r="H10">
        <v>342</v>
      </c>
      <c r="I10">
        <v>321</v>
      </c>
      <c r="J10">
        <v>329</v>
      </c>
      <c r="K10">
        <v>103020</v>
      </c>
      <c r="L10">
        <v>18410</v>
      </c>
      <c r="M10">
        <v>12250</v>
      </c>
      <c r="N10">
        <v>1</v>
      </c>
      <c r="O10">
        <v>30285</v>
      </c>
      <c r="P10">
        <v>21432</v>
      </c>
      <c r="Q10">
        <v>30520</v>
      </c>
      <c r="R10">
        <v>8037</v>
      </c>
      <c r="S10">
        <f>ROUND(T10,0)</f>
        <v>9605</v>
      </c>
      <c r="T10">
        <v>9605</v>
      </c>
    </row>
    <row r="11" spans="1:20">
      <c r="A11">
        <v>110643</v>
      </c>
      <c r="B11">
        <v>10077871</v>
      </c>
      <c r="C11">
        <v>8732082</v>
      </c>
      <c r="D11">
        <v>2082</v>
      </c>
      <c r="E11" t="s">
        <v>186</v>
      </c>
      <c r="F11" t="s">
        <v>465</v>
      </c>
      <c r="G11">
        <v>155</v>
      </c>
      <c r="H11">
        <v>144</v>
      </c>
      <c r="I11">
        <v>139</v>
      </c>
      <c r="J11">
        <v>152</v>
      </c>
      <c r="K11">
        <v>87870</v>
      </c>
      <c r="L11">
        <v>5260</v>
      </c>
      <c r="M11">
        <v>350</v>
      </c>
      <c r="N11">
        <v>4</v>
      </c>
      <c r="O11">
        <v>10516</v>
      </c>
      <c r="P11">
        <v>4926</v>
      </c>
      <c r="Q11">
        <v>9113</v>
      </c>
      <c r="R11">
        <v>7300</v>
      </c>
      <c r="S11">
        <f>ROUND(T11,0)</f>
        <v>8695</v>
      </c>
      <c r="T11">
        <v>8695</v>
      </c>
    </row>
    <row r="12" spans="1:20">
      <c r="A12">
        <v>110627</v>
      </c>
      <c r="B12">
        <v>10077876</v>
      </c>
      <c r="C12">
        <v>8732060</v>
      </c>
      <c r="D12">
        <v>2060</v>
      </c>
      <c r="E12" t="s">
        <v>170</v>
      </c>
      <c r="F12" t="s">
        <v>465</v>
      </c>
      <c r="G12">
        <v>101</v>
      </c>
      <c r="H12">
        <v>101</v>
      </c>
      <c r="I12">
        <v>79</v>
      </c>
      <c r="J12">
        <v>87</v>
      </c>
      <c r="K12">
        <v>40905</v>
      </c>
      <c r="L12">
        <v>5260</v>
      </c>
      <c r="M12">
        <v>0</v>
      </c>
      <c r="N12">
        <v>1</v>
      </c>
      <c r="O12">
        <v>8273</v>
      </c>
      <c r="P12">
        <v>9375</v>
      </c>
      <c r="Q12">
        <v>10415</v>
      </c>
      <c r="R12">
        <v>7029</v>
      </c>
      <c r="S12">
        <f>ROUND(T12,0)</f>
        <v>8395</v>
      </c>
      <c r="T12">
        <v>8395</v>
      </c>
    </row>
    <row r="13" spans="1:20">
      <c r="A13">
        <v>110746</v>
      </c>
      <c r="B13">
        <v>10077854</v>
      </c>
      <c r="C13">
        <v>8732312</v>
      </c>
      <c r="D13">
        <v>2312</v>
      </c>
      <c r="E13" t="s">
        <v>239</v>
      </c>
      <c r="F13" t="s">
        <v>465</v>
      </c>
      <c r="G13">
        <v>216</v>
      </c>
      <c r="H13">
        <v>199</v>
      </c>
      <c r="I13">
        <v>160</v>
      </c>
      <c r="J13">
        <v>162</v>
      </c>
      <c r="K13">
        <v>42420</v>
      </c>
      <c r="L13">
        <v>5260</v>
      </c>
      <c r="M13">
        <v>0</v>
      </c>
      <c r="N13">
        <v>0</v>
      </c>
      <c r="O13">
        <v>16685</v>
      </c>
      <c r="P13">
        <v>12237</v>
      </c>
      <c r="Q13">
        <v>17068</v>
      </c>
      <c r="R13">
        <v>7342</v>
      </c>
      <c r="S13">
        <f>ROUND(T13,0)</f>
        <v>8800</v>
      </c>
      <c r="T13">
        <v>8800</v>
      </c>
    </row>
    <row r="14" spans="1:20">
      <c r="A14">
        <v>135131</v>
      </c>
      <c r="B14">
        <v>10072356</v>
      </c>
      <c r="C14">
        <v>8733942</v>
      </c>
      <c r="D14">
        <v>3942</v>
      </c>
      <c r="E14" t="s">
        <v>319</v>
      </c>
      <c r="F14" t="s">
        <v>465</v>
      </c>
      <c r="G14">
        <v>613</v>
      </c>
      <c r="H14">
        <v>607</v>
      </c>
      <c r="I14">
        <v>529</v>
      </c>
      <c r="J14">
        <v>512</v>
      </c>
      <c r="K14">
        <v>212100</v>
      </c>
      <c r="L14">
        <v>0</v>
      </c>
      <c r="M14">
        <v>12950</v>
      </c>
      <c r="N14">
        <v>2</v>
      </c>
      <c r="O14">
        <v>54120</v>
      </c>
      <c r="P14">
        <v>41960</v>
      </c>
      <c r="Q14">
        <v>56699</v>
      </c>
      <c r="R14">
        <v>8800</v>
      </c>
      <c r="S14">
        <f>ROUND(T14,0)</f>
        <v>10645</v>
      </c>
      <c r="T14">
        <v>10645</v>
      </c>
    </row>
    <row r="15" spans="1:20">
      <c r="A15">
        <v>110827</v>
      </c>
      <c r="B15">
        <v>10070499</v>
      </c>
      <c r="C15">
        <v>8733081</v>
      </c>
      <c r="D15">
        <v>3081</v>
      </c>
      <c r="E15" t="s">
        <v>293</v>
      </c>
      <c r="F15" t="s">
        <v>465</v>
      </c>
      <c r="G15">
        <v>91</v>
      </c>
      <c r="H15">
        <v>94</v>
      </c>
      <c r="I15">
        <v>82</v>
      </c>
      <c r="J15">
        <v>82</v>
      </c>
      <c r="K15">
        <v>19695</v>
      </c>
      <c r="L15">
        <v>2630</v>
      </c>
      <c r="M15">
        <v>700</v>
      </c>
      <c r="N15">
        <v>1</v>
      </c>
      <c r="O15">
        <v>9955</v>
      </c>
      <c r="P15">
        <v>5977</v>
      </c>
      <c r="Q15">
        <v>9402</v>
      </c>
      <c r="R15">
        <v>7008</v>
      </c>
      <c r="S15">
        <f>ROUND(T15,0)</f>
        <v>8410</v>
      </c>
      <c r="T15">
        <v>8410</v>
      </c>
    </row>
    <row r="16" spans="1:20">
      <c r="A16">
        <v>110758</v>
      </c>
      <c r="B16">
        <v>10077852</v>
      </c>
      <c r="C16">
        <v>8732327</v>
      </c>
      <c r="D16">
        <v>2327</v>
      </c>
      <c r="E16" t="s">
        <v>245</v>
      </c>
      <c r="F16" t="s">
        <v>465</v>
      </c>
      <c r="G16">
        <v>381</v>
      </c>
      <c r="H16">
        <v>375</v>
      </c>
      <c r="I16">
        <v>332</v>
      </c>
      <c r="J16">
        <v>334</v>
      </c>
      <c r="K16">
        <v>116655</v>
      </c>
      <c r="L16">
        <v>15780</v>
      </c>
      <c r="M16">
        <v>350</v>
      </c>
      <c r="N16">
        <v>0</v>
      </c>
      <c r="O16">
        <v>29864</v>
      </c>
      <c r="P16">
        <v>21853</v>
      </c>
      <c r="Q16">
        <v>30520</v>
      </c>
      <c r="R16">
        <v>8058</v>
      </c>
      <c r="S16">
        <f>ROUND(T16,0)</f>
        <v>9660</v>
      </c>
      <c r="T16">
        <v>9660</v>
      </c>
    </row>
    <row r="17" spans="1:20">
      <c r="A17">
        <v>132031</v>
      </c>
      <c r="B17">
        <v>10075519</v>
      </c>
      <c r="C17">
        <v>8732452</v>
      </c>
      <c r="D17">
        <v>2452</v>
      </c>
      <c r="E17" t="s">
        <v>260</v>
      </c>
      <c r="F17" t="s">
        <v>465</v>
      </c>
      <c r="G17">
        <v>378</v>
      </c>
      <c r="H17">
        <v>376</v>
      </c>
      <c r="I17">
        <v>321</v>
      </c>
      <c r="J17">
        <v>318</v>
      </c>
      <c r="K17">
        <v>145440</v>
      </c>
      <c r="L17">
        <v>5260</v>
      </c>
      <c r="M17">
        <v>1050</v>
      </c>
      <c r="N17">
        <v>0</v>
      </c>
      <c r="O17">
        <v>33089</v>
      </c>
      <c r="P17">
        <v>27451</v>
      </c>
      <c r="Q17">
        <v>35726</v>
      </c>
      <c r="R17">
        <v>7992</v>
      </c>
      <c r="S17">
        <f>ROUND(T17,0)</f>
        <v>9605</v>
      </c>
      <c r="T17">
        <v>9605</v>
      </c>
    </row>
    <row r="18" spans="1:20">
      <c r="A18">
        <v>110603</v>
      </c>
      <c r="B18">
        <v>10077885</v>
      </c>
      <c r="C18">
        <v>8732004</v>
      </c>
      <c r="D18">
        <v>2004</v>
      </c>
      <c r="E18" t="s">
        <v>116</v>
      </c>
      <c r="F18" t="s">
        <v>465</v>
      </c>
      <c r="G18">
        <v>196</v>
      </c>
      <c r="H18">
        <v>190</v>
      </c>
      <c r="I18">
        <v>173</v>
      </c>
      <c r="J18">
        <v>175</v>
      </c>
      <c r="K18">
        <v>45450</v>
      </c>
      <c r="L18">
        <v>2630</v>
      </c>
      <c r="M18">
        <v>0</v>
      </c>
      <c r="N18">
        <v>0</v>
      </c>
      <c r="O18">
        <v>16825</v>
      </c>
      <c r="P18">
        <v>12342</v>
      </c>
      <c r="Q18">
        <v>17212</v>
      </c>
      <c r="R18">
        <v>7396</v>
      </c>
      <c r="S18">
        <f>ROUND(T18,0)</f>
        <v>8866</v>
      </c>
      <c r="T18">
        <v>8866</v>
      </c>
    </row>
    <row r="19" spans="1:20">
      <c r="A19">
        <v>110784</v>
      </c>
      <c r="B19">
        <v>10075919</v>
      </c>
      <c r="C19">
        <v>8733008</v>
      </c>
      <c r="D19">
        <v>3008</v>
      </c>
      <c r="E19" t="s">
        <v>265</v>
      </c>
      <c r="F19" t="s">
        <v>465</v>
      </c>
      <c r="G19">
        <v>124</v>
      </c>
      <c r="H19">
        <v>115</v>
      </c>
      <c r="I19">
        <v>112</v>
      </c>
      <c r="J19">
        <v>113</v>
      </c>
      <c r="K19">
        <v>42420</v>
      </c>
      <c r="L19">
        <v>5260</v>
      </c>
      <c r="M19">
        <v>350</v>
      </c>
      <c r="N19">
        <v>0</v>
      </c>
      <c r="O19">
        <v>11357</v>
      </c>
      <c r="P19">
        <v>3595</v>
      </c>
      <c r="Q19">
        <v>8824</v>
      </c>
      <c r="R19">
        <v>7137</v>
      </c>
      <c r="S19">
        <f>ROUND(T19,0)</f>
        <v>8560</v>
      </c>
      <c r="T19">
        <v>8560</v>
      </c>
    </row>
    <row r="20" spans="1:20">
      <c r="A20">
        <v>134972</v>
      </c>
      <c r="B20">
        <v>10017832</v>
      </c>
      <c r="C20">
        <v>8737026</v>
      </c>
      <c r="D20">
        <v>7026</v>
      </c>
      <c r="F20" t="s">
        <v>465</v>
      </c>
      <c r="G20">
        <v>244</v>
      </c>
      <c r="H20">
        <v>240</v>
      </c>
      <c r="I20" t="e">
        <v>#N/A</v>
      </c>
      <c r="J20" t="e">
        <v>#N/A</v>
      </c>
      <c r="K20">
        <v>128775</v>
      </c>
      <c r="L20">
        <v>5260</v>
      </c>
      <c r="M20">
        <v>700</v>
      </c>
      <c r="N20">
        <v>2</v>
      </c>
      <c r="O20">
        <v>5469</v>
      </c>
      <c r="P20">
        <v>4335</v>
      </c>
      <c r="Q20">
        <v>5786</v>
      </c>
      <c r="R20">
        <v>7037</v>
      </c>
      <c r="S20">
        <f>ROUND(T20,0)</f>
        <v>8450</v>
      </c>
      <c r="T20">
        <v>8450</v>
      </c>
    </row>
    <row r="21" spans="1:20">
      <c r="A21">
        <v>110801</v>
      </c>
      <c r="B21">
        <v>10075916</v>
      </c>
      <c r="C21">
        <v>8733050</v>
      </c>
      <c r="D21">
        <v>3050</v>
      </c>
      <c r="E21" t="s">
        <v>278</v>
      </c>
      <c r="F21" t="s">
        <v>465</v>
      </c>
      <c r="G21">
        <v>174</v>
      </c>
      <c r="H21">
        <v>164</v>
      </c>
      <c r="I21">
        <v>134</v>
      </c>
      <c r="J21">
        <v>139</v>
      </c>
      <c r="K21">
        <v>57570</v>
      </c>
      <c r="L21">
        <v>2630</v>
      </c>
      <c r="M21">
        <v>0</v>
      </c>
      <c r="N21">
        <v>0</v>
      </c>
      <c r="O21">
        <v>13881</v>
      </c>
      <c r="P21">
        <v>8669</v>
      </c>
      <c r="Q21">
        <v>13308</v>
      </c>
      <c r="R21">
        <v>7246</v>
      </c>
      <c r="S21">
        <f>ROUND(T21,0)</f>
        <v>8670</v>
      </c>
      <c r="T21">
        <v>8670</v>
      </c>
    </row>
    <row r="22" spans="1:20">
      <c r="A22">
        <v>110785</v>
      </c>
      <c r="B22">
        <v>10075701</v>
      </c>
      <c r="C22">
        <v>8733009</v>
      </c>
      <c r="D22">
        <v>3009</v>
      </c>
      <c r="E22" t="s">
        <v>266</v>
      </c>
      <c r="F22" t="s">
        <v>465</v>
      </c>
      <c r="G22">
        <v>147</v>
      </c>
      <c r="H22">
        <v>146</v>
      </c>
      <c r="I22">
        <v>114</v>
      </c>
      <c r="J22">
        <v>125</v>
      </c>
      <c r="K22">
        <v>42420</v>
      </c>
      <c r="L22">
        <v>0</v>
      </c>
      <c r="M22">
        <v>1400</v>
      </c>
      <c r="N22">
        <v>0</v>
      </c>
      <c r="O22">
        <v>12479</v>
      </c>
      <c r="P22">
        <v>12522</v>
      </c>
      <c r="Q22">
        <v>14754</v>
      </c>
      <c r="R22">
        <v>7187</v>
      </c>
      <c r="S22">
        <f>ROUND(T22,0)</f>
        <v>8570</v>
      </c>
      <c r="T22">
        <v>8570</v>
      </c>
    </row>
    <row r="23" spans="1:20">
      <c r="A23">
        <v>110649</v>
      </c>
      <c r="B23">
        <v>10069702</v>
      </c>
      <c r="C23">
        <v>8732091</v>
      </c>
      <c r="D23">
        <v>2091</v>
      </c>
      <c r="E23" t="s">
        <v>195</v>
      </c>
      <c r="F23" t="s">
        <v>465</v>
      </c>
      <c r="G23">
        <v>192</v>
      </c>
      <c r="H23">
        <v>170</v>
      </c>
      <c r="I23">
        <v>110</v>
      </c>
      <c r="J23">
        <v>115</v>
      </c>
      <c r="K23">
        <v>69690</v>
      </c>
      <c r="L23">
        <v>5260</v>
      </c>
      <c r="M23">
        <v>0</v>
      </c>
      <c r="N23">
        <v>0</v>
      </c>
      <c r="O23">
        <v>28462</v>
      </c>
      <c r="P23">
        <v>28647</v>
      </c>
      <c r="Q23">
        <v>33701</v>
      </c>
      <c r="R23">
        <v>7146</v>
      </c>
      <c r="S23">
        <f>ROUND(T23,0)</f>
        <v>8550</v>
      </c>
      <c r="T23">
        <v>8550</v>
      </c>
    </row>
    <row r="24" spans="1:20">
      <c r="A24">
        <v>110631</v>
      </c>
      <c r="B24">
        <v>10074539</v>
      </c>
      <c r="C24">
        <v>8732065</v>
      </c>
      <c r="D24">
        <v>2065</v>
      </c>
      <c r="E24" t="s">
        <v>173</v>
      </c>
      <c r="F24" t="s">
        <v>465</v>
      </c>
      <c r="G24">
        <v>192</v>
      </c>
      <c r="H24">
        <v>187</v>
      </c>
      <c r="I24">
        <v>175</v>
      </c>
      <c r="J24">
        <v>169</v>
      </c>
      <c r="K24">
        <v>54540</v>
      </c>
      <c r="L24">
        <v>5260</v>
      </c>
      <c r="M24">
        <v>700</v>
      </c>
      <c r="N24">
        <v>2</v>
      </c>
      <c r="O24">
        <v>15704</v>
      </c>
      <c r="P24">
        <v>13463</v>
      </c>
      <c r="Q24">
        <v>17212</v>
      </c>
      <c r="R24">
        <v>7371</v>
      </c>
      <c r="S24">
        <f>ROUND(T24,0)</f>
        <v>8875</v>
      </c>
      <c r="T24">
        <v>8875</v>
      </c>
    </row>
    <row r="25" spans="1:20">
      <c r="A25">
        <v>110665</v>
      </c>
      <c r="B25">
        <v>10068884</v>
      </c>
      <c r="C25">
        <v>8732119</v>
      </c>
      <c r="D25">
        <v>2119</v>
      </c>
      <c r="E25" t="s">
        <v>208</v>
      </c>
      <c r="F25" t="s">
        <v>465</v>
      </c>
      <c r="G25">
        <v>217</v>
      </c>
      <c r="H25">
        <v>209</v>
      </c>
      <c r="I25">
        <v>187</v>
      </c>
      <c r="J25">
        <v>179</v>
      </c>
      <c r="K25">
        <v>75750</v>
      </c>
      <c r="L25">
        <v>5260</v>
      </c>
      <c r="M25">
        <v>0</v>
      </c>
      <c r="N25">
        <v>0</v>
      </c>
      <c r="O25">
        <v>19208</v>
      </c>
      <c r="P25">
        <v>10695</v>
      </c>
      <c r="Q25">
        <v>17647</v>
      </c>
      <c r="R25">
        <v>7412</v>
      </c>
      <c r="S25">
        <f>ROUND(T25,0)</f>
        <v>8935</v>
      </c>
      <c r="T25">
        <v>8935</v>
      </c>
    </row>
    <row r="26" spans="1:20">
      <c r="A26">
        <v>110786</v>
      </c>
      <c r="B26">
        <v>10075700</v>
      </c>
      <c r="C26">
        <v>8733011</v>
      </c>
      <c r="D26">
        <v>3011</v>
      </c>
      <c r="E26" t="s">
        <v>267</v>
      </c>
      <c r="F26" t="s">
        <v>465</v>
      </c>
      <c r="G26">
        <v>107</v>
      </c>
      <c r="H26">
        <v>97</v>
      </c>
      <c r="I26">
        <v>94</v>
      </c>
      <c r="J26">
        <v>94</v>
      </c>
      <c r="K26">
        <v>24240</v>
      </c>
      <c r="L26">
        <v>0</v>
      </c>
      <c r="M26">
        <v>700</v>
      </c>
      <c r="N26">
        <v>0</v>
      </c>
      <c r="O26">
        <v>10096</v>
      </c>
      <c r="P26">
        <v>8777</v>
      </c>
      <c r="Q26">
        <v>11138</v>
      </c>
      <c r="R26">
        <v>7058</v>
      </c>
      <c r="S26">
        <f>ROUND(T26,0)</f>
        <v>8470</v>
      </c>
      <c r="T26">
        <v>8470</v>
      </c>
    </row>
    <row r="27" spans="1:20">
      <c r="A27">
        <v>110604</v>
      </c>
      <c r="B27">
        <v>10074546</v>
      </c>
      <c r="C27">
        <v>8732006</v>
      </c>
      <c r="D27">
        <v>2006</v>
      </c>
      <c r="E27" t="s">
        <v>120</v>
      </c>
      <c r="F27" t="s">
        <v>465</v>
      </c>
      <c r="G27">
        <v>479</v>
      </c>
      <c r="H27">
        <v>482</v>
      </c>
      <c r="I27">
        <v>416</v>
      </c>
      <c r="J27">
        <v>410</v>
      </c>
      <c r="K27">
        <v>137865</v>
      </c>
      <c r="L27">
        <v>2630</v>
      </c>
      <c r="M27">
        <v>350</v>
      </c>
      <c r="N27">
        <v>0</v>
      </c>
      <c r="O27">
        <v>42483</v>
      </c>
      <c r="P27">
        <v>34724</v>
      </c>
      <c r="Q27">
        <v>45562</v>
      </c>
      <c r="R27">
        <v>8375</v>
      </c>
      <c r="S27">
        <f>ROUND(T27,0)</f>
        <v>10080</v>
      </c>
      <c r="T27">
        <v>10080</v>
      </c>
    </row>
    <row r="28" spans="1:20">
      <c r="A28">
        <v>110787</v>
      </c>
      <c r="B28">
        <v>10075699</v>
      </c>
      <c r="C28">
        <v>8733012</v>
      </c>
      <c r="D28">
        <v>3012</v>
      </c>
      <c r="E28" t="s">
        <v>268</v>
      </c>
      <c r="F28" t="s">
        <v>465</v>
      </c>
      <c r="G28">
        <v>65</v>
      </c>
      <c r="H28">
        <v>65</v>
      </c>
      <c r="I28">
        <v>62</v>
      </c>
      <c r="J28">
        <v>59</v>
      </c>
      <c r="K28">
        <v>13635</v>
      </c>
      <c r="L28">
        <v>0</v>
      </c>
      <c r="M28">
        <v>350</v>
      </c>
      <c r="N28">
        <v>0</v>
      </c>
      <c r="O28">
        <v>6170</v>
      </c>
      <c r="P28">
        <v>5840</v>
      </c>
      <c r="Q28">
        <v>7088</v>
      </c>
      <c r="R28">
        <v>6912</v>
      </c>
      <c r="S28">
        <f>ROUND(T28,0)</f>
        <v>8310</v>
      </c>
      <c r="T28">
        <v>8310</v>
      </c>
    </row>
    <row r="29" spans="1:20">
      <c r="A29">
        <v>110798</v>
      </c>
      <c r="B29">
        <v>10070511</v>
      </c>
      <c r="C29">
        <v>8733041</v>
      </c>
      <c r="D29">
        <v>3041</v>
      </c>
      <c r="E29" t="s">
        <v>276</v>
      </c>
      <c r="F29" t="s">
        <v>465</v>
      </c>
      <c r="G29">
        <v>154</v>
      </c>
      <c r="H29">
        <v>143</v>
      </c>
      <c r="I29">
        <v>137</v>
      </c>
      <c r="J29">
        <v>151</v>
      </c>
      <c r="K29">
        <v>34845</v>
      </c>
      <c r="L29">
        <v>0</v>
      </c>
      <c r="M29">
        <v>0</v>
      </c>
      <c r="N29">
        <v>0</v>
      </c>
      <c r="O29">
        <v>14582</v>
      </c>
      <c r="P29">
        <v>7477</v>
      </c>
      <c r="Q29">
        <v>13018</v>
      </c>
      <c r="R29">
        <v>7296</v>
      </c>
      <c r="S29">
        <f>ROUND(T29,0)</f>
        <v>8686</v>
      </c>
      <c r="T29">
        <v>8686</v>
      </c>
    </row>
    <row r="30" spans="1:20">
      <c r="A30">
        <v>110707</v>
      </c>
      <c r="B30">
        <v>10069700</v>
      </c>
      <c r="C30">
        <v>8732246</v>
      </c>
      <c r="D30">
        <v>2246</v>
      </c>
      <c r="E30" t="s">
        <v>231</v>
      </c>
      <c r="F30" t="s">
        <v>465</v>
      </c>
      <c r="G30">
        <v>194</v>
      </c>
      <c r="H30">
        <v>162</v>
      </c>
      <c r="I30">
        <v>117</v>
      </c>
      <c r="J30">
        <v>114</v>
      </c>
      <c r="K30">
        <v>46965</v>
      </c>
      <c r="L30">
        <v>5260</v>
      </c>
      <c r="M30">
        <v>0</v>
      </c>
      <c r="N30">
        <v>0</v>
      </c>
      <c r="O30">
        <v>33509</v>
      </c>
      <c r="P30">
        <v>27766</v>
      </c>
      <c r="Q30">
        <v>36160</v>
      </c>
      <c r="R30">
        <v>7142</v>
      </c>
      <c r="S30">
        <f>ROUND(T30,0)</f>
        <v>8585</v>
      </c>
      <c r="T30">
        <v>8585</v>
      </c>
    </row>
    <row r="31" spans="1:20">
      <c r="A31">
        <v>110830</v>
      </c>
      <c r="B31">
        <v>10070497</v>
      </c>
      <c r="C31">
        <v>8733308</v>
      </c>
      <c r="D31">
        <v>3308</v>
      </c>
      <c r="E31" t="s">
        <v>297</v>
      </c>
      <c r="F31" t="s">
        <v>465</v>
      </c>
      <c r="G31">
        <v>130</v>
      </c>
      <c r="H31">
        <v>129</v>
      </c>
      <c r="I31">
        <v>114</v>
      </c>
      <c r="J31">
        <v>110</v>
      </c>
      <c r="K31">
        <v>15150</v>
      </c>
      <c r="L31">
        <v>0</v>
      </c>
      <c r="M31">
        <v>0</v>
      </c>
      <c r="N31">
        <v>1</v>
      </c>
      <c r="O31">
        <v>12059</v>
      </c>
      <c r="P31">
        <v>11471</v>
      </c>
      <c r="Q31">
        <v>13886</v>
      </c>
      <c r="R31">
        <v>7125</v>
      </c>
      <c r="S31">
        <f>ROUND(T31,0)</f>
        <v>8570</v>
      </c>
      <c r="T31">
        <v>8570</v>
      </c>
    </row>
    <row r="32" spans="1:20">
      <c r="A32">
        <v>110773</v>
      </c>
      <c r="B32">
        <v>10077850</v>
      </c>
      <c r="C32">
        <v>8732444</v>
      </c>
      <c r="D32">
        <v>2444</v>
      </c>
      <c r="E32" t="s">
        <v>254</v>
      </c>
      <c r="F32" t="s">
        <v>465</v>
      </c>
      <c r="G32">
        <v>366</v>
      </c>
      <c r="H32">
        <v>369</v>
      </c>
      <c r="I32">
        <v>307</v>
      </c>
      <c r="J32">
        <v>308</v>
      </c>
      <c r="K32">
        <v>60600</v>
      </c>
      <c r="L32">
        <v>13150</v>
      </c>
      <c r="M32">
        <v>3500</v>
      </c>
      <c r="N32">
        <v>0</v>
      </c>
      <c r="O32">
        <v>41081</v>
      </c>
      <c r="P32">
        <v>34900</v>
      </c>
      <c r="Q32">
        <v>44838</v>
      </c>
      <c r="R32">
        <v>7950</v>
      </c>
      <c r="S32">
        <f>ROUND(T32,0)</f>
        <v>9535</v>
      </c>
      <c r="T32">
        <v>9535</v>
      </c>
    </row>
    <row r="33" spans="1:20">
      <c r="A33">
        <v>110820</v>
      </c>
      <c r="B33">
        <v>10075915</v>
      </c>
      <c r="C33">
        <v>8733074</v>
      </c>
      <c r="D33">
        <v>3074</v>
      </c>
      <c r="E33" t="s">
        <v>292</v>
      </c>
      <c r="F33" t="s">
        <v>465</v>
      </c>
      <c r="G33">
        <v>215</v>
      </c>
      <c r="H33">
        <v>187</v>
      </c>
      <c r="I33">
        <v>171</v>
      </c>
      <c r="J33">
        <v>172</v>
      </c>
      <c r="K33">
        <v>59085</v>
      </c>
      <c r="L33">
        <v>13150</v>
      </c>
      <c r="M33">
        <v>0</v>
      </c>
      <c r="N33">
        <v>0</v>
      </c>
      <c r="O33">
        <v>19068</v>
      </c>
      <c r="P33">
        <v>12795</v>
      </c>
      <c r="Q33">
        <v>18803</v>
      </c>
      <c r="R33">
        <v>7383</v>
      </c>
      <c r="S33">
        <f>ROUND(T33,0)</f>
        <v>8855</v>
      </c>
      <c r="T33">
        <v>8855</v>
      </c>
    </row>
    <row r="34" spans="1:20">
      <c r="A34">
        <v>110766</v>
      </c>
      <c r="B34">
        <v>10069367</v>
      </c>
      <c r="C34">
        <v>8732336</v>
      </c>
      <c r="D34">
        <v>2336</v>
      </c>
      <c r="E34" t="s">
        <v>251</v>
      </c>
      <c r="F34" t="s">
        <v>465</v>
      </c>
      <c r="G34">
        <v>390</v>
      </c>
      <c r="H34">
        <v>338</v>
      </c>
      <c r="I34">
        <v>323</v>
      </c>
      <c r="J34">
        <v>332</v>
      </c>
      <c r="K34">
        <v>160590</v>
      </c>
      <c r="L34">
        <v>2630</v>
      </c>
      <c r="M34">
        <v>0</v>
      </c>
      <c r="N34">
        <v>1</v>
      </c>
      <c r="O34">
        <v>30705</v>
      </c>
      <c r="P34">
        <v>22727</v>
      </c>
      <c r="Q34">
        <v>31532</v>
      </c>
      <c r="R34">
        <v>8050</v>
      </c>
      <c r="S34">
        <f>ROUND(T34,0)</f>
        <v>9616</v>
      </c>
      <c r="T34">
        <v>9616</v>
      </c>
    </row>
    <row r="35" spans="1:20">
      <c r="A35">
        <v>110606</v>
      </c>
      <c r="B35">
        <v>10077884</v>
      </c>
      <c r="C35">
        <v>8732010</v>
      </c>
      <c r="D35">
        <v>2010</v>
      </c>
      <c r="E35" t="s">
        <v>125</v>
      </c>
      <c r="F35" t="s">
        <v>465</v>
      </c>
      <c r="G35">
        <v>107</v>
      </c>
      <c r="H35">
        <v>92</v>
      </c>
      <c r="I35">
        <v>89</v>
      </c>
      <c r="J35">
        <v>96</v>
      </c>
      <c r="K35">
        <v>21210</v>
      </c>
      <c r="L35">
        <v>5260</v>
      </c>
      <c r="M35">
        <v>350</v>
      </c>
      <c r="N35">
        <v>0</v>
      </c>
      <c r="O35">
        <v>9815</v>
      </c>
      <c r="P35">
        <v>8323</v>
      </c>
      <c r="Q35">
        <v>10704</v>
      </c>
      <c r="R35">
        <v>7067</v>
      </c>
      <c r="S35">
        <f>ROUND(T35,0)</f>
        <v>8446</v>
      </c>
      <c r="T35">
        <v>8446</v>
      </c>
    </row>
    <row r="36" spans="1:20">
      <c r="A36">
        <v>110676</v>
      </c>
      <c r="B36">
        <v>10077866</v>
      </c>
      <c r="C36">
        <v>8732208</v>
      </c>
      <c r="D36">
        <v>2208</v>
      </c>
      <c r="E36" t="s">
        <v>216</v>
      </c>
      <c r="F36" t="s">
        <v>465</v>
      </c>
      <c r="G36">
        <v>211</v>
      </c>
      <c r="H36">
        <v>190</v>
      </c>
      <c r="I36">
        <v>172</v>
      </c>
      <c r="J36">
        <v>180</v>
      </c>
      <c r="K36">
        <v>51510</v>
      </c>
      <c r="L36">
        <v>2630</v>
      </c>
      <c r="M36">
        <v>1050</v>
      </c>
      <c r="N36">
        <v>0</v>
      </c>
      <c r="O36">
        <v>12479</v>
      </c>
      <c r="P36">
        <v>12277</v>
      </c>
      <c r="Q36">
        <v>14609</v>
      </c>
      <c r="R36">
        <v>7417</v>
      </c>
      <c r="S36">
        <f>ROUND(T36,0)</f>
        <v>8860</v>
      </c>
      <c r="T36">
        <v>8860</v>
      </c>
    </row>
    <row r="37" spans="1:20">
      <c r="A37">
        <v>110812</v>
      </c>
      <c r="B37">
        <v>10070506</v>
      </c>
      <c r="C37">
        <v>8733065</v>
      </c>
      <c r="D37">
        <v>3065</v>
      </c>
      <c r="E37" t="s">
        <v>286</v>
      </c>
      <c r="F37" t="s">
        <v>465</v>
      </c>
      <c r="G37">
        <v>95</v>
      </c>
      <c r="H37">
        <v>84</v>
      </c>
      <c r="I37">
        <v>83</v>
      </c>
      <c r="J37">
        <v>84</v>
      </c>
      <c r="K37">
        <v>21210</v>
      </c>
      <c r="L37">
        <v>2630</v>
      </c>
      <c r="M37">
        <v>0</v>
      </c>
      <c r="N37">
        <v>0</v>
      </c>
      <c r="O37">
        <v>7852</v>
      </c>
      <c r="P37">
        <v>6609</v>
      </c>
      <c r="Q37">
        <v>8534</v>
      </c>
      <c r="R37">
        <v>7017</v>
      </c>
      <c r="S37">
        <f>ROUND(T37,0)</f>
        <v>8416</v>
      </c>
      <c r="T37">
        <v>8416</v>
      </c>
    </row>
    <row r="38" spans="1:20">
      <c r="A38">
        <v>110788</v>
      </c>
      <c r="B38">
        <v>10075698</v>
      </c>
      <c r="C38">
        <v>8733014</v>
      </c>
      <c r="D38">
        <v>3014</v>
      </c>
      <c r="E38" t="s">
        <v>269</v>
      </c>
      <c r="F38" t="s">
        <v>465</v>
      </c>
      <c r="G38">
        <v>417</v>
      </c>
      <c r="H38">
        <v>414</v>
      </c>
      <c r="I38">
        <v>355</v>
      </c>
      <c r="J38">
        <v>353</v>
      </c>
      <c r="K38">
        <v>75750</v>
      </c>
      <c r="L38">
        <v>21040</v>
      </c>
      <c r="M38">
        <v>6650</v>
      </c>
      <c r="N38">
        <v>1</v>
      </c>
      <c r="O38">
        <v>39679</v>
      </c>
      <c r="P38">
        <v>28459</v>
      </c>
      <c r="Q38">
        <v>40210</v>
      </c>
      <c r="R38">
        <v>8137</v>
      </c>
      <c r="S38">
        <f>ROUND(T38,0)</f>
        <v>9775</v>
      </c>
      <c r="T38">
        <v>9775</v>
      </c>
    </row>
    <row r="39" spans="1:20">
      <c r="A39">
        <v>110754</v>
      </c>
      <c r="B39">
        <v>10074528</v>
      </c>
      <c r="C39">
        <v>8732321</v>
      </c>
      <c r="D39">
        <v>2321</v>
      </c>
      <c r="E39" t="s">
        <v>244</v>
      </c>
      <c r="F39" t="s">
        <v>465</v>
      </c>
      <c r="G39">
        <v>448</v>
      </c>
      <c r="H39">
        <v>444</v>
      </c>
      <c r="I39">
        <v>389</v>
      </c>
      <c r="J39">
        <v>389</v>
      </c>
      <c r="K39">
        <v>137865</v>
      </c>
      <c r="L39">
        <v>13150</v>
      </c>
      <c r="M39">
        <v>0</v>
      </c>
      <c r="N39">
        <v>0</v>
      </c>
      <c r="O39">
        <v>39959</v>
      </c>
      <c r="P39">
        <v>34062</v>
      </c>
      <c r="Q39">
        <v>43681</v>
      </c>
      <c r="R39">
        <v>8287</v>
      </c>
      <c r="S39">
        <f>ROUND(T39,0)</f>
        <v>9946</v>
      </c>
      <c r="T39">
        <v>9946</v>
      </c>
    </row>
    <row r="40" spans="1:20">
      <c r="A40">
        <v>110607</v>
      </c>
      <c r="B40">
        <v>10077883</v>
      </c>
      <c r="C40">
        <v>8732011</v>
      </c>
      <c r="D40">
        <v>2011</v>
      </c>
      <c r="E40" t="s">
        <v>126</v>
      </c>
      <c r="F40" t="s">
        <v>465</v>
      </c>
      <c r="G40">
        <v>75</v>
      </c>
      <c r="H40">
        <v>75</v>
      </c>
      <c r="I40">
        <v>67</v>
      </c>
      <c r="J40">
        <v>78</v>
      </c>
      <c r="K40">
        <v>10605</v>
      </c>
      <c r="L40">
        <v>0</v>
      </c>
      <c r="M40">
        <v>0</v>
      </c>
      <c r="N40">
        <v>0</v>
      </c>
      <c r="O40">
        <v>7432</v>
      </c>
      <c r="P40">
        <v>6784</v>
      </c>
      <c r="Q40">
        <v>8390</v>
      </c>
      <c r="R40">
        <v>6992</v>
      </c>
      <c r="S40">
        <f>ROUND(T40,0)</f>
        <v>8335</v>
      </c>
      <c r="T40">
        <v>8335</v>
      </c>
    </row>
    <row r="41" spans="1:20">
      <c r="A41">
        <v>110608</v>
      </c>
      <c r="B41">
        <v>10074545</v>
      </c>
      <c r="C41">
        <v>8732012</v>
      </c>
      <c r="D41">
        <v>2012</v>
      </c>
      <c r="E41" t="s">
        <v>127</v>
      </c>
      <c r="F41" t="s">
        <v>465</v>
      </c>
      <c r="G41">
        <v>77</v>
      </c>
      <c r="H41">
        <v>79</v>
      </c>
      <c r="I41">
        <v>70</v>
      </c>
      <c r="J41">
        <v>75</v>
      </c>
      <c r="K41">
        <v>28785</v>
      </c>
      <c r="L41">
        <v>0</v>
      </c>
      <c r="M41">
        <v>0</v>
      </c>
      <c r="N41">
        <v>0</v>
      </c>
      <c r="O41">
        <v>3926</v>
      </c>
      <c r="P41">
        <v>2447</v>
      </c>
      <c r="Q41">
        <v>3761</v>
      </c>
      <c r="R41">
        <v>6979</v>
      </c>
      <c r="S41">
        <f>ROUND(T41,0)</f>
        <v>8350</v>
      </c>
      <c r="T41">
        <v>8350</v>
      </c>
    </row>
    <row r="42" spans="1:20">
      <c r="A42">
        <v>110633</v>
      </c>
      <c r="B42">
        <v>10074538</v>
      </c>
      <c r="C42">
        <v>8732068</v>
      </c>
      <c r="D42">
        <v>2068</v>
      </c>
      <c r="E42" t="s">
        <v>176</v>
      </c>
      <c r="F42" t="s">
        <v>465</v>
      </c>
      <c r="G42">
        <v>89</v>
      </c>
      <c r="H42">
        <v>94</v>
      </c>
      <c r="I42">
        <v>92</v>
      </c>
      <c r="J42">
        <v>75</v>
      </c>
      <c r="K42">
        <v>57570</v>
      </c>
      <c r="L42">
        <v>2630</v>
      </c>
      <c r="M42">
        <v>0</v>
      </c>
      <c r="N42">
        <v>1</v>
      </c>
      <c r="O42">
        <v>5609</v>
      </c>
      <c r="P42">
        <v>4195</v>
      </c>
      <c r="Q42">
        <v>5786</v>
      </c>
      <c r="R42">
        <v>6979</v>
      </c>
      <c r="S42">
        <f>ROUND(T42,0)</f>
        <v>8460</v>
      </c>
      <c r="T42">
        <v>8460</v>
      </c>
    </row>
    <row r="43" spans="1:20">
      <c r="A43">
        <v>110759</v>
      </c>
      <c r="B43">
        <v>10081280</v>
      </c>
      <c r="C43">
        <v>8732328</v>
      </c>
      <c r="D43">
        <v>2328</v>
      </c>
      <c r="E43" t="s">
        <v>246</v>
      </c>
      <c r="F43" t="s">
        <v>465</v>
      </c>
      <c r="G43">
        <v>265</v>
      </c>
      <c r="H43">
        <v>253</v>
      </c>
      <c r="I43">
        <v>227</v>
      </c>
      <c r="J43">
        <v>232</v>
      </c>
      <c r="K43">
        <v>60600</v>
      </c>
      <c r="L43">
        <v>2630</v>
      </c>
      <c r="M43">
        <v>0</v>
      </c>
      <c r="N43">
        <v>2</v>
      </c>
      <c r="O43">
        <v>25237</v>
      </c>
      <c r="P43">
        <v>19862</v>
      </c>
      <c r="Q43">
        <v>26614</v>
      </c>
      <c r="R43">
        <v>7633</v>
      </c>
      <c r="S43">
        <f>ROUND(T43,0)</f>
        <v>9136</v>
      </c>
      <c r="T43">
        <v>9136</v>
      </c>
    </row>
    <row r="44" spans="1:20">
      <c r="A44">
        <v>134937</v>
      </c>
      <c r="B44">
        <v>10017840</v>
      </c>
      <c r="C44">
        <v>8737025</v>
      </c>
      <c r="D44">
        <v>7025</v>
      </c>
      <c r="F44" t="s">
        <v>465</v>
      </c>
      <c r="G44">
        <v>180</v>
      </c>
      <c r="H44">
        <v>180</v>
      </c>
      <c r="I44" t="e">
        <v>#N/A</v>
      </c>
      <c r="J44" t="e">
        <v>#N/A</v>
      </c>
      <c r="K44">
        <v>103020</v>
      </c>
      <c r="L44">
        <v>13150</v>
      </c>
      <c r="M44">
        <v>700</v>
      </c>
      <c r="N44">
        <v>5</v>
      </c>
      <c r="O44">
        <v>1543</v>
      </c>
      <c r="P44">
        <v>2869</v>
      </c>
      <c r="Q44">
        <v>2604</v>
      </c>
      <c r="R44">
        <v>6917</v>
      </c>
      <c r="S44">
        <f>ROUND(T44,0)</f>
        <v>8310</v>
      </c>
      <c r="T44">
        <v>8310</v>
      </c>
    </row>
    <row r="45" spans="1:20">
      <c r="A45">
        <v>110611</v>
      </c>
      <c r="B45">
        <v>10074543</v>
      </c>
      <c r="C45">
        <v>8732016</v>
      </c>
      <c r="D45">
        <v>2016</v>
      </c>
      <c r="E45" t="s">
        <v>131</v>
      </c>
      <c r="F45" t="s">
        <v>465</v>
      </c>
      <c r="G45">
        <v>135</v>
      </c>
      <c r="H45">
        <v>135</v>
      </c>
      <c r="I45">
        <v>116</v>
      </c>
      <c r="J45">
        <v>115</v>
      </c>
      <c r="K45">
        <v>42420</v>
      </c>
      <c r="L45">
        <v>0</v>
      </c>
      <c r="M45">
        <v>1050</v>
      </c>
      <c r="N45">
        <v>0</v>
      </c>
      <c r="O45">
        <v>12339</v>
      </c>
      <c r="P45">
        <v>7760</v>
      </c>
      <c r="Q45">
        <v>11861</v>
      </c>
      <c r="R45">
        <v>7146</v>
      </c>
      <c r="S45">
        <f>ROUND(T45,0)</f>
        <v>8580</v>
      </c>
      <c r="T45">
        <v>8580</v>
      </c>
    </row>
    <row r="46" spans="1:20">
      <c r="A46">
        <v>110831</v>
      </c>
      <c r="B46">
        <v>10070496</v>
      </c>
      <c r="C46">
        <v>8733310</v>
      </c>
      <c r="D46">
        <v>3310</v>
      </c>
      <c r="E46" t="s">
        <v>298</v>
      </c>
      <c r="F46" t="s">
        <v>465</v>
      </c>
      <c r="G46">
        <v>206</v>
      </c>
      <c r="H46">
        <v>200</v>
      </c>
      <c r="I46">
        <v>177</v>
      </c>
      <c r="J46">
        <v>178</v>
      </c>
      <c r="K46">
        <v>25755</v>
      </c>
      <c r="L46">
        <v>0</v>
      </c>
      <c r="M46">
        <v>2100</v>
      </c>
      <c r="N46">
        <v>0</v>
      </c>
      <c r="O46">
        <v>19910</v>
      </c>
      <c r="P46">
        <v>15630</v>
      </c>
      <c r="Q46">
        <v>20973</v>
      </c>
      <c r="R46">
        <v>7408</v>
      </c>
      <c r="S46">
        <f>ROUND(T46,0)</f>
        <v>8885</v>
      </c>
      <c r="T46">
        <v>8885</v>
      </c>
    </row>
    <row r="47" spans="1:20">
      <c r="A47">
        <v>110815</v>
      </c>
      <c r="B47">
        <v>10070504</v>
      </c>
      <c r="C47">
        <v>8733068</v>
      </c>
      <c r="D47">
        <v>3068</v>
      </c>
      <c r="E47" t="s">
        <v>288</v>
      </c>
      <c r="F47" t="s">
        <v>465</v>
      </c>
      <c r="G47">
        <v>87</v>
      </c>
      <c r="H47">
        <v>74</v>
      </c>
      <c r="I47">
        <v>82</v>
      </c>
      <c r="J47">
        <v>89</v>
      </c>
      <c r="K47">
        <v>15150</v>
      </c>
      <c r="L47">
        <v>0</v>
      </c>
      <c r="M47">
        <v>0</v>
      </c>
      <c r="N47">
        <v>0</v>
      </c>
      <c r="O47">
        <v>8413</v>
      </c>
      <c r="P47">
        <v>2617</v>
      </c>
      <c r="Q47">
        <v>6509</v>
      </c>
      <c r="R47">
        <v>7037</v>
      </c>
      <c r="S47">
        <f>ROUND(T47,0)</f>
        <v>8410</v>
      </c>
      <c r="T47">
        <v>8410</v>
      </c>
    </row>
    <row r="48" spans="1:20">
      <c r="A48">
        <v>110748</v>
      </c>
      <c r="B48">
        <v>10068882</v>
      </c>
      <c r="C48">
        <v>8732315</v>
      </c>
      <c r="D48">
        <v>2315</v>
      </c>
      <c r="E48" t="s">
        <v>240</v>
      </c>
      <c r="F48" t="s">
        <v>465</v>
      </c>
      <c r="G48">
        <v>544</v>
      </c>
      <c r="H48">
        <v>544</v>
      </c>
      <c r="I48">
        <v>494</v>
      </c>
      <c r="J48">
        <v>456</v>
      </c>
      <c r="K48">
        <v>162105</v>
      </c>
      <c r="L48">
        <v>7890</v>
      </c>
      <c r="M48">
        <v>0</v>
      </c>
      <c r="N48">
        <v>0</v>
      </c>
      <c r="O48">
        <v>40379</v>
      </c>
      <c r="P48">
        <v>37073</v>
      </c>
      <c r="Q48">
        <v>45706</v>
      </c>
      <c r="R48">
        <v>8567</v>
      </c>
      <c r="S48">
        <f>ROUND(T48,0)</f>
        <v>10470</v>
      </c>
      <c r="T48">
        <v>10470</v>
      </c>
    </row>
    <row r="49" spans="1:20">
      <c r="A49">
        <v>110796</v>
      </c>
      <c r="B49">
        <v>10073727</v>
      </c>
      <c r="C49">
        <v>8733035</v>
      </c>
      <c r="D49">
        <v>3035</v>
      </c>
      <c r="E49" t="s">
        <v>274</v>
      </c>
      <c r="F49" t="s">
        <v>465</v>
      </c>
      <c r="G49">
        <v>135</v>
      </c>
      <c r="H49">
        <v>132</v>
      </c>
      <c r="I49">
        <v>120</v>
      </c>
      <c r="J49">
        <v>124</v>
      </c>
      <c r="K49">
        <v>22725</v>
      </c>
      <c r="L49">
        <v>0</v>
      </c>
      <c r="M49">
        <v>700</v>
      </c>
      <c r="N49">
        <v>0</v>
      </c>
      <c r="O49">
        <v>10516</v>
      </c>
      <c r="P49">
        <v>9828</v>
      </c>
      <c r="Q49">
        <v>12006</v>
      </c>
      <c r="R49">
        <v>7183</v>
      </c>
      <c r="S49">
        <f>ROUND(T49,0)</f>
        <v>8600</v>
      </c>
      <c r="T49">
        <v>8600</v>
      </c>
    </row>
    <row r="50" spans="1:20">
      <c r="A50">
        <v>110673</v>
      </c>
      <c r="B50">
        <v>10077867</v>
      </c>
      <c r="C50">
        <v>8732205</v>
      </c>
      <c r="D50">
        <v>2205</v>
      </c>
      <c r="E50" t="s">
        <v>214</v>
      </c>
      <c r="F50" t="s">
        <v>465</v>
      </c>
      <c r="G50">
        <v>75</v>
      </c>
      <c r="H50">
        <v>53</v>
      </c>
      <c r="I50">
        <v>68</v>
      </c>
      <c r="J50">
        <v>75</v>
      </c>
      <c r="K50">
        <v>22725</v>
      </c>
      <c r="L50">
        <v>0</v>
      </c>
      <c r="M50">
        <v>350</v>
      </c>
      <c r="N50">
        <v>0</v>
      </c>
      <c r="O50">
        <v>7151</v>
      </c>
      <c r="P50">
        <v>5350</v>
      </c>
      <c r="Q50">
        <v>7378</v>
      </c>
      <c r="R50">
        <v>6979</v>
      </c>
      <c r="S50">
        <f>ROUND(T50,0)</f>
        <v>8340</v>
      </c>
      <c r="T50">
        <v>8340</v>
      </c>
    </row>
    <row r="51" spans="1:20">
      <c r="A51">
        <v>110679</v>
      </c>
      <c r="B51">
        <v>10074532</v>
      </c>
      <c r="C51">
        <v>8732211</v>
      </c>
      <c r="D51">
        <v>2211</v>
      </c>
      <c r="E51" t="s">
        <v>219</v>
      </c>
      <c r="F51" t="s">
        <v>465</v>
      </c>
      <c r="G51">
        <v>270</v>
      </c>
      <c r="H51">
        <v>246</v>
      </c>
      <c r="I51">
        <v>229</v>
      </c>
      <c r="J51">
        <v>240</v>
      </c>
      <c r="K51">
        <v>42420</v>
      </c>
      <c r="L51">
        <v>7890</v>
      </c>
      <c r="M51">
        <v>1050</v>
      </c>
      <c r="N51">
        <v>1</v>
      </c>
      <c r="O51">
        <v>29864</v>
      </c>
      <c r="P51">
        <v>13274</v>
      </c>
      <c r="Q51">
        <v>25457</v>
      </c>
      <c r="R51">
        <v>7667</v>
      </c>
      <c r="S51">
        <f>ROUND(T51,0)</f>
        <v>9145</v>
      </c>
      <c r="T51">
        <v>9145</v>
      </c>
    </row>
    <row r="52" spans="1:20">
      <c r="A52">
        <v>110817</v>
      </c>
      <c r="B52">
        <v>10070502</v>
      </c>
      <c r="C52">
        <v>8733071</v>
      </c>
      <c r="D52">
        <v>3071</v>
      </c>
      <c r="E52" t="s">
        <v>290</v>
      </c>
      <c r="F52" t="s">
        <v>465</v>
      </c>
      <c r="G52">
        <v>199</v>
      </c>
      <c r="H52">
        <v>191</v>
      </c>
      <c r="I52">
        <v>169</v>
      </c>
      <c r="J52">
        <v>171</v>
      </c>
      <c r="K52">
        <v>34845</v>
      </c>
      <c r="L52">
        <v>2630</v>
      </c>
      <c r="M52">
        <v>0</v>
      </c>
      <c r="N52">
        <v>2</v>
      </c>
      <c r="O52">
        <v>17667</v>
      </c>
      <c r="P52">
        <v>13216</v>
      </c>
      <c r="Q52">
        <v>18225</v>
      </c>
      <c r="R52">
        <v>7379</v>
      </c>
      <c r="S52">
        <f>ROUND(T52,0)</f>
        <v>8845</v>
      </c>
      <c r="T52">
        <v>8845</v>
      </c>
    </row>
    <row r="53" spans="1:20">
      <c r="A53">
        <v>110680</v>
      </c>
      <c r="B53">
        <v>10077302</v>
      </c>
      <c r="C53">
        <v>8732212</v>
      </c>
      <c r="D53">
        <v>2212</v>
      </c>
      <c r="E53" t="s">
        <v>220</v>
      </c>
      <c r="F53" t="s">
        <v>465</v>
      </c>
      <c r="G53">
        <v>183</v>
      </c>
      <c r="H53">
        <v>176</v>
      </c>
      <c r="I53">
        <v>152</v>
      </c>
      <c r="J53">
        <v>151</v>
      </c>
      <c r="K53">
        <v>21210</v>
      </c>
      <c r="L53">
        <v>5260</v>
      </c>
      <c r="M53">
        <v>4900</v>
      </c>
      <c r="N53">
        <v>0</v>
      </c>
      <c r="O53">
        <v>20471</v>
      </c>
      <c r="P53">
        <v>16540</v>
      </c>
      <c r="Q53">
        <v>21841</v>
      </c>
      <c r="R53">
        <v>7296</v>
      </c>
      <c r="S53">
        <f>ROUND(T53,0)</f>
        <v>8760</v>
      </c>
      <c r="T53">
        <v>8760</v>
      </c>
    </row>
    <row r="54" spans="1:20">
      <c r="A54">
        <v>135568</v>
      </c>
      <c r="B54">
        <v>10076626</v>
      </c>
      <c r="C54">
        <v>8733945</v>
      </c>
      <c r="D54">
        <v>3945</v>
      </c>
      <c r="E54" t="s">
        <v>321</v>
      </c>
      <c r="F54" t="s">
        <v>465</v>
      </c>
      <c r="G54">
        <v>446</v>
      </c>
      <c r="H54">
        <v>443</v>
      </c>
      <c r="I54">
        <v>385</v>
      </c>
      <c r="J54">
        <v>365</v>
      </c>
      <c r="K54">
        <v>231795</v>
      </c>
      <c r="L54">
        <v>2630</v>
      </c>
      <c r="M54">
        <v>700</v>
      </c>
      <c r="N54">
        <v>0</v>
      </c>
      <c r="O54">
        <v>36033</v>
      </c>
      <c r="P54">
        <v>30635</v>
      </c>
      <c r="Q54">
        <v>39342</v>
      </c>
      <c r="R54">
        <v>8187</v>
      </c>
      <c r="S54">
        <f>ROUND(T54,0)</f>
        <v>9925</v>
      </c>
      <c r="T54">
        <v>9925</v>
      </c>
    </row>
    <row r="55" spans="1:20">
      <c r="A55">
        <v>110791</v>
      </c>
      <c r="B55">
        <v>10078908</v>
      </c>
      <c r="C55">
        <v>8733022</v>
      </c>
      <c r="D55">
        <v>3022</v>
      </c>
      <c r="E55" t="s">
        <v>270</v>
      </c>
      <c r="F55" t="s">
        <v>465</v>
      </c>
      <c r="G55">
        <v>208</v>
      </c>
      <c r="H55">
        <v>201</v>
      </c>
      <c r="I55">
        <v>181</v>
      </c>
      <c r="J55">
        <v>183</v>
      </c>
      <c r="K55">
        <v>28785</v>
      </c>
      <c r="L55">
        <v>5260</v>
      </c>
      <c r="M55">
        <v>1750</v>
      </c>
      <c r="N55">
        <v>0</v>
      </c>
      <c r="O55">
        <v>20751</v>
      </c>
      <c r="P55">
        <v>17485</v>
      </c>
      <c r="Q55">
        <v>22564</v>
      </c>
      <c r="R55">
        <v>7429</v>
      </c>
      <c r="S55">
        <f>ROUND(T55,0)</f>
        <v>8905</v>
      </c>
      <c r="T55">
        <v>8905</v>
      </c>
    </row>
    <row r="56" spans="1:20">
      <c r="A56">
        <v>110771</v>
      </c>
      <c r="B56">
        <v>10077298</v>
      </c>
      <c r="C56">
        <v>8732442</v>
      </c>
      <c r="D56">
        <v>2442</v>
      </c>
      <c r="E56" t="s">
        <v>252</v>
      </c>
      <c r="F56" t="s">
        <v>465</v>
      </c>
      <c r="G56">
        <v>129</v>
      </c>
      <c r="H56">
        <v>142</v>
      </c>
      <c r="I56">
        <v>113</v>
      </c>
      <c r="J56">
        <v>105</v>
      </c>
      <c r="K56">
        <v>22725</v>
      </c>
      <c r="L56">
        <v>0</v>
      </c>
      <c r="M56">
        <v>0</v>
      </c>
      <c r="N56">
        <v>0</v>
      </c>
      <c r="O56">
        <v>14301</v>
      </c>
      <c r="P56">
        <v>9719</v>
      </c>
      <c r="Q56">
        <v>14175</v>
      </c>
      <c r="R56">
        <v>7104</v>
      </c>
      <c r="S56">
        <f>ROUND(T56,0)</f>
        <v>8566</v>
      </c>
      <c r="T56">
        <v>8566</v>
      </c>
    </row>
    <row r="57" spans="1:20">
      <c r="A57">
        <v>110762</v>
      </c>
      <c r="B57">
        <v>10074526</v>
      </c>
      <c r="C57">
        <v>8732331</v>
      </c>
      <c r="D57">
        <v>2331</v>
      </c>
      <c r="E57" t="s">
        <v>248</v>
      </c>
      <c r="F57" t="s">
        <v>465</v>
      </c>
      <c r="G57">
        <v>72</v>
      </c>
      <c r="H57">
        <v>61</v>
      </c>
      <c r="I57">
        <v>63</v>
      </c>
      <c r="J57">
        <v>62</v>
      </c>
      <c r="K57">
        <v>53025</v>
      </c>
      <c r="L57">
        <v>5260</v>
      </c>
      <c r="M57">
        <v>0</v>
      </c>
      <c r="N57">
        <v>2</v>
      </c>
      <c r="O57">
        <v>5609</v>
      </c>
      <c r="P57">
        <v>-1932</v>
      </c>
      <c r="Q57">
        <v>2170</v>
      </c>
      <c r="R57">
        <v>6925</v>
      </c>
      <c r="S57">
        <f>ROUND(T57,0)</f>
        <v>8315</v>
      </c>
      <c r="T57">
        <v>8315</v>
      </c>
    </row>
    <row r="58" spans="1:20">
      <c r="A58">
        <v>110775</v>
      </c>
      <c r="B58">
        <v>10077849</v>
      </c>
      <c r="C58">
        <v>8732446</v>
      </c>
      <c r="D58">
        <v>2446</v>
      </c>
      <c r="E58" t="s">
        <v>255</v>
      </c>
      <c r="F58" t="s">
        <v>465</v>
      </c>
      <c r="G58">
        <v>398</v>
      </c>
      <c r="H58">
        <v>394</v>
      </c>
      <c r="I58">
        <v>334</v>
      </c>
      <c r="J58">
        <v>339</v>
      </c>
      <c r="K58">
        <v>228765</v>
      </c>
      <c r="L58">
        <v>13150</v>
      </c>
      <c r="M58">
        <v>350</v>
      </c>
      <c r="N58">
        <v>1</v>
      </c>
      <c r="O58">
        <v>29724</v>
      </c>
      <c r="P58">
        <v>21993</v>
      </c>
      <c r="Q58">
        <v>30520</v>
      </c>
      <c r="R58">
        <v>8079</v>
      </c>
      <c r="S58">
        <f>ROUND(T58,0)</f>
        <v>9670</v>
      </c>
      <c r="T58">
        <v>9670</v>
      </c>
    </row>
    <row r="59" spans="1:20">
      <c r="A59">
        <v>110832</v>
      </c>
      <c r="B59">
        <v>10078317</v>
      </c>
      <c r="C59">
        <v>8733317</v>
      </c>
      <c r="D59">
        <v>3317</v>
      </c>
      <c r="E59" t="s">
        <v>299</v>
      </c>
      <c r="F59" t="s">
        <v>465</v>
      </c>
      <c r="G59">
        <v>155</v>
      </c>
      <c r="H59">
        <v>151</v>
      </c>
      <c r="I59">
        <v>109</v>
      </c>
      <c r="J59">
        <v>101</v>
      </c>
      <c r="K59">
        <v>39390</v>
      </c>
      <c r="L59">
        <v>2630</v>
      </c>
      <c r="M59">
        <v>700</v>
      </c>
      <c r="N59">
        <v>0</v>
      </c>
      <c r="O59">
        <v>32949</v>
      </c>
      <c r="P59">
        <v>27836</v>
      </c>
      <c r="Q59">
        <v>35871</v>
      </c>
      <c r="R59">
        <v>7087</v>
      </c>
      <c r="S59">
        <f>ROUND(T59,0)</f>
        <v>8545</v>
      </c>
      <c r="T59">
        <v>8545</v>
      </c>
    </row>
    <row r="60" spans="1:20">
      <c r="A60">
        <v>110632</v>
      </c>
      <c r="B60">
        <v>10077875</v>
      </c>
      <c r="C60">
        <v>8732066</v>
      </c>
      <c r="D60">
        <v>2066</v>
      </c>
      <c r="E60" t="s">
        <v>174</v>
      </c>
      <c r="F60" t="s">
        <v>465</v>
      </c>
      <c r="G60">
        <v>207</v>
      </c>
      <c r="H60">
        <v>207</v>
      </c>
      <c r="I60">
        <v>180</v>
      </c>
      <c r="J60">
        <v>184</v>
      </c>
      <c r="K60">
        <v>40905</v>
      </c>
      <c r="L60">
        <v>5260</v>
      </c>
      <c r="M60">
        <v>1050</v>
      </c>
      <c r="N60">
        <v>1</v>
      </c>
      <c r="O60">
        <v>20330</v>
      </c>
      <c r="P60">
        <v>13494</v>
      </c>
      <c r="Q60">
        <v>19961</v>
      </c>
      <c r="R60">
        <v>7433</v>
      </c>
      <c r="S60">
        <f>ROUND(T60,0)</f>
        <v>8900</v>
      </c>
      <c r="T60">
        <v>8900</v>
      </c>
    </row>
    <row r="61" spans="1:20">
      <c r="A61">
        <v>110733</v>
      </c>
      <c r="B61">
        <v>10074529</v>
      </c>
      <c r="C61">
        <v>8732293</v>
      </c>
      <c r="D61">
        <v>2293</v>
      </c>
      <c r="E61" t="s">
        <v>238</v>
      </c>
      <c r="F61" t="s">
        <v>465</v>
      </c>
      <c r="G61">
        <v>292</v>
      </c>
      <c r="H61">
        <v>289</v>
      </c>
      <c r="I61">
        <v>251</v>
      </c>
      <c r="J61">
        <v>265</v>
      </c>
      <c r="K61">
        <v>68175</v>
      </c>
      <c r="L61">
        <v>2630</v>
      </c>
      <c r="M61">
        <v>350</v>
      </c>
      <c r="N61">
        <v>0</v>
      </c>
      <c r="O61">
        <v>21312</v>
      </c>
      <c r="P61">
        <v>20601</v>
      </c>
      <c r="Q61">
        <v>24734</v>
      </c>
      <c r="R61">
        <v>7771</v>
      </c>
      <c r="S61">
        <f>ROUND(T61,0)</f>
        <v>9256</v>
      </c>
      <c r="T61">
        <v>9256</v>
      </c>
    </row>
    <row r="62" spans="1:20">
      <c r="A62">
        <v>110637</v>
      </c>
      <c r="B62">
        <v>10074537</v>
      </c>
      <c r="C62">
        <v>8732074</v>
      </c>
      <c r="D62">
        <v>2074</v>
      </c>
      <c r="E62" t="s">
        <v>181</v>
      </c>
      <c r="F62" t="s">
        <v>465</v>
      </c>
      <c r="G62">
        <v>392</v>
      </c>
      <c r="H62">
        <v>403</v>
      </c>
      <c r="I62">
        <v>348</v>
      </c>
      <c r="J62">
        <v>348</v>
      </c>
      <c r="K62">
        <v>142410</v>
      </c>
      <c r="L62">
        <v>5260</v>
      </c>
      <c r="M62">
        <v>700</v>
      </c>
      <c r="N62">
        <v>0</v>
      </c>
      <c r="O62">
        <v>21592</v>
      </c>
      <c r="P62">
        <v>20811</v>
      </c>
      <c r="Q62">
        <v>25023</v>
      </c>
      <c r="R62">
        <v>8117</v>
      </c>
      <c r="S62">
        <f>ROUND(T62,0)</f>
        <v>9740</v>
      </c>
      <c r="T62">
        <v>9740</v>
      </c>
    </row>
    <row r="63" spans="1:20">
      <c r="A63">
        <v>110638</v>
      </c>
      <c r="B63">
        <v>10077873</v>
      </c>
      <c r="C63">
        <v>8732075</v>
      </c>
      <c r="D63">
        <v>2075</v>
      </c>
      <c r="E63" t="s">
        <v>182</v>
      </c>
      <c r="F63" t="s">
        <v>465</v>
      </c>
      <c r="G63">
        <v>213</v>
      </c>
      <c r="H63">
        <v>191</v>
      </c>
      <c r="I63">
        <v>187</v>
      </c>
      <c r="J63">
        <v>203</v>
      </c>
      <c r="K63">
        <v>107565</v>
      </c>
      <c r="L63">
        <v>13150</v>
      </c>
      <c r="M63">
        <v>350</v>
      </c>
      <c r="N63">
        <v>0</v>
      </c>
      <c r="O63">
        <v>15283</v>
      </c>
      <c r="P63">
        <v>7022</v>
      </c>
      <c r="Q63">
        <v>13163</v>
      </c>
      <c r="R63">
        <v>7512</v>
      </c>
      <c r="S63">
        <f>ROUND(T63,0)</f>
        <v>8935</v>
      </c>
      <c r="T63">
        <v>8935</v>
      </c>
    </row>
    <row r="64" spans="1:20">
      <c r="A64">
        <v>110666</v>
      </c>
      <c r="B64">
        <v>10081279</v>
      </c>
      <c r="C64">
        <v>8732121</v>
      </c>
      <c r="D64">
        <v>2121</v>
      </c>
      <c r="E64" t="s">
        <v>209</v>
      </c>
      <c r="F64" t="s">
        <v>465</v>
      </c>
      <c r="G64">
        <v>392</v>
      </c>
      <c r="H64">
        <v>397</v>
      </c>
      <c r="I64">
        <v>343</v>
      </c>
      <c r="J64">
        <v>354</v>
      </c>
      <c r="K64">
        <v>106050</v>
      </c>
      <c r="L64">
        <v>0</v>
      </c>
      <c r="M64">
        <v>700</v>
      </c>
      <c r="N64">
        <v>0</v>
      </c>
      <c r="O64">
        <v>36734</v>
      </c>
      <c r="P64">
        <v>24296</v>
      </c>
      <c r="Q64">
        <v>36015</v>
      </c>
      <c r="R64">
        <v>8142</v>
      </c>
      <c r="S64">
        <f>ROUND(T64,0)</f>
        <v>9715</v>
      </c>
      <c r="T64">
        <v>9715</v>
      </c>
    </row>
    <row r="65" spans="1:20">
      <c r="A65">
        <v>110614</v>
      </c>
      <c r="B65">
        <v>10077881</v>
      </c>
      <c r="C65">
        <v>8732028</v>
      </c>
      <c r="D65">
        <v>2028</v>
      </c>
      <c r="E65" t="s">
        <v>143</v>
      </c>
      <c r="F65" t="s">
        <v>465</v>
      </c>
      <c r="G65">
        <v>383</v>
      </c>
      <c r="H65">
        <v>363</v>
      </c>
      <c r="I65">
        <v>322</v>
      </c>
      <c r="J65">
        <v>343</v>
      </c>
      <c r="K65">
        <v>125745</v>
      </c>
      <c r="L65">
        <v>7890</v>
      </c>
      <c r="M65">
        <v>0</v>
      </c>
      <c r="N65">
        <v>0</v>
      </c>
      <c r="O65">
        <v>34351</v>
      </c>
      <c r="P65">
        <v>25209</v>
      </c>
      <c r="Q65">
        <v>35148</v>
      </c>
      <c r="R65">
        <v>8096</v>
      </c>
      <c r="S65">
        <f>ROUND(T65,0)</f>
        <v>9610</v>
      </c>
      <c r="T65">
        <v>9610</v>
      </c>
    </row>
    <row r="66" spans="1:20">
      <c r="A66">
        <v>110615</v>
      </c>
      <c r="B66">
        <v>10077880</v>
      </c>
      <c r="C66">
        <v>8732029</v>
      </c>
      <c r="D66">
        <v>2029</v>
      </c>
      <c r="E66" t="s">
        <v>144</v>
      </c>
      <c r="F66" t="s">
        <v>465</v>
      </c>
      <c r="G66">
        <v>192</v>
      </c>
      <c r="H66">
        <v>194</v>
      </c>
      <c r="I66">
        <v>162</v>
      </c>
      <c r="J66">
        <v>180</v>
      </c>
      <c r="K66">
        <v>48480</v>
      </c>
      <c r="L66">
        <v>2630</v>
      </c>
      <c r="M66">
        <v>0</v>
      </c>
      <c r="N66">
        <v>0</v>
      </c>
      <c r="O66">
        <v>19770</v>
      </c>
      <c r="P66">
        <v>8172</v>
      </c>
      <c r="Q66">
        <v>16490</v>
      </c>
      <c r="R66">
        <v>7417</v>
      </c>
      <c r="S66">
        <f>ROUND(T66,0)</f>
        <v>8810</v>
      </c>
      <c r="T66">
        <v>8810</v>
      </c>
    </row>
    <row r="67" spans="1:20">
      <c r="A67">
        <v>110626</v>
      </c>
      <c r="B67">
        <v>10074541</v>
      </c>
      <c r="C67">
        <v>8732059</v>
      </c>
      <c r="D67">
        <v>2059</v>
      </c>
      <c r="E67" t="s">
        <v>169</v>
      </c>
      <c r="F67" t="s">
        <v>465</v>
      </c>
      <c r="G67">
        <v>189</v>
      </c>
      <c r="H67">
        <v>182</v>
      </c>
      <c r="I67">
        <v>165</v>
      </c>
      <c r="J67">
        <v>173</v>
      </c>
      <c r="K67">
        <v>28785</v>
      </c>
      <c r="L67">
        <v>0</v>
      </c>
      <c r="M67">
        <v>0</v>
      </c>
      <c r="N67">
        <v>0</v>
      </c>
      <c r="O67">
        <v>14442</v>
      </c>
      <c r="P67">
        <v>12029</v>
      </c>
      <c r="Q67">
        <v>15621</v>
      </c>
      <c r="R67">
        <v>7387</v>
      </c>
      <c r="S67">
        <f>ROUND(T67,0)</f>
        <v>8825</v>
      </c>
      <c r="T67">
        <v>8825</v>
      </c>
    </row>
    <row r="68" spans="1:20">
      <c r="A68">
        <v>133930</v>
      </c>
      <c r="B68">
        <v>10069415</v>
      </c>
      <c r="C68">
        <v>8733386</v>
      </c>
      <c r="D68">
        <v>3386</v>
      </c>
      <c r="E68" t="s">
        <v>314</v>
      </c>
      <c r="F68" t="s">
        <v>465</v>
      </c>
      <c r="G68">
        <v>409</v>
      </c>
      <c r="H68">
        <v>420</v>
      </c>
      <c r="I68">
        <v>353</v>
      </c>
      <c r="J68">
        <v>356</v>
      </c>
      <c r="K68">
        <v>80295</v>
      </c>
      <c r="L68">
        <v>18410</v>
      </c>
      <c r="M68">
        <v>700</v>
      </c>
      <c r="N68">
        <v>1</v>
      </c>
      <c r="O68">
        <v>41361</v>
      </c>
      <c r="P68">
        <v>32905</v>
      </c>
      <c r="Q68">
        <v>43826</v>
      </c>
      <c r="R68">
        <v>8150</v>
      </c>
      <c r="S68">
        <f>ROUND(T68,0)</f>
        <v>9766</v>
      </c>
      <c r="T68">
        <v>9766</v>
      </c>
    </row>
    <row r="69" spans="1:20">
      <c r="A69">
        <v>131996</v>
      </c>
      <c r="B69">
        <v>10075522</v>
      </c>
      <c r="C69">
        <v>8732449</v>
      </c>
      <c r="D69">
        <v>2449</v>
      </c>
      <c r="E69" t="s">
        <v>258</v>
      </c>
      <c r="F69" t="s">
        <v>465</v>
      </c>
      <c r="G69">
        <v>403</v>
      </c>
      <c r="H69">
        <v>391</v>
      </c>
      <c r="I69">
        <v>357</v>
      </c>
      <c r="J69">
        <v>364</v>
      </c>
      <c r="K69">
        <v>109080</v>
      </c>
      <c r="L69">
        <v>0</v>
      </c>
      <c r="M69">
        <v>700</v>
      </c>
      <c r="N69">
        <v>3</v>
      </c>
      <c r="O69">
        <v>28602</v>
      </c>
      <c r="P69">
        <v>24830</v>
      </c>
      <c r="Q69">
        <v>31532</v>
      </c>
      <c r="R69">
        <v>8183</v>
      </c>
      <c r="S69">
        <f>ROUND(T69,0)</f>
        <v>9785</v>
      </c>
      <c r="T69">
        <v>9785</v>
      </c>
    </row>
    <row r="70" spans="1:20">
      <c r="A70">
        <v>110657</v>
      </c>
      <c r="B70">
        <v>10077869</v>
      </c>
      <c r="C70">
        <v>8732107</v>
      </c>
      <c r="D70">
        <v>2107</v>
      </c>
      <c r="E70" t="s">
        <v>204</v>
      </c>
      <c r="F70" t="s">
        <v>465</v>
      </c>
      <c r="G70">
        <v>388</v>
      </c>
      <c r="H70">
        <v>371</v>
      </c>
      <c r="I70">
        <v>333</v>
      </c>
      <c r="J70">
        <v>331</v>
      </c>
      <c r="K70">
        <v>106050</v>
      </c>
      <c r="L70">
        <v>13150</v>
      </c>
      <c r="M70">
        <v>700</v>
      </c>
      <c r="N70">
        <v>0</v>
      </c>
      <c r="O70">
        <v>38276</v>
      </c>
      <c r="P70">
        <v>24960</v>
      </c>
      <c r="Q70">
        <v>37317</v>
      </c>
      <c r="R70">
        <v>8046</v>
      </c>
      <c r="S70">
        <f>ROUND(T70,0)</f>
        <v>9665</v>
      </c>
      <c r="T70">
        <v>9665</v>
      </c>
    </row>
    <row r="71" spans="1:20">
      <c r="A71">
        <v>110658</v>
      </c>
      <c r="B71">
        <v>10074535</v>
      </c>
      <c r="C71">
        <v>8732109</v>
      </c>
      <c r="D71">
        <v>2109</v>
      </c>
      <c r="E71" t="s">
        <v>205</v>
      </c>
      <c r="F71" t="s">
        <v>465</v>
      </c>
      <c r="G71">
        <v>225</v>
      </c>
      <c r="H71">
        <v>218</v>
      </c>
      <c r="I71">
        <v>195</v>
      </c>
      <c r="J71">
        <v>199</v>
      </c>
      <c r="K71">
        <v>24240</v>
      </c>
      <c r="L71">
        <v>0</v>
      </c>
      <c r="M71">
        <v>0</v>
      </c>
      <c r="N71">
        <v>1</v>
      </c>
      <c r="O71">
        <v>24396</v>
      </c>
      <c r="P71">
        <v>14575</v>
      </c>
      <c r="Q71">
        <v>22998</v>
      </c>
      <c r="R71">
        <v>7496</v>
      </c>
      <c r="S71">
        <f>ROUND(T71,0)</f>
        <v>8975</v>
      </c>
      <c r="T71">
        <v>8975</v>
      </c>
    </row>
    <row r="72" spans="1:20">
      <c r="A72">
        <v>134979</v>
      </c>
      <c r="B72">
        <v>10071732</v>
      </c>
      <c r="C72">
        <v>8733390</v>
      </c>
      <c r="D72">
        <v>3390</v>
      </c>
      <c r="E72" t="s">
        <v>317</v>
      </c>
      <c r="F72" t="s">
        <v>465</v>
      </c>
      <c r="G72">
        <v>192</v>
      </c>
      <c r="H72">
        <v>162</v>
      </c>
      <c r="I72">
        <v>146</v>
      </c>
      <c r="J72">
        <v>156</v>
      </c>
      <c r="K72">
        <v>103020</v>
      </c>
      <c r="L72">
        <v>5260</v>
      </c>
      <c r="M72">
        <v>0</v>
      </c>
      <c r="N72">
        <v>0</v>
      </c>
      <c r="O72">
        <v>11918</v>
      </c>
      <c r="P72">
        <v>9651</v>
      </c>
      <c r="Q72">
        <v>12729</v>
      </c>
      <c r="R72">
        <v>7317</v>
      </c>
      <c r="S72">
        <f>ROUND(T72,0)</f>
        <v>8730</v>
      </c>
      <c r="T72">
        <v>8730</v>
      </c>
    </row>
    <row r="73" spans="1:20">
      <c r="A73">
        <v>110616</v>
      </c>
      <c r="B73">
        <v>10077879</v>
      </c>
      <c r="C73">
        <v>8732031</v>
      </c>
      <c r="D73">
        <v>2031</v>
      </c>
      <c r="E73" t="s">
        <v>146</v>
      </c>
      <c r="F73" t="s">
        <v>465</v>
      </c>
      <c r="G73">
        <v>205</v>
      </c>
      <c r="H73">
        <v>202</v>
      </c>
      <c r="I73">
        <v>178</v>
      </c>
      <c r="J73">
        <v>170</v>
      </c>
      <c r="K73">
        <v>45450</v>
      </c>
      <c r="L73">
        <v>7890</v>
      </c>
      <c r="M73">
        <v>700</v>
      </c>
      <c r="N73">
        <v>0</v>
      </c>
      <c r="O73">
        <v>17947</v>
      </c>
      <c r="P73">
        <v>14162</v>
      </c>
      <c r="Q73">
        <v>18949</v>
      </c>
      <c r="R73">
        <v>7375</v>
      </c>
      <c r="S73">
        <f>ROUND(T73,0)</f>
        <v>8890</v>
      </c>
      <c r="T73">
        <v>8890</v>
      </c>
    </row>
    <row r="74" spans="1:20">
      <c r="A74">
        <v>110837</v>
      </c>
      <c r="B74">
        <v>10070495</v>
      </c>
      <c r="C74">
        <v>8733350</v>
      </c>
      <c r="D74">
        <v>3350</v>
      </c>
      <c r="E74" t="s">
        <v>303</v>
      </c>
      <c r="F74" t="s">
        <v>465</v>
      </c>
      <c r="G74">
        <v>119</v>
      </c>
      <c r="H74">
        <v>115</v>
      </c>
      <c r="I74">
        <v>100</v>
      </c>
      <c r="J74">
        <v>98</v>
      </c>
      <c r="K74">
        <v>21210</v>
      </c>
      <c r="L74">
        <v>0</v>
      </c>
      <c r="M74">
        <v>0</v>
      </c>
      <c r="N74">
        <v>0</v>
      </c>
      <c r="O74">
        <v>12339</v>
      </c>
      <c r="P74">
        <v>10701</v>
      </c>
      <c r="Q74">
        <v>13597</v>
      </c>
      <c r="R74">
        <v>7075</v>
      </c>
      <c r="S74">
        <f>ROUND(T74,0)</f>
        <v>8500</v>
      </c>
      <c r="T74">
        <v>8500</v>
      </c>
    </row>
    <row r="75" spans="1:20">
      <c r="A75">
        <v>110617</v>
      </c>
      <c r="B75">
        <v>10076998</v>
      </c>
      <c r="C75">
        <v>8732033</v>
      </c>
      <c r="D75">
        <v>2033</v>
      </c>
      <c r="E75" t="s">
        <v>148</v>
      </c>
      <c r="F75" t="s">
        <v>465</v>
      </c>
      <c r="G75">
        <v>317</v>
      </c>
      <c r="H75">
        <v>291</v>
      </c>
      <c r="I75">
        <v>284</v>
      </c>
      <c r="J75">
        <v>309</v>
      </c>
      <c r="K75">
        <v>63630</v>
      </c>
      <c r="L75">
        <v>2630</v>
      </c>
      <c r="M75">
        <v>1750</v>
      </c>
      <c r="N75">
        <v>1</v>
      </c>
      <c r="O75">
        <v>30986</v>
      </c>
      <c r="P75">
        <v>11907</v>
      </c>
      <c r="Q75">
        <v>25312</v>
      </c>
      <c r="R75">
        <v>7954</v>
      </c>
      <c r="S75">
        <f>ROUND(T75,0)</f>
        <v>9420</v>
      </c>
      <c r="T75">
        <v>9420</v>
      </c>
    </row>
    <row r="76" spans="1:20">
      <c r="A76">
        <v>110836</v>
      </c>
      <c r="B76">
        <v>10078905</v>
      </c>
      <c r="C76">
        <v>8733331</v>
      </c>
      <c r="D76">
        <v>3331</v>
      </c>
      <c r="E76" t="s">
        <v>302</v>
      </c>
      <c r="F76" t="s">
        <v>465</v>
      </c>
      <c r="G76">
        <v>129</v>
      </c>
      <c r="H76">
        <v>125</v>
      </c>
      <c r="I76">
        <v>119</v>
      </c>
      <c r="J76">
        <v>105</v>
      </c>
      <c r="K76">
        <v>34845</v>
      </c>
      <c r="L76">
        <v>0</v>
      </c>
      <c r="M76">
        <v>0</v>
      </c>
      <c r="N76">
        <v>0</v>
      </c>
      <c r="O76">
        <v>12059</v>
      </c>
      <c r="P76">
        <v>8530</v>
      </c>
      <c r="Q76">
        <v>12150</v>
      </c>
      <c r="R76">
        <v>7104</v>
      </c>
      <c r="S76">
        <f>ROUND(T76,0)</f>
        <v>8596</v>
      </c>
      <c r="T76">
        <v>8596</v>
      </c>
    </row>
    <row r="77" spans="1:20">
      <c r="A77">
        <v>110702</v>
      </c>
      <c r="B77">
        <v>10079828</v>
      </c>
      <c r="C77">
        <v>8732239</v>
      </c>
      <c r="D77">
        <v>2239</v>
      </c>
      <c r="E77" t="s">
        <v>229</v>
      </c>
      <c r="F77" t="s">
        <v>465</v>
      </c>
      <c r="G77">
        <v>300</v>
      </c>
      <c r="H77">
        <v>280</v>
      </c>
      <c r="I77">
        <v>299</v>
      </c>
      <c r="J77">
        <v>308</v>
      </c>
      <c r="K77">
        <v>128775</v>
      </c>
      <c r="L77">
        <v>15780</v>
      </c>
      <c r="M77">
        <v>1050</v>
      </c>
      <c r="N77">
        <v>0</v>
      </c>
      <c r="O77">
        <v>0</v>
      </c>
      <c r="P77">
        <v>0</v>
      </c>
      <c r="Q77">
        <v>0</v>
      </c>
      <c r="R77">
        <v>7950</v>
      </c>
      <c r="S77">
        <f>ROUND(T77,0)</f>
        <v>9496</v>
      </c>
      <c r="T77">
        <v>9496</v>
      </c>
    </row>
    <row r="78" spans="1:20">
      <c r="A78">
        <v>110687</v>
      </c>
      <c r="B78">
        <v>10069701</v>
      </c>
      <c r="C78">
        <v>8732219</v>
      </c>
      <c r="D78">
        <v>2219</v>
      </c>
      <c r="E78" t="s">
        <v>224</v>
      </c>
      <c r="F78" t="s">
        <v>465</v>
      </c>
      <c r="G78">
        <v>188</v>
      </c>
      <c r="H78">
        <v>171</v>
      </c>
      <c r="I78">
        <v>126</v>
      </c>
      <c r="J78">
        <v>145</v>
      </c>
      <c r="K78">
        <v>49995</v>
      </c>
      <c r="L78">
        <v>5260</v>
      </c>
      <c r="M78">
        <v>0</v>
      </c>
      <c r="N78">
        <v>0</v>
      </c>
      <c r="O78">
        <v>42903</v>
      </c>
      <c r="P78">
        <v>30627</v>
      </c>
      <c r="Q78">
        <v>43392</v>
      </c>
      <c r="R78">
        <v>7271</v>
      </c>
      <c r="S78">
        <f>ROUND(T78,0)</f>
        <v>8630</v>
      </c>
      <c r="T78">
        <v>8630</v>
      </c>
    </row>
    <row r="79" spans="1:20">
      <c r="A79">
        <v>110763</v>
      </c>
      <c r="B79">
        <v>10069368</v>
      </c>
      <c r="C79">
        <v>8732333</v>
      </c>
      <c r="D79">
        <v>2333</v>
      </c>
      <c r="E79" t="s">
        <v>249</v>
      </c>
      <c r="F79" t="s">
        <v>465</v>
      </c>
      <c r="G79">
        <v>386</v>
      </c>
      <c r="H79">
        <v>372</v>
      </c>
      <c r="I79">
        <v>320</v>
      </c>
      <c r="J79">
        <v>344</v>
      </c>
      <c r="K79">
        <v>104535</v>
      </c>
      <c r="L79">
        <v>2630</v>
      </c>
      <c r="M79">
        <v>0</v>
      </c>
      <c r="N79">
        <v>0</v>
      </c>
      <c r="O79">
        <v>37435</v>
      </c>
      <c r="P79">
        <v>20409</v>
      </c>
      <c r="Q79">
        <v>34135</v>
      </c>
      <c r="R79">
        <v>8100</v>
      </c>
      <c r="S79">
        <f>ROUND(T79,0)</f>
        <v>9600</v>
      </c>
      <c r="T79">
        <v>9600</v>
      </c>
    </row>
    <row r="80" spans="1:20">
      <c r="A80">
        <v>136241</v>
      </c>
      <c r="B80">
        <v>10079924</v>
      </c>
      <c r="C80">
        <v>8733946</v>
      </c>
      <c r="D80">
        <v>3946</v>
      </c>
      <c r="E80" t="s">
        <v>322</v>
      </c>
      <c r="F80" t="s">
        <v>465</v>
      </c>
      <c r="G80">
        <v>398</v>
      </c>
      <c r="H80">
        <v>331</v>
      </c>
      <c r="I80">
        <v>323</v>
      </c>
      <c r="J80">
        <v>327</v>
      </c>
      <c r="K80">
        <v>122715</v>
      </c>
      <c r="L80">
        <v>2630</v>
      </c>
      <c r="M80">
        <v>0</v>
      </c>
      <c r="N80">
        <v>0</v>
      </c>
      <c r="O80">
        <v>34211</v>
      </c>
      <c r="P80">
        <v>8927</v>
      </c>
      <c r="Q80">
        <v>25457</v>
      </c>
      <c r="R80">
        <v>8029</v>
      </c>
      <c r="S80">
        <f>ROUND(T80,0)</f>
        <v>9616</v>
      </c>
      <c r="T80">
        <v>9616</v>
      </c>
    </row>
    <row r="81" spans="1:20">
      <c r="A81">
        <v>133311</v>
      </c>
      <c r="B81">
        <v>10080448</v>
      </c>
      <c r="C81">
        <v>8732453</v>
      </c>
      <c r="D81">
        <v>2453</v>
      </c>
      <c r="E81" t="s">
        <v>261</v>
      </c>
      <c r="F81" t="s">
        <v>465</v>
      </c>
      <c r="G81">
        <v>222</v>
      </c>
      <c r="H81">
        <v>206</v>
      </c>
      <c r="I81">
        <v>177</v>
      </c>
      <c r="J81">
        <v>176</v>
      </c>
      <c r="K81">
        <v>72720</v>
      </c>
      <c r="L81">
        <v>5260</v>
      </c>
      <c r="M81">
        <v>0</v>
      </c>
      <c r="N81">
        <v>0</v>
      </c>
      <c r="O81">
        <v>18087</v>
      </c>
      <c r="P81">
        <v>17453</v>
      </c>
      <c r="Q81">
        <v>20973</v>
      </c>
      <c r="R81">
        <v>7400</v>
      </c>
      <c r="S81">
        <f>ROUND(T81,0)</f>
        <v>8885</v>
      </c>
      <c r="T81">
        <v>8885</v>
      </c>
    </row>
    <row r="82" spans="1:20">
      <c r="A82">
        <v>110635</v>
      </c>
      <c r="B82">
        <v>10077874</v>
      </c>
      <c r="C82">
        <v>8732070</v>
      </c>
      <c r="D82">
        <v>2070</v>
      </c>
      <c r="E82" t="s">
        <v>177</v>
      </c>
      <c r="F82" t="s">
        <v>465</v>
      </c>
      <c r="G82">
        <v>288</v>
      </c>
      <c r="H82">
        <v>272</v>
      </c>
      <c r="I82">
        <v>244</v>
      </c>
      <c r="J82">
        <v>249</v>
      </c>
      <c r="K82">
        <v>81810</v>
      </c>
      <c r="L82">
        <v>7890</v>
      </c>
      <c r="M82">
        <v>1750</v>
      </c>
      <c r="N82">
        <v>1</v>
      </c>
      <c r="O82">
        <v>27481</v>
      </c>
      <c r="P82">
        <v>24481</v>
      </c>
      <c r="Q82">
        <v>30664</v>
      </c>
      <c r="R82">
        <v>7704</v>
      </c>
      <c r="S82">
        <f>ROUND(T82,0)</f>
        <v>9220</v>
      </c>
      <c r="T82">
        <v>9220</v>
      </c>
    </row>
    <row r="83" spans="1:20">
      <c r="A83">
        <v>110951</v>
      </c>
      <c r="B83">
        <v>10017555</v>
      </c>
      <c r="C83">
        <v>8737023</v>
      </c>
      <c r="D83">
        <v>7023</v>
      </c>
      <c r="F83" t="s">
        <v>465</v>
      </c>
      <c r="G83">
        <v>125</v>
      </c>
      <c r="H83">
        <v>125</v>
      </c>
      <c r="I83" t="e">
        <v>#N/A</v>
      </c>
      <c r="J83" t="e">
        <v>#N/A</v>
      </c>
      <c r="K83">
        <v>74235</v>
      </c>
      <c r="L83">
        <v>0</v>
      </c>
      <c r="M83">
        <v>1050</v>
      </c>
      <c r="N83">
        <v>1</v>
      </c>
      <c r="O83">
        <v>2805</v>
      </c>
      <c r="P83">
        <v>2097</v>
      </c>
      <c r="Q83">
        <v>2893</v>
      </c>
      <c r="R83">
        <v>6892</v>
      </c>
      <c r="S83">
        <f>ROUND(T83,0)</f>
        <v>8270</v>
      </c>
      <c r="T83">
        <v>8270</v>
      </c>
    </row>
    <row r="84" spans="1:20">
      <c r="A84">
        <v>110714</v>
      </c>
      <c r="B84">
        <v>10069698</v>
      </c>
      <c r="C84">
        <v>8732255</v>
      </c>
      <c r="D84">
        <v>2255</v>
      </c>
      <c r="E84" t="s">
        <v>234</v>
      </c>
      <c r="F84" t="s">
        <v>465</v>
      </c>
      <c r="G84">
        <v>197</v>
      </c>
      <c r="H84">
        <v>213</v>
      </c>
      <c r="I84">
        <v>131</v>
      </c>
      <c r="J84">
        <v>131</v>
      </c>
      <c r="K84">
        <v>53025</v>
      </c>
      <c r="L84">
        <v>7890</v>
      </c>
      <c r="M84">
        <v>350</v>
      </c>
      <c r="N84">
        <v>0</v>
      </c>
      <c r="O84">
        <v>34491</v>
      </c>
      <c r="P84">
        <v>26294</v>
      </c>
      <c r="Q84">
        <v>35871</v>
      </c>
      <c r="R84">
        <v>7212</v>
      </c>
      <c r="S84">
        <f>ROUND(T84,0)</f>
        <v>8656</v>
      </c>
      <c r="T84">
        <v>8656</v>
      </c>
    </row>
    <row r="85" spans="1:20">
      <c r="A85">
        <v>110663</v>
      </c>
      <c r="B85">
        <v>10077868</v>
      </c>
      <c r="C85">
        <v>8732115</v>
      </c>
      <c r="D85">
        <v>2115</v>
      </c>
      <c r="E85" t="s">
        <v>206</v>
      </c>
      <c r="F85" t="s">
        <v>465</v>
      </c>
      <c r="G85">
        <v>355</v>
      </c>
      <c r="H85">
        <v>312</v>
      </c>
      <c r="I85">
        <v>309</v>
      </c>
      <c r="J85">
        <v>304</v>
      </c>
      <c r="K85">
        <v>233310</v>
      </c>
      <c r="L85">
        <v>7890</v>
      </c>
      <c r="M85">
        <v>0</v>
      </c>
      <c r="N85">
        <v>3</v>
      </c>
      <c r="O85">
        <v>21873</v>
      </c>
      <c r="P85">
        <v>15873</v>
      </c>
      <c r="Q85">
        <v>22275</v>
      </c>
      <c r="R85">
        <v>7933</v>
      </c>
      <c r="S85">
        <f>ROUND(T85,0)</f>
        <v>9545</v>
      </c>
      <c r="T85">
        <v>9545</v>
      </c>
    </row>
    <row r="86" spans="1:20">
      <c r="A86">
        <v>110760</v>
      </c>
      <c r="B86">
        <v>10069695</v>
      </c>
      <c r="C86">
        <v>8732329</v>
      </c>
      <c r="D86">
        <v>2329</v>
      </c>
      <c r="E86" t="s">
        <v>247</v>
      </c>
      <c r="F86" t="s">
        <v>465</v>
      </c>
      <c r="G86">
        <v>142</v>
      </c>
      <c r="H86">
        <v>145</v>
      </c>
      <c r="I86">
        <v>95</v>
      </c>
      <c r="J86">
        <v>92</v>
      </c>
      <c r="K86">
        <v>66660</v>
      </c>
      <c r="L86">
        <v>0</v>
      </c>
      <c r="M86">
        <v>0</v>
      </c>
      <c r="N86">
        <v>1</v>
      </c>
      <c r="O86">
        <v>23975</v>
      </c>
      <c r="P86">
        <v>15487</v>
      </c>
      <c r="Q86">
        <v>23288</v>
      </c>
      <c r="R86">
        <v>7050</v>
      </c>
      <c r="S86">
        <f>ROUND(T86,0)</f>
        <v>8476</v>
      </c>
      <c r="T86">
        <v>8476</v>
      </c>
    </row>
    <row r="87" spans="1:20">
      <c r="A87">
        <v>131238</v>
      </c>
      <c r="B87">
        <v>10075554</v>
      </c>
      <c r="C87">
        <v>8733384</v>
      </c>
      <c r="D87">
        <v>3384</v>
      </c>
      <c r="E87" t="s">
        <v>313</v>
      </c>
      <c r="F87" t="s">
        <v>465</v>
      </c>
      <c r="G87">
        <v>202</v>
      </c>
      <c r="H87">
        <v>208</v>
      </c>
      <c r="I87">
        <v>181</v>
      </c>
      <c r="J87">
        <v>179</v>
      </c>
      <c r="K87">
        <v>63630</v>
      </c>
      <c r="L87">
        <v>2630</v>
      </c>
      <c r="M87">
        <v>350</v>
      </c>
      <c r="N87">
        <v>0</v>
      </c>
      <c r="O87">
        <v>18648</v>
      </c>
      <c r="P87">
        <v>11745</v>
      </c>
      <c r="Q87">
        <v>17936</v>
      </c>
      <c r="R87">
        <v>7412</v>
      </c>
      <c r="S87">
        <f>ROUND(T87,0)</f>
        <v>8905</v>
      </c>
      <c r="T87">
        <v>8905</v>
      </c>
    </row>
    <row r="88" spans="1:20">
      <c r="A88">
        <v>110888</v>
      </c>
      <c r="B88">
        <v>10077491</v>
      </c>
      <c r="C88">
        <v>8735200</v>
      </c>
      <c r="D88">
        <v>5200</v>
      </c>
      <c r="E88" t="s">
        <v>351</v>
      </c>
      <c r="F88" t="s">
        <v>465</v>
      </c>
      <c r="G88">
        <v>187</v>
      </c>
      <c r="H88">
        <v>188</v>
      </c>
      <c r="I88">
        <v>158</v>
      </c>
      <c r="J88">
        <v>167</v>
      </c>
      <c r="K88">
        <v>33330</v>
      </c>
      <c r="L88">
        <v>5260</v>
      </c>
      <c r="M88">
        <v>1050</v>
      </c>
      <c r="N88">
        <v>0</v>
      </c>
      <c r="O88">
        <v>18788</v>
      </c>
      <c r="P88">
        <v>17732</v>
      </c>
      <c r="Q88">
        <v>21552</v>
      </c>
      <c r="R88">
        <v>7362</v>
      </c>
      <c r="S88">
        <f>ROUND(T88,0)</f>
        <v>8790</v>
      </c>
      <c r="T88">
        <v>8790</v>
      </c>
    </row>
    <row r="89" spans="1:20">
      <c r="A89">
        <v>110750</v>
      </c>
      <c r="B89">
        <v>10068881</v>
      </c>
      <c r="C89">
        <v>8732317</v>
      </c>
      <c r="D89">
        <v>2317</v>
      </c>
      <c r="E89" t="s">
        <v>241</v>
      </c>
      <c r="F89" t="s">
        <v>465</v>
      </c>
      <c r="G89">
        <v>649</v>
      </c>
      <c r="H89">
        <v>605</v>
      </c>
      <c r="I89">
        <v>534</v>
      </c>
      <c r="J89">
        <v>535</v>
      </c>
      <c r="K89">
        <v>140895</v>
      </c>
      <c r="L89">
        <v>18410</v>
      </c>
      <c r="M89">
        <v>1050</v>
      </c>
      <c r="N89">
        <v>1</v>
      </c>
      <c r="O89">
        <v>53278</v>
      </c>
      <c r="P89">
        <v>40841</v>
      </c>
      <c r="Q89">
        <v>55542</v>
      </c>
      <c r="R89">
        <v>8896</v>
      </c>
      <c r="S89">
        <f>ROUND(T89,0)</f>
        <v>10670</v>
      </c>
      <c r="T89">
        <v>10670</v>
      </c>
    </row>
    <row r="90" spans="1:20">
      <c r="A90">
        <v>110839</v>
      </c>
      <c r="B90">
        <v>10070493</v>
      </c>
      <c r="C90">
        <v>8733356</v>
      </c>
      <c r="D90">
        <v>3356</v>
      </c>
      <c r="E90" t="s">
        <v>304</v>
      </c>
      <c r="F90" t="s">
        <v>465</v>
      </c>
      <c r="G90">
        <v>148</v>
      </c>
      <c r="H90">
        <v>144</v>
      </c>
      <c r="I90">
        <v>135</v>
      </c>
      <c r="J90">
        <v>140</v>
      </c>
      <c r="K90">
        <v>46965</v>
      </c>
      <c r="L90">
        <v>0</v>
      </c>
      <c r="M90">
        <v>1050</v>
      </c>
      <c r="N90">
        <v>1</v>
      </c>
      <c r="O90">
        <v>13180</v>
      </c>
      <c r="P90">
        <v>8634</v>
      </c>
      <c r="Q90">
        <v>12873</v>
      </c>
      <c r="R90">
        <v>7250</v>
      </c>
      <c r="S90">
        <f>ROUND(T90,0)</f>
        <v>8675</v>
      </c>
      <c r="T90">
        <v>8675</v>
      </c>
    </row>
    <row r="91" spans="1:20">
      <c r="A91">
        <v>110840</v>
      </c>
      <c r="B91">
        <v>10075914</v>
      </c>
      <c r="C91">
        <v>8733358</v>
      </c>
      <c r="D91">
        <v>3358</v>
      </c>
      <c r="E91" t="s">
        <v>305</v>
      </c>
      <c r="F91" t="s">
        <v>465</v>
      </c>
      <c r="G91">
        <v>234</v>
      </c>
      <c r="H91">
        <v>199</v>
      </c>
      <c r="I91">
        <v>198</v>
      </c>
      <c r="J91">
        <v>233</v>
      </c>
      <c r="K91">
        <v>113625</v>
      </c>
      <c r="L91">
        <v>10520</v>
      </c>
      <c r="M91">
        <v>350</v>
      </c>
      <c r="N91">
        <v>0</v>
      </c>
      <c r="O91">
        <v>18648</v>
      </c>
      <c r="P91">
        <v>10519</v>
      </c>
      <c r="Q91">
        <v>17212</v>
      </c>
      <c r="R91">
        <v>7637</v>
      </c>
      <c r="S91">
        <f>ROUND(T91,0)</f>
        <v>8990</v>
      </c>
      <c r="T91">
        <v>8990</v>
      </c>
    </row>
    <row r="92" spans="1:20">
      <c r="A92">
        <v>110793</v>
      </c>
      <c r="B92">
        <v>10070514</v>
      </c>
      <c r="C92">
        <v>8733029</v>
      </c>
      <c r="D92">
        <v>3029</v>
      </c>
      <c r="E92" t="s">
        <v>272</v>
      </c>
      <c r="F92" t="s">
        <v>465</v>
      </c>
      <c r="G92">
        <v>152</v>
      </c>
      <c r="H92">
        <v>141</v>
      </c>
      <c r="I92">
        <v>126</v>
      </c>
      <c r="J92">
        <v>145</v>
      </c>
      <c r="K92">
        <v>31815</v>
      </c>
      <c r="L92">
        <v>0</v>
      </c>
      <c r="M92">
        <v>0</v>
      </c>
      <c r="N92">
        <v>0</v>
      </c>
      <c r="O92">
        <v>14301</v>
      </c>
      <c r="P92">
        <v>9964</v>
      </c>
      <c r="Q92">
        <v>14320</v>
      </c>
      <c r="R92">
        <v>7271</v>
      </c>
      <c r="S92">
        <f>ROUND(T92,0)</f>
        <v>8630</v>
      </c>
      <c r="T92">
        <v>8630</v>
      </c>
    </row>
    <row r="93" spans="1:20">
      <c r="A93">
        <v>110645</v>
      </c>
      <c r="B93">
        <v>10074536</v>
      </c>
      <c r="C93">
        <v>8732084</v>
      </c>
      <c r="D93">
        <v>2084</v>
      </c>
      <c r="E93" t="s">
        <v>189</v>
      </c>
      <c r="F93" t="s">
        <v>465</v>
      </c>
      <c r="G93">
        <v>177</v>
      </c>
      <c r="H93">
        <v>187</v>
      </c>
      <c r="I93">
        <v>158</v>
      </c>
      <c r="J93">
        <v>153</v>
      </c>
      <c r="K93">
        <v>62115</v>
      </c>
      <c r="L93">
        <v>2630</v>
      </c>
      <c r="M93">
        <v>0</v>
      </c>
      <c r="N93">
        <v>0</v>
      </c>
      <c r="O93">
        <v>13180</v>
      </c>
      <c r="P93">
        <v>8144</v>
      </c>
      <c r="Q93">
        <v>12584</v>
      </c>
      <c r="R93">
        <v>7304</v>
      </c>
      <c r="S93">
        <f>ROUND(T93,0)</f>
        <v>8790</v>
      </c>
      <c r="T93">
        <v>8790</v>
      </c>
    </row>
    <row r="94" spans="1:20">
      <c r="A94">
        <v>110772</v>
      </c>
      <c r="B94">
        <v>10074525</v>
      </c>
      <c r="C94">
        <v>8732443</v>
      </c>
      <c r="D94">
        <v>2443</v>
      </c>
      <c r="E94" t="s">
        <v>253</v>
      </c>
      <c r="F94" t="s">
        <v>465</v>
      </c>
      <c r="G94">
        <v>388</v>
      </c>
      <c r="H94">
        <v>378</v>
      </c>
      <c r="I94">
        <v>334</v>
      </c>
      <c r="J94">
        <v>348</v>
      </c>
      <c r="K94">
        <v>71205</v>
      </c>
      <c r="L94">
        <v>5260</v>
      </c>
      <c r="M94">
        <v>2450</v>
      </c>
      <c r="N94">
        <v>1</v>
      </c>
      <c r="O94">
        <v>40800</v>
      </c>
      <c r="P94">
        <v>29544</v>
      </c>
      <c r="Q94">
        <v>41512</v>
      </c>
      <c r="R94">
        <v>8117</v>
      </c>
      <c r="S94">
        <f>ROUND(T94,0)</f>
        <v>9670</v>
      </c>
      <c r="T94">
        <v>9670</v>
      </c>
    </row>
    <row r="95" spans="1:20">
      <c r="A95">
        <v>110802</v>
      </c>
      <c r="B95">
        <v>10070510</v>
      </c>
      <c r="C95">
        <v>8733052</v>
      </c>
      <c r="D95">
        <v>3052</v>
      </c>
      <c r="E95" t="s">
        <v>279</v>
      </c>
      <c r="F95" t="s">
        <v>465</v>
      </c>
      <c r="G95">
        <v>265</v>
      </c>
      <c r="H95">
        <v>273</v>
      </c>
      <c r="I95">
        <v>233</v>
      </c>
      <c r="J95">
        <v>221</v>
      </c>
      <c r="K95">
        <v>86355</v>
      </c>
      <c r="L95">
        <v>0</v>
      </c>
      <c r="M95">
        <v>1400</v>
      </c>
      <c r="N95">
        <v>3</v>
      </c>
      <c r="O95">
        <v>20751</v>
      </c>
      <c r="P95">
        <v>21897</v>
      </c>
      <c r="Q95">
        <v>25168</v>
      </c>
      <c r="R95">
        <v>7587</v>
      </c>
      <c r="S95">
        <f>ROUND(T95,0)</f>
        <v>9166</v>
      </c>
      <c r="T95">
        <v>9166</v>
      </c>
    </row>
    <row r="96" spans="1:20">
      <c r="A96">
        <v>110620</v>
      </c>
      <c r="B96">
        <v>10074542</v>
      </c>
      <c r="C96">
        <v>8732046</v>
      </c>
      <c r="D96">
        <v>2046</v>
      </c>
      <c r="E96" t="s">
        <v>158</v>
      </c>
      <c r="F96" t="s">
        <v>465</v>
      </c>
      <c r="G96">
        <v>309</v>
      </c>
      <c r="H96">
        <v>313</v>
      </c>
      <c r="I96">
        <v>267</v>
      </c>
      <c r="J96">
        <v>271</v>
      </c>
      <c r="K96">
        <v>33330</v>
      </c>
      <c r="L96">
        <v>0</v>
      </c>
      <c r="M96">
        <v>700</v>
      </c>
      <c r="N96">
        <v>2</v>
      </c>
      <c r="O96">
        <v>30004</v>
      </c>
      <c r="P96">
        <v>22938</v>
      </c>
      <c r="Q96">
        <v>31242</v>
      </c>
      <c r="R96">
        <v>7796</v>
      </c>
      <c r="S96">
        <f>ROUND(T96,0)</f>
        <v>9335</v>
      </c>
      <c r="T96">
        <v>9335</v>
      </c>
    </row>
    <row r="97" spans="1:20">
      <c r="A97">
        <v>110834</v>
      </c>
      <c r="B97">
        <v>10069828</v>
      </c>
      <c r="C97">
        <v>8733325</v>
      </c>
      <c r="D97">
        <v>3325</v>
      </c>
      <c r="E97" t="s">
        <v>300</v>
      </c>
      <c r="F97" t="s">
        <v>465</v>
      </c>
      <c r="G97">
        <v>169</v>
      </c>
      <c r="H97">
        <v>163</v>
      </c>
      <c r="I97">
        <v>155</v>
      </c>
      <c r="J97">
        <v>152</v>
      </c>
      <c r="K97">
        <v>98475</v>
      </c>
      <c r="L97">
        <v>5260</v>
      </c>
      <c r="M97">
        <v>0</v>
      </c>
      <c r="N97">
        <v>1</v>
      </c>
      <c r="O97">
        <v>12619</v>
      </c>
      <c r="P97">
        <v>5519</v>
      </c>
      <c r="Q97">
        <v>10704</v>
      </c>
      <c r="R97">
        <v>7300</v>
      </c>
      <c r="S97">
        <f>ROUND(T97,0)</f>
        <v>8776</v>
      </c>
      <c r="T97">
        <v>8776</v>
      </c>
    </row>
    <row r="98" spans="1:20">
      <c r="A98">
        <v>110685</v>
      </c>
      <c r="B98">
        <v>10077864</v>
      </c>
      <c r="C98">
        <v>8732217</v>
      </c>
      <c r="D98">
        <v>2217</v>
      </c>
      <c r="E98" t="s">
        <v>222</v>
      </c>
      <c r="F98" t="s">
        <v>465</v>
      </c>
      <c r="G98">
        <v>138</v>
      </c>
      <c r="H98">
        <v>140</v>
      </c>
      <c r="I98">
        <v>114</v>
      </c>
      <c r="J98">
        <v>119</v>
      </c>
      <c r="K98">
        <v>62115</v>
      </c>
      <c r="L98">
        <v>2630</v>
      </c>
      <c r="M98">
        <v>0</v>
      </c>
      <c r="N98">
        <v>1</v>
      </c>
      <c r="O98">
        <v>10096</v>
      </c>
      <c r="P98">
        <v>8777</v>
      </c>
      <c r="Q98">
        <v>11138</v>
      </c>
      <c r="R98">
        <v>7162</v>
      </c>
      <c r="S98">
        <f>ROUND(T98,0)</f>
        <v>8570</v>
      </c>
      <c r="T98">
        <v>8570</v>
      </c>
    </row>
    <row r="99" spans="1:20">
      <c r="A99">
        <v>135132</v>
      </c>
      <c r="B99">
        <v>10072355</v>
      </c>
      <c r="C99">
        <v>8733943</v>
      </c>
      <c r="D99">
        <v>3943</v>
      </c>
      <c r="E99" t="s">
        <v>320</v>
      </c>
      <c r="F99" t="s">
        <v>465</v>
      </c>
      <c r="G99">
        <v>410</v>
      </c>
      <c r="H99">
        <v>424</v>
      </c>
      <c r="I99">
        <v>353</v>
      </c>
      <c r="J99">
        <v>355</v>
      </c>
      <c r="K99">
        <v>99990</v>
      </c>
      <c r="L99">
        <v>0</v>
      </c>
      <c r="M99">
        <v>1400</v>
      </c>
      <c r="N99">
        <v>0</v>
      </c>
      <c r="O99">
        <v>37295</v>
      </c>
      <c r="P99">
        <v>24471</v>
      </c>
      <c r="Q99">
        <v>36450</v>
      </c>
      <c r="R99">
        <v>8146</v>
      </c>
      <c r="S99">
        <f>ROUND(T99,0)</f>
        <v>9766</v>
      </c>
      <c r="T99">
        <v>9766</v>
      </c>
    </row>
    <row r="100" spans="1:20">
      <c r="A100">
        <v>110847</v>
      </c>
      <c r="B100">
        <v>10078904</v>
      </c>
      <c r="C100">
        <v>8733368</v>
      </c>
      <c r="D100">
        <v>3368</v>
      </c>
      <c r="E100" t="s">
        <v>310</v>
      </c>
      <c r="F100" t="s">
        <v>465</v>
      </c>
      <c r="G100">
        <v>135</v>
      </c>
      <c r="H100">
        <v>133</v>
      </c>
      <c r="I100">
        <v>117</v>
      </c>
      <c r="J100">
        <v>119</v>
      </c>
      <c r="K100">
        <v>13635</v>
      </c>
      <c r="L100">
        <v>2630</v>
      </c>
      <c r="M100">
        <v>350</v>
      </c>
      <c r="N100">
        <v>0</v>
      </c>
      <c r="O100">
        <v>14442</v>
      </c>
      <c r="P100">
        <v>9578</v>
      </c>
      <c r="Q100">
        <v>14175</v>
      </c>
      <c r="R100">
        <v>7162</v>
      </c>
      <c r="S100">
        <f>ROUND(T100,0)</f>
        <v>8585</v>
      </c>
      <c r="T100">
        <v>8585</v>
      </c>
    </row>
    <row r="101" spans="1:20">
      <c r="A101">
        <v>110668</v>
      </c>
      <c r="B101">
        <v>10074533</v>
      </c>
      <c r="C101">
        <v>8732123</v>
      </c>
      <c r="D101">
        <v>2123</v>
      </c>
      <c r="E101" t="s">
        <v>210</v>
      </c>
      <c r="F101" t="s">
        <v>465</v>
      </c>
      <c r="G101">
        <v>242</v>
      </c>
      <c r="H101">
        <v>196</v>
      </c>
      <c r="I101">
        <v>183</v>
      </c>
      <c r="J101">
        <v>186</v>
      </c>
      <c r="K101">
        <v>153015</v>
      </c>
      <c r="L101">
        <v>0</v>
      </c>
      <c r="M101">
        <v>700</v>
      </c>
      <c r="N101">
        <v>0</v>
      </c>
      <c r="O101">
        <v>15423</v>
      </c>
      <c r="P101">
        <v>5411</v>
      </c>
      <c r="Q101">
        <v>12295</v>
      </c>
      <c r="R101">
        <v>7442</v>
      </c>
      <c r="S101">
        <f>ROUND(T101,0)</f>
        <v>8915</v>
      </c>
      <c r="T101">
        <v>8915</v>
      </c>
    </row>
    <row r="102" spans="1:20">
      <c r="A102">
        <v>110717</v>
      </c>
      <c r="B102">
        <v>10077857</v>
      </c>
      <c r="C102">
        <v>8732260</v>
      </c>
      <c r="D102">
        <v>2260</v>
      </c>
      <c r="E102" t="s">
        <v>237</v>
      </c>
      <c r="F102" t="s">
        <v>465</v>
      </c>
      <c r="G102">
        <v>55</v>
      </c>
      <c r="H102">
        <v>50</v>
      </c>
      <c r="I102">
        <v>44</v>
      </c>
      <c r="J102">
        <v>44</v>
      </c>
      <c r="K102">
        <v>21210</v>
      </c>
      <c r="L102">
        <v>0</v>
      </c>
      <c r="M102">
        <v>0</v>
      </c>
      <c r="N102">
        <v>0</v>
      </c>
      <c r="O102">
        <v>5609</v>
      </c>
      <c r="P102">
        <v>3215</v>
      </c>
      <c r="Q102">
        <v>5208</v>
      </c>
      <c r="R102">
        <v>6850</v>
      </c>
      <c r="S102">
        <f>ROUND(T102,0)</f>
        <v>8220</v>
      </c>
      <c r="T102">
        <v>8220</v>
      </c>
    </row>
    <row r="103" spans="1:20">
      <c r="A103">
        <v>110807</v>
      </c>
      <c r="B103">
        <v>10070507</v>
      </c>
      <c r="C103">
        <v>8733058</v>
      </c>
      <c r="D103">
        <v>3058</v>
      </c>
      <c r="E103" t="s">
        <v>283</v>
      </c>
      <c r="F103" t="s">
        <v>465</v>
      </c>
      <c r="G103">
        <v>317</v>
      </c>
      <c r="H103">
        <v>308</v>
      </c>
      <c r="I103">
        <v>276</v>
      </c>
      <c r="J103">
        <v>266</v>
      </c>
      <c r="K103">
        <v>115140</v>
      </c>
      <c r="L103">
        <v>0</v>
      </c>
      <c r="M103">
        <v>1050</v>
      </c>
      <c r="N103">
        <v>0</v>
      </c>
      <c r="O103">
        <v>30004</v>
      </c>
      <c r="P103">
        <v>23428</v>
      </c>
      <c r="Q103">
        <v>31532</v>
      </c>
      <c r="R103">
        <v>7775</v>
      </c>
      <c r="S103">
        <f>ROUND(T103,0)</f>
        <v>9380</v>
      </c>
      <c r="T103">
        <v>9380</v>
      </c>
    </row>
    <row r="104" spans="1:20">
      <c r="A104">
        <v>110765</v>
      </c>
      <c r="B104">
        <v>10077851</v>
      </c>
      <c r="C104">
        <v>8732335</v>
      </c>
      <c r="D104">
        <v>2335</v>
      </c>
      <c r="E104" t="s">
        <v>250</v>
      </c>
      <c r="F104" t="s">
        <v>465</v>
      </c>
      <c r="G104">
        <v>184</v>
      </c>
      <c r="H104">
        <v>181</v>
      </c>
      <c r="I104">
        <v>166</v>
      </c>
      <c r="J104">
        <v>175</v>
      </c>
      <c r="K104">
        <v>19695</v>
      </c>
      <c r="L104">
        <v>2630</v>
      </c>
      <c r="M104">
        <v>0</v>
      </c>
      <c r="N104">
        <v>0</v>
      </c>
      <c r="O104">
        <v>19770</v>
      </c>
      <c r="P104">
        <v>12829</v>
      </c>
      <c r="Q104">
        <v>19238</v>
      </c>
      <c r="R104">
        <v>7396</v>
      </c>
      <c r="S104">
        <f>ROUND(T104,0)</f>
        <v>8830</v>
      </c>
      <c r="T104">
        <v>8830</v>
      </c>
    </row>
    <row r="105" spans="1:20">
      <c r="A105">
        <v>134894</v>
      </c>
      <c r="B105">
        <v>10079966</v>
      </c>
      <c r="C105">
        <v>8733389</v>
      </c>
      <c r="D105">
        <v>3389</v>
      </c>
      <c r="E105" t="s">
        <v>316</v>
      </c>
      <c r="F105" t="s">
        <v>465</v>
      </c>
      <c r="G105">
        <v>372</v>
      </c>
      <c r="H105">
        <v>368</v>
      </c>
      <c r="I105">
        <v>331</v>
      </c>
      <c r="J105">
        <v>359</v>
      </c>
      <c r="K105">
        <v>86355</v>
      </c>
      <c r="L105">
        <v>7890</v>
      </c>
      <c r="M105">
        <v>350</v>
      </c>
      <c r="N105">
        <v>0</v>
      </c>
      <c r="O105">
        <v>30845</v>
      </c>
      <c r="P105">
        <v>20136</v>
      </c>
      <c r="Q105">
        <v>30085</v>
      </c>
      <c r="R105">
        <v>8162</v>
      </c>
      <c r="S105">
        <f>ROUND(T105,0)</f>
        <v>9655</v>
      </c>
      <c r="T105">
        <v>9655</v>
      </c>
    </row>
    <row r="106" spans="1:20">
      <c r="A106">
        <v>136814</v>
      </c>
      <c r="B106">
        <v>10072300</v>
      </c>
      <c r="C106">
        <v>8732001</v>
      </c>
      <c r="D106">
        <v>2001</v>
      </c>
      <c r="E106" t="s">
        <v>113</v>
      </c>
      <c r="F106" t="s">
        <v>465</v>
      </c>
      <c r="G106">
        <v>490</v>
      </c>
      <c r="H106">
        <v>484</v>
      </c>
      <c r="I106">
        <v>419</v>
      </c>
      <c r="J106">
        <v>433</v>
      </c>
      <c r="K106">
        <v>127260</v>
      </c>
      <c r="L106">
        <v>13150</v>
      </c>
      <c r="M106">
        <v>4550</v>
      </c>
      <c r="N106">
        <v>2</v>
      </c>
      <c r="O106">
        <v>38837</v>
      </c>
      <c r="P106">
        <v>38860</v>
      </c>
      <c r="Q106">
        <v>45851</v>
      </c>
      <c r="R106">
        <v>8471</v>
      </c>
      <c r="S106">
        <f>ROUND(T106,0)</f>
        <v>10096</v>
      </c>
      <c r="T106">
        <v>10096</v>
      </c>
    </row>
    <row r="107" spans="1:20">
      <c r="A107">
        <v>110630</v>
      </c>
      <c r="B107">
        <v>10074540</v>
      </c>
      <c r="C107">
        <v>8732064</v>
      </c>
      <c r="D107">
        <v>2064</v>
      </c>
      <c r="E107" t="s">
        <v>172</v>
      </c>
      <c r="F107" t="s">
        <v>465</v>
      </c>
      <c r="G107">
        <v>106</v>
      </c>
      <c r="H107">
        <v>86</v>
      </c>
      <c r="I107">
        <v>79</v>
      </c>
      <c r="J107">
        <v>75</v>
      </c>
      <c r="K107">
        <v>37875</v>
      </c>
      <c r="L107">
        <v>0</v>
      </c>
      <c r="M107">
        <v>350</v>
      </c>
      <c r="N107">
        <v>0</v>
      </c>
      <c r="O107">
        <v>6310</v>
      </c>
      <c r="P107">
        <v>798</v>
      </c>
      <c r="Q107">
        <v>4195</v>
      </c>
      <c r="R107">
        <v>6979</v>
      </c>
      <c r="S107">
        <f>ROUND(T107,0)</f>
        <v>8395</v>
      </c>
      <c r="T107">
        <v>8395</v>
      </c>
    </row>
    <row r="108" spans="1:20">
      <c r="A108">
        <v>136802</v>
      </c>
      <c r="B108">
        <v>10072302</v>
      </c>
      <c r="C108">
        <v>8732000</v>
      </c>
      <c r="D108">
        <v>2000</v>
      </c>
      <c r="E108" t="s">
        <v>111</v>
      </c>
      <c r="F108" t="s">
        <v>465</v>
      </c>
      <c r="G108">
        <v>247</v>
      </c>
      <c r="H108">
        <v>220</v>
      </c>
      <c r="I108">
        <v>203</v>
      </c>
      <c r="J108">
        <v>202</v>
      </c>
      <c r="K108">
        <v>154530</v>
      </c>
      <c r="L108">
        <v>0</v>
      </c>
      <c r="M108">
        <v>0</v>
      </c>
      <c r="N108">
        <v>3</v>
      </c>
      <c r="O108">
        <v>14582</v>
      </c>
      <c r="P108">
        <v>9683</v>
      </c>
      <c r="Q108">
        <v>14320</v>
      </c>
      <c r="R108">
        <v>7508</v>
      </c>
      <c r="S108">
        <f>ROUND(T108,0)</f>
        <v>9016</v>
      </c>
      <c r="T108">
        <v>9016</v>
      </c>
    </row>
    <row r="109" spans="1:20">
      <c r="A109">
        <v>110621</v>
      </c>
      <c r="B109">
        <v>10077878</v>
      </c>
      <c r="C109">
        <v>8732048</v>
      </c>
      <c r="D109">
        <v>2048</v>
      </c>
      <c r="E109" t="s">
        <v>159</v>
      </c>
      <c r="F109" t="s">
        <v>465</v>
      </c>
      <c r="G109">
        <v>525</v>
      </c>
      <c r="H109">
        <v>517</v>
      </c>
      <c r="I109">
        <v>453</v>
      </c>
      <c r="J109">
        <v>434</v>
      </c>
      <c r="K109">
        <v>165135</v>
      </c>
      <c r="L109">
        <v>10520</v>
      </c>
      <c r="M109">
        <v>2800</v>
      </c>
      <c r="N109">
        <v>2</v>
      </c>
      <c r="O109">
        <v>50615</v>
      </c>
      <c r="P109">
        <v>36151</v>
      </c>
      <c r="Q109">
        <v>51203</v>
      </c>
      <c r="R109">
        <v>8475</v>
      </c>
      <c r="S109">
        <f>ROUND(T109,0)</f>
        <v>10265</v>
      </c>
      <c r="T109">
        <v>10265</v>
      </c>
    </row>
    <row r="110" spans="1:20">
      <c r="A110">
        <v>110698</v>
      </c>
      <c r="B110">
        <v>10079829</v>
      </c>
      <c r="C110">
        <v>8732232</v>
      </c>
      <c r="D110">
        <v>2232</v>
      </c>
      <c r="E110" t="s">
        <v>228</v>
      </c>
      <c r="F110" t="s">
        <v>465</v>
      </c>
      <c r="G110">
        <v>231</v>
      </c>
      <c r="H110">
        <v>235</v>
      </c>
      <c r="I110">
        <v>234</v>
      </c>
      <c r="J110">
        <v>254</v>
      </c>
      <c r="K110">
        <v>83325</v>
      </c>
      <c r="L110">
        <v>0</v>
      </c>
      <c r="M110">
        <v>350</v>
      </c>
      <c r="N110">
        <v>0</v>
      </c>
      <c r="O110">
        <v>0</v>
      </c>
      <c r="P110">
        <v>0</v>
      </c>
      <c r="Q110">
        <v>0</v>
      </c>
      <c r="R110">
        <v>7725</v>
      </c>
      <c r="S110">
        <f>ROUND(T110,0)</f>
        <v>9170</v>
      </c>
      <c r="T110">
        <v>9170</v>
      </c>
    </row>
    <row r="111" spans="1:20">
      <c r="A111">
        <v>131197</v>
      </c>
      <c r="B111">
        <v>10069489</v>
      </c>
      <c r="C111">
        <v>8733392</v>
      </c>
      <c r="D111">
        <v>3392</v>
      </c>
      <c r="E111" t="s">
        <v>318</v>
      </c>
      <c r="F111" t="s">
        <v>465</v>
      </c>
      <c r="G111">
        <v>293</v>
      </c>
      <c r="H111">
        <v>285</v>
      </c>
      <c r="I111">
        <v>258</v>
      </c>
      <c r="J111">
        <v>279</v>
      </c>
      <c r="K111">
        <v>72720</v>
      </c>
      <c r="L111">
        <v>0</v>
      </c>
      <c r="M111">
        <v>700</v>
      </c>
      <c r="N111">
        <v>0</v>
      </c>
      <c r="O111">
        <v>23695</v>
      </c>
      <c r="P111">
        <v>23120</v>
      </c>
      <c r="Q111">
        <v>27627</v>
      </c>
      <c r="R111">
        <v>7829</v>
      </c>
      <c r="S111">
        <f>ROUND(T111,0)</f>
        <v>9290</v>
      </c>
      <c r="T111">
        <v>9290</v>
      </c>
    </row>
    <row r="112" spans="1:20">
      <c r="A112">
        <v>110804</v>
      </c>
      <c r="B112">
        <v>10070508</v>
      </c>
      <c r="C112">
        <v>8733054</v>
      </c>
      <c r="D112">
        <v>3054</v>
      </c>
      <c r="E112" t="s">
        <v>281</v>
      </c>
      <c r="F112" t="s">
        <v>465</v>
      </c>
      <c r="G112">
        <v>103</v>
      </c>
      <c r="H112">
        <v>110</v>
      </c>
      <c r="I112">
        <v>93</v>
      </c>
      <c r="J112">
        <v>100</v>
      </c>
      <c r="K112">
        <v>40905</v>
      </c>
      <c r="L112">
        <v>0</v>
      </c>
      <c r="M112">
        <v>0</v>
      </c>
      <c r="N112">
        <v>0</v>
      </c>
      <c r="O112">
        <v>7432</v>
      </c>
      <c r="P112">
        <v>6049</v>
      </c>
      <c r="Q112">
        <v>7956</v>
      </c>
      <c r="R112">
        <v>7083</v>
      </c>
      <c r="S112">
        <f>ROUND(T112,0)</f>
        <v>8465</v>
      </c>
      <c r="T112">
        <v>8465</v>
      </c>
    </row>
    <row r="113" spans="1:20">
      <c r="A113">
        <v>110795</v>
      </c>
      <c r="B113">
        <v>10070512</v>
      </c>
      <c r="C113">
        <v>8733032</v>
      </c>
      <c r="D113">
        <v>3032</v>
      </c>
      <c r="E113" t="s">
        <v>273</v>
      </c>
      <c r="F113" t="s">
        <v>465</v>
      </c>
      <c r="G113">
        <v>184</v>
      </c>
      <c r="H113">
        <v>183</v>
      </c>
      <c r="I113">
        <v>159</v>
      </c>
      <c r="J113">
        <v>163</v>
      </c>
      <c r="K113">
        <v>43935</v>
      </c>
      <c r="L113">
        <v>0</v>
      </c>
      <c r="M113">
        <v>0</v>
      </c>
      <c r="N113">
        <v>0</v>
      </c>
      <c r="O113">
        <v>15704</v>
      </c>
      <c r="P113">
        <v>14199</v>
      </c>
      <c r="Q113">
        <v>17647</v>
      </c>
      <c r="R113">
        <v>7346</v>
      </c>
      <c r="S113">
        <f>ROUND(T113,0)</f>
        <v>8795</v>
      </c>
      <c r="T113">
        <v>8795</v>
      </c>
    </row>
    <row r="114" spans="1:20">
      <c r="A114">
        <v>110622</v>
      </c>
      <c r="B114">
        <v>10077877</v>
      </c>
      <c r="C114">
        <v>8732054</v>
      </c>
      <c r="D114">
        <v>2054</v>
      </c>
      <c r="E114" t="s">
        <v>165</v>
      </c>
      <c r="F114" t="s">
        <v>465</v>
      </c>
      <c r="G114">
        <v>341</v>
      </c>
      <c r="H114">
        <v>361</v>
      </c>
      <c r="I114">
        <v>299</v>
      </c>
      <c r="J114">
        <v>298</v>
      </c>
      <c r="K114">
        <v>127260</v>
      </c>
      <c r="L114">
        <v>5260</v>
      </c>
      <c r="M114">
        <v>1750</v>
      </c>
      <c r="N114">
        <v>0</v>
      </c>
      <c r="O114">
        <v>30565</v>
      </c>
      <c r="P114">
        <v>23112</v>
      </c>
      <c r="Q114">
        <v>31676</v>
      </c>
      <c r="R114">
        <v>7908</v>
      </c>
      <c r="S114">
        <f>ROUND(T114,0)</f>
        <v>9496</v>
      </c>
      <c r="T114">
        <v>9496</v>
      </c>
    </row>
    <row r="115" spans="1:20">
      <c r="A115">
        <v>110703</v>
      </c>
      <c r="B115">
        <v>10077859</v>
      </c>
      <c r="C115">
        <v>8732240</v>
      </c>
      <c r="D115">
        <v>2240</v>
      </c>
      <c r="E115" t="s">
        <v>230</v>
      </c>
      <c r="F115" t="s">
        <v>465</v>
      </c>
      <c r="G115">
        <v>130</v>
      </c>
      <c r="H115">
        <v>131</v>
      </c>
      <c r="I115">
        <v>106</v>
      </c>
      <c r="J115">
        <v>120</v>
      </c>
      <c r="K115">
        <v>31815</v>
      </c>
      <c r="L115">
        <v>0</v>
      </c>
      <c r="M115">
        <v>16450</v>
      </c>
      <c r="N115">
        <v>0</v>
      </c>
      <c r="O115">
        <v>15283</v>
      </c>
      <c r="P115">
        <v>7512</v>
      </c>
      <c r="Q115">
        <v>13452</v>
      </c>
      <c r="R115">
        <v>7167</v>
      </c>
      <c r="S115">
        <f>ROUND(T115,0)</f>
        <v>8530</v>
      </c>
      <c r="T115">
        <v>8530</v>
      </c>
    </row>
    <row r="116" spans="1:20">
      <c r="A116">
        <v>110713</v>
      </c>
      <c r="B116">
        <v>10069699</v>
      </c>
      <c r="C116">
        <v>8732254</v>
      </c>
      <c r="D116">
        <v>2254</v>
      </c>
      <c r="E116" t="s">
        <v>233</v>
      </c>
      <c r="F116" t="s">
        <v>465</v>
      </c>
      <c r="G116">
        <v>155</v>
      </c>
      <c r="H116">
        <v>139</v>
      </c>
      <c r="I116">
        <v>106</v>
      </c>
      <c r="J116">
        <v>101</v>
      </c>
      <c r="K116">
        <v>43935</v>
      </c>
      <c r="L116">
        <v>2630</v>
      </c>
      <c r="M116">
        <v>350</v>
      </c>
      <c r="N116">
        <v>1</v>
      </c>
      <c r="O116">
        <v>32248</v>
      </c>
      <c r="P116">
        <v>28292</v>
      </c>
      <c r="Q116">
        <v>35726</v>
      </c>
      <c r="R116">
        <v>7087</v>
      </c>
      <c r="S116">
        <f>ROUND(T116,0)</f>
        <v>8530</v>
      </c>
      <c r="T116">
        <v>8530</v>
      </c>
    </row>
    <row r="117" spans="1:20">
      <c r="A117">
        <v>137377</v>
      </c>
      <c r="B117">
        <v>10035138</v>
      </c>
      <c r="C117">
        <v>8734603</v>
      </c>
      <c r="D117">
        <v>4603</v>
      </c>
      <c r="E117" t="s">
        <v>350</v>
      </c>
      <c r="F117" t="s">
        <v>466</v>
      </c>
      <c r="G117" t="e">
        <v>#N/A</v>
      </c>
      <c r="H117">
        <v>1016</v>
      </c>
      <c r="I117" t="e">
        <v>#N/A</v>
      </c>
      <c r="J117" t="e">
        <v>#N/A</v>
      </c>
      <c r="K117">
        <v>393900</v>
      </c>
      <c r="L117">
        <v>39450</v>
      </c>
      <c r="M117">
        <v>6650</v>
      </c>
      <c r="N117">
        <v>6</v>
      </c>
      <c r="O117" t="e">
        <v>#N/A</v>
      </c>
      <c r="P117" t="e">
        <v>#N/A</v>
      </c>
      <c r="Q117" t="e">
        <v>#N/A</v>
      </c>
      <c r="R117" t="e">
        <v>#N/A</v>
      </c>
      <c r="S117" t="e">
        <f>ROUND(T117,0)</f>
        <v>#N/A</v>
      </c>
      <c r="T117" t="e">
        <v>#N/A</v>
      </c>
    </row>
    <row r="118" spans="1:20">
      <c r="A118">
        <v>136653</v>
      </c>
      <c r="B118">
        <v>10033370</v>
      </c>
      <c r="C118">
        <v>8732087</v>
      </c>
      <c r="D118">
        <v>2087</v>
      </c>
      <c r="E118" t="s">
        <v>192</v>
      </c>
      <c r="F118" t="s">
        <v>466</v>
      </c>
      <c r="G118">
        <v>647</v>
      </c>
      <c r="H118">
        <v>620</v>
      </c>
      <c r="I118">
        <v>532</v>
      </c>
      <c r="J118">
        <v>539</v>
      </c>
      <c r="K118">
        <v>234825</v>
      </c>
      <c r="L118">
        <v>5260</v>
      </c>
      <c r="M118">
        <v>2800</v>
      </c>
      <c r="N118">
        <v>3</v>
      </c>
      <c r="O118" t="e">
        <v>#N/A</v>
      </c>
      <c r="P118" t="e">
        <v>#N/A</v>
      </c>
      <c r="Q118">
        <v>48599</v>
      </c>
      <c r="R118" t="e">
        <v>#N/A</v>
      </c>
      <c r="S118">
        <f>ROUND(T118,0)</f>
        <v>10660</v>
      </c>
      <c r="T118">
        <v>10660</v>
      </c>
    </row>
    <row r="119" spans="1:20">
      <c r="A119">
        <v>139537</v>
      </c>
      <c r="B119">
        <v>10040875</v>
      </c>
      <c r="C119">
        <v>8733383</v>
      </c>
      <c r="D119">
        <v>3383</v>
      </c>
      <c r="E119" t="s">
        <v>312</v>
      </c>
      <c r="F119" t="s">
        <v>466</v>
      </c>
      <c r="G119">
        <v>202</v>
      </c>
      <c r="H119">
        <v>188</v>
      </c>
      <c r="I119">
        <v>163</v>
      </c>
      <c r="J119">
        <v>178</v>
      </c>
      <c r="K119">
        <v>96960</v>
      </c>
      <c r="L119">
        <v>0</v>
      </c>
      <c r="M119">
        <v>0</v>
      </c>
      <c r="N119">
        <v>1</v>
      </c>
      <c r="O119" t="e">
        <v>#N/A</v>
      </c>
      <c r="P119" t="e">
        <v>#N/A</v>
      </c>
      <c r="Q119">
        <v>12295</v>
      </c>
      <c r="R119" t="e">
        <v>#N/A</v>
      </c>
      <c r="S119">
        <f>ROUND(T119,0)</f>
        <v>8815</v>
      </c>
      <c r="T119">
        <v>8815</v>
      </c>
    </row>
    <row r="120" spans="1:20">
      <c r="A120">
        <v>143440</v>
      </c>
      <c r="B120">
        <v>10061815</v>
      </c>
      <c r="C120">
        <v>8733000</v>
      </c>
      <c r="D120">
        <v>3000</v>
      </c>
      <c r="E120" t="s">
        <v>262</v>
      </c>
      <c r="F120" t="s">
        <v>466</v>
      </c>
      <c r="G120">
        <v>98</v>
      </c>
      <c r="H120">
        <v>91</v>
      </c>
      <c r="I120">
        <v>86</v>
      </c>
      <c r="J120">
        <v>77</v>
      </c>
      <c r="K120">
        <v>10605</v>
      </c>
      <c r="L120">
        <v>0</v>
      </c>
      <c r="M120">
        <v>0</v>
      </c>
      <c r="N120">
        <v>0</v>
      </c>
      <c r="O120" t="e">
        <v>#N/A</v>
      </c>
      <c r="P120" t="e">
        <v>#N/A</v>
      </c>
      <c r="Q120">
        <v>6365</v>
      </c>
      <c r="R120" t="e">
        <v>#N/A</v>
      </c>
      <c r="S120">
        <f>ROUND(T120,0)</f>
        <v>8430</v>
      </c>
      <c r="T120">
        <v>8430</v>
      </c>
    </row>
    <row r="121" spans="1:20">
      <c r="A121">
        <v>145801</v>
      </c>
      <c r="B121">
        <v>10067771</v>
      </c>
      <c r="C121">
        <v>8732058</v>
      </c>
      <c r="D121">
        <v>2058</v>
      </c>
      <c r="E121" t="s">
        <v>168</v>
      </c>
      <c r="F121" t="s">
        <v>466</v>
      </c>
      <c r="G121">
        <v>259</v>
      </c>
      <c r="H121">
        <v>225</v>
      </c>
      <c r="I121">
        <v>225</v>
      </c>
      <c r="J121">
        <v>259</v>
      </c>
      <c r="K121">
        <v>51510</v>
      </c>
      <c r="L121">
        <v>7890</v>
      </c>
      <c r="M121">
        <v>350</v>
      </c>
      <c r="N121">
        <v>1</v>
      </c>
      <c r="O121" t="e">
        <v>#N/A</v>
      </c>
      <c r="P121" t="e">
        <v>#N/A</v>
      </c>
      <c r="Q121">
        <v>18514</v>
      </c>
      <c r="R121" t="e">
        <v>#N/A</v>
      </c>
      <c r="S121">
        <f>ROUND(T121,0)</f>
        <v>9125</v>
      </c>
      <c r="T121">
        <v>9125</v>
      </c>
    </row>
    <row r="122" spans="1:20">
      <c r="A122">
        <v>137427</v>
      </c>
      <c r="B122">
        <v>10035150</v>
      </c>
      <c r="C122">
        <v>8735401</v>
      </c>
      <c r="D122">
        <v>5401</v>
      </c>
      <c r="E122" t="s">
        <v>356</v>
      </c>
      <c r="F122" t="s">
        <v>466</v>
      </c>
      <c r="G122" t="e">
        <v>#N/A</v>
      </c>
      <c r="H122">
        <v>658</v>
      </c>
      <c r="I122" t="e">
        <v>#N/A</v>
      </c>
      <c r="J122" t="e">
        <v>#N/A</v>
      </c>
      <c r="K122">
        <v>181800</v>
      </c>
      <c r="L122">
        <v>2630</v>
      </c>
      <c r="M122">
        <v>7000</v>
      </c>
      <c r="N122">
        <v>1</v>
      </c>
      <c r="O122" t="e">
        <v>#N/A</v>
      </c>
      <c r="P122" t="e">
        <v>#N/A</v>
      </c>
      <c r="Q122" t="e">
        <v>#N/A</v>
      </c>
      <c r="R122" t="e">
        <v>#N/A</v>
      </c>
      <c r="S122" t="e">
        <f>ROUND(T122,0)</f>
        <v>#N/A</v>
      </c>
      <c r="T122" t="e">
        <v>#N/A</v>
      </c>
    </row>
    <row r="123" spans="1:20">
      <c r="A123">
        <v>145425</v>
      </c>
      <c r="B123">
        <v>10066961</v>
      </c>
      <c r="C123">
        <v>8732200</v>
      </c>
      <c r="D123">
        <v>2200</v>
      </c>
      <c r="E123" t="s">
        <v>211</v>
      </c>
      <c r="F123" t="s">
        <v>466</v>
      </c>
      <c r="G123">
        <v>266</v>
      </c>
      <c r="H123">
        <v>229</v>
      </c>
      <c r="I123">
        <v>229</v>
      </c>
      <c r="J123">
        <v>250</v>
      </c>
      <c r="K123">
        <v>71205</v>
      </c>
      <c r="L123">
        <v>2630</v>
      </c>
      <c r="M123">
        <v>350</v>
      </c>
      <c r="N123">
        <v>1</v>
      </c>
      <c r="O123" t="e">
        <v>#N/A</v>
      </c>
      <c r="P123" t="e">
        <v>#N/A</v>
      </c>
      <c r="Q123">
        <v>19238</v>
      </c>
      <c r="R123" t="e">
        <v>#N/A</v>
      </c>
      <c r="S123">
        <f>ROUND(T123,0)</f>
        <v>9145</v>
      </c>
      <c r="T123">
        <v>9145</v>
      </c>
    </row>
    <row r="124" spans="1:20">
      <c r="A124">
        <v>136677</v>
      </c>
      <c r="B124">
        <v>10033390</v>
      </c>
      <c r="C124">
        <v>8734002</v>
      </c>
      <c r="D124">
        <v>4002</v>
      </c>
      <c r="E124" t="s">
        <v>324</v>
      </c>
      <c r="F124" t="s">
        <v>466</v>
      </c>
      <c r="G124" t="e">
        <v>#N/A</v>
      </c>
      <c r="H124">
        <v>1412</v>
      </c>
      <c r="I124" t="e">
        <v>#N/A</v>
      </c>
      <c r="J124" t="e">
        <v>#N/A</v>
      </c>
      <c r="K124">
        <v>446925</v>
      </c>
      <c r="L124">
        <v>28930</v>
      </c>
      <c r="M124">
        <v>1400</v>
      </c>
      <c r="N124">
        <v>5</v>
      </c>
      <c r="O124" t="e">
        <v>#N/A</v>
      </c>
      <c r="P124" t="e">
        <v>#N/A</v>
      </c>
      <c r="Q124" t="e">
        <v>#N/A</v>
      </c>
      <c r="R124" t="e">
        <v>#N/A</v>
      </c>
      <c r="S124" t="e">
        <f>ROUND(T124,0)</f>
        <v>#N/A</v>
      </c>
      <c r="T124" t="e">
        <v>#N/A</v>
      </c>
    </row>
    <row r="125" spans="1:20">
      <c r="A125">
        <v>137626</v>
      </c>
      <c r="B125">
        <v>10035703</v>
      </c>
      <c r="C125">
        <v>8733002</v>
      </c>
      <c r="D125">
        <v>3002</v>
      </c>
      <c r="E125" t="s">
        <v>264</v>
      </c>
      <c r="F125" t="s">
        <v>466</v>
      </c>
      <c r="G125">
        <v>204</v>
      </c>
      <c r="H125">
        <v>193</v>
      </c>
      <c r="I125">
        <v>178</v>
      </c>
      <c r="J125">
        <v>182</v>
      </c>
      <c r="K125">
        <v>36360</v>
      </c>
      <c r="L125">
        <v>0</v>
      </c>
      <c r="M125">
        <v>0</v>
      </c>
      <c r="N125">
        <v>0</v>
      </c>
      <c r="O125" t="e">
        <v>#N/A</v>
      </c>
      <c r="P125" t="e">
        <v>#N/A</v>
      </c>
      <c r="Q125">
        <v>19093</v>
      </c>
      <c r="R125" t="e">
        <v>#N/A</v>
      </c>
      <c r="S125">
        <f>ROUND(T125,0)</f>
        <v>8890</v>
      </c>
      <c r="T125">
        <v>8890</v>
      </c>
    </row>
    <row r="126" spans="1:20">
      <c r="A126">
        <v>137639</v>
      </c>
      <c r="B126">
        <v>10035513</v>
      </c>
      <c r="C126">
        <v>8733063</v>
      </c>
      <c r="D126">
        <v>3063</v>
      </c>
      <c r="E126" t="s">
        <v>285</v>
      </c>
      <c r="F126" t="s">
        <v>466</v>
      </c>
      <c r="G126">
        <v>329</v>
      </c>
      <c r="H126">
        <v>332</v>
      </c>
      <c r="I126">
        <v>283</v>
      </c>
      <c r="J126">
        <v>294</v>
      </c>
      <c r="K126">
        <v>60600</v>
      </c>
      <c r="L126">
        <v>5260</v>
      </c>
      <c r="M126">
        <v>3150</v>
      </c>
      <c r="N126">
        <v>2</v>
      </c>
      <c r="O126" t="e">
        <v>#N/A</v>
      </c>
      <c r="P126" t="e">
        <v>#N/A</v>
      </c>
      <c r="Q126">
        <v>29218</v>
      </c>
      <c r="R126" t="e">
        <v>#N/A</v>
      </c>
      <c r="S126">
        <f>ROUND(T126,0)</f>
        <v>9415</v>
      </c>
      <c r="T126">
        <v>9415</v>
      </c>
    </row>
    <row r="127" spans="1:20">
      <c r="A127">
        <v>150756</v>
      </c>
      <c r="B127">
        <v>10094763</v>
      </c>
      <c r="C127">
        <v>8732102</v>
      </c>
      <c r="D127">
        <v>2102</v>
      </c>
      <c r="E127" t="s">
        <v>203</v>
      </c>
      <c r="F127" t="s">
        <v>466</v>
      </c>
      <c r="G127">
        <v>53</v>
      </c>
      <c r="H127">
        <v>52</v>
      </c>
      <c r="I127">
        <v>46</v>
      </c>
      <c r="J127" t="e">
        <v>#N/A</v>
      </c>
      <c r="K127">
        <v>15150</v>
      </c>
      <c r="L127">
        <v>5260</v>
      </c>
      <c r="M127">
        <v>0</v>
      </c>
      <c r="N127">
        <v>0</v>
      </c>
      <c r="O127" t="e">
        <v>#N/A</v>
      </c>
      <c r="P127" t="e">
        <v>#N/A</v>
      </c>
      <c r="Q127">
        <v>6076</v>
      </c>
      <c r="R127" t="e">
        <v>#N/A</v>
      </c>
      <c r="S127">
        <f>ROUND(T127,0)</f>
        <v>8230</v>
      </c>
      <c r="T127">
        <v>8230</v>
      </c>
    </row>
    <row r="128" spans="1:20">
      <c r="A128">
        <v>150374</v>
      </c>
      <c r="B128">
        <v>10094069</v>
      </c>
      <c r="C128">
        <v>8732101</v>
      </c>
      <c r="D128">
        <v>2101</v>
      </c>
      <c r="E128" t="s">
        <v>202</v>
      </c>
      <c r="F128" t="s">
        <v>466</v>
      </c>
      <c r="G128">
        <v>329</v>
      </c>
      <c r="H128">
        <v>285</v>
      </c>
      <c r="I128">
        <v>267</v>
      </c>
      <c r="J128">
        <v>254</v>
      </c>
      <c r="K128">
        <v>186345</v>
      </c>
      <c r="L128">
        <v>0</v>
      </c>
      <c r="M128">
        <v>1050</v>
      </c>
      <c r="N128">
        <v>3</v>
      </c>
      <c r="O128" t="e">
        <v>#N/A</v>
      </c>
      <c r="P128" t="e">
        <v>#N/A</v>
      </c>
      <c r="Q128">
        <v>14320</v>
      </c>
      <c r="R128" t="e">
        <v>#N/A</v>
      </c>
      <c r="S128">
        <f>ROUND(T128,0)</f>
        <v>9335</v>
      </c>
      <c r="T128">
        <v>9335</v>
      </c>
    </row>
    <row r="129" spans="1:20">
      <c r="A129">
        <v>139844</v>
      </c>
      <c r="B129">
        <v>10042228</v>
      </c>
      <c r="C129">
        <v>8733367</v>
      </c>
      <c r="D129">
        <v>3367</v>
      </c>
      <c r="E129" t="s">
        <v>309</v>
      </c>
      <c r="F129" t="s">
        <v>466</v>
      </c>
      <c r="G129">
        <v>204</v>
      </c>
      <c r="H129">
        <v>207</v>
      </c>
      <c r="I129">
        <v>179</v>
      </c>
      <c r="J129">
        <v>171</v>
      </c>
      <c r="K129">
        <v>48480</v>
      </c>
      <c r="L129">
        <v>0</v>
      </c>
      <c r="M129">
        <v>2450</v>
      </c>
      <c r="N129">
        <v>0</v>
      </c>
      <c r="O129" t="e">
        <v>#N/A</v>
      </c>
      <c r="P129" t="e">
        <v>#N/A</v>
      </c>
      <c r="Q129">
        <v>19671</v>
      </c>
      <c r="R129" t="e">
        <v>#N/A</v>
      </c>
      <c r="S129">
        <f>ROUND(T129,0)</f>
        <v>8896</v>
      </c>
      <c r="T129">
        <v>8896</v>
      </c>
    </row>
    <row r="130" spans="1:20">
      <c r="A130">
        <v>139408</v>
      </c>
      <c r="B130">
        <v>10041662</v>
      </c>
      <c r="C130">
        <v>8734006</v>
      </c>
      <c r="D130">
        <v>4006</v>
      </c>
      <c r="E130" t="s">
        <v>328</v>
      </c>
      <c r="F130" t="s">
        <v>466</v>
      </c>
      <c r="G130" t="e">
        <v>#N/A</v>
      </c>
      <c r="H130">
        <v>1440</v>
      </c>
      <c r="I130" t="e">
        <v>#N/A</v>
      </c>
      <c r="J130" t="e">
        <v>#N/A</v>
      </c>
      <c r="K130">
        <v>342390</v>
      </c>
      <c r="L130">
        <v>18410</v>
      </c>
      <c r="M130">
        <v>4200</v>
      </c>
      <c r="N130">
        <v>2</v>
      </c>
      <c r="O130" t="e">
        <v>#N/A</v>
      </c>
      <c r="P130" t="e">
        <v>#N/A</v>
      </c>
      <c r="Q130" t="e">
        <v>#N/A</v>
      </c>
      <c r="R130" t="e">
        <v>#N/A</v>
      </c>
      <c r="S130" t="e">
        <f>ROUND(T130,0)</f>
        <v>#N/A</v>
      </c>
      <c r="T130" t="e">
        <v>#N/A</v>
      </c>
    </row>
    <row r="131" spans="1:20">
      <c r="A131">
        <v>140265</v>
      </c>
      <c r="B131">
        <v>10043511</v>
      </c>
      <c r="C131">
        <v>8734008</v>
      </c>
      <c r="D131">
        <v>4008</v>
      </c>
      <c r="E131" t="s">
        <v>330</v>
      </c>
      <c r="F131" t="s">
        <v>466</v>
      </c>
      <c r="G131" t="e">
        <v>#N/A</v>
      </c>
      <c r="H131">
        <v>341</v>
      </c>
      <c r="I131" t="e">
        <v>#N/A</v>
      </c>
      <c r="J131" t="e">
        <v>#N/A</v>
      </c>
      <c r="K131">
        <v>110595</v>
      </c>
      <c r="L131">
        <v>0</v>
      </c>
      <c r="M131">
        <v>1400</v>
      </c>
      <c r="N131">
        <v>0</v>
      </c>
      <c r="O131" t="e">
        <v>#N/A</v>
      </c>
      <c r="P131" t="e">
        <v>#N/A</v>
      </c>
      <c r="Q131" t="e">
        <v>#N/A</v>
      </c>
      <c r="R131" t="e">
        <v>#N/A</v>
      </c>
      <c r="S131" t="e">
        <f>ROUND(T131,0)</f>
        <v>#N/A</v>
      </c>
      <c r="T131" t="e">
        <v>#N/A</v>
      </c>
    </row>
    <row r="132" spans="1:20">
      <c r="A132">
        <v>143871</v>
      </c>
      <c r="B132">
        <v>10062296</v>
      </c>
      <c r="C132">
        <v>8732206</v>
      </c>
      <c r="D132">
        <v>2206</v>
      </c>
      <c r="E132" t="s">
        <v>215</v>
      </c>
      <c r="F132" t="s">
        <v>466</v>
      </c>
      <c r="G132">
        <v>402</v>
      </c>
      <c r="H132">
        <v>403</v>
      </c>
      <c r="I132">
        <v>348</v>
      </c>
      <c r="J132">
        <v>358</v>
      </c>
      <c r="K132">
        <v>162105</v>
      </c>
      <c r="L132">
        <v>13150</v>
      </c>
      <c r="M132">
        <v>700</v>
      </c>
      <c r="N132">
        <v>2</v>
      </c>
      <c r="O132" t="e">
        <v>#N/A</v>
      </c>
      <c r="P132" t="e">
        <v>#N/A</v>
      </c>
      <c r="Q132">
        <v>30953</v>
      </c>
      <c r="R132" t="e">
        <v>#N/A</v>
      </c>
      <c r="S132">
        <f>ROUND(T132,0)</f>
        <v>9740</v>
      </c>
      <c r="T132">
        <v>9740</v>
      </c>
    </row>
    <row r="133" spans="1:20">
      <c r="A133">
        <v>136887</v>
      </c>
      <c r="B133">
        <v>10034163</v>
      </c>
      <c r="C133">
        <v>8734029</v>
      </c>
      <c r="D133">
        <v>4029</v>
      </c>
      <c r="E133" t="s">
        <v>340</v>
      </c>
      <c r="F133" t="s">
        <v>466</v>
      </c>
      <c r="G133" t="e">
        <v>#N/A</v>
      </c>
      <c r="H133">
        <v>1037</v>
      </c>
      <c r="I133" t="e">
        <v>#N/A</v>
      </c>
      <c r="J133" t="e">
        <v>#N/A</v>
      </c>
      <c r="K133">
        <v>274215</v>
      </c>
      <c r="L133">
        <v>21040</v>
      </c>
      <c r="M133">
        <v>350</v>
      </c>
      <c r="N133">
        <v>1</v>
      </c>
      <c r="O133" t="e">
        <v>#N/A</v>
      </c>
      <c r="P133" t="e">
        <v>#N/A</v>
      </c>
      <c r="Q133" t="e">
        <v>#N/A</v>
      </c>
      <c r="R133" t="e">
        <v>#N/A</v>
      </c>
      <c r="S133" t="e">
        <f>ROUND(T133,0)</f>
        <v>#N/A</v>
      </c>
      <c r="T133" t="e">
        <v>#N/A</v>
      </c>
    </row>
    <row r="134" spans="1:20">
      <c r="A134">
        <v>139556</v>
      </c>
      <c r="B134">
        <v>10041531</v>
      </c>
      <c r="C134">
        <v>8732013</v>
      </c>
      <c r="D134">
        <v>2013</v>
      </c>
      <c r="E134" t="s">
        <v>128</v>
      </c>
      <c r="F134" t="s">
        <v>466</v>
      </c>
      <c r="G134">
        <v>173</v>
      </c>
      <c r="H134">
        <v>176</v>
      </c>
      <c r="I134">
        <v>147</v>
      </c>
      <c r="J134">
        <v>156</v>
      </c>
      <c r="K134">
        <v>81810</v>
      </c>
      <c r="L134">
        <v>0</v>
      </c>
      <c r="M134">
        <v>350</v>
      </c>
      <c r="N134">
        <v>0</v>
      </c>
      <c r="O134" t="e">
        <v>#N/A</v>
      </c>
      <c r="P134" t="e">
        <v>#N/A</v>
      </c>
      <c r="Q134">
        <v>12873</v>
      </c>
      <c r="R134" t="e">
        <v>#N/A</v>
      </c>
      <c r="S134">
        <f>ROUND(T134,0)</f>
        <v>8735</v>
      </c>
      <c r="T134">
        <v>8735</v>
      </c>
    </row>
    <row r="135" spans="1:20">
      <c r="A135">
        <v>136650</v>
      </c>
      <c r="B135">
        <v>10033430</v>
      </c>
      <c r="C135">
        <v>8734031</v>
      </c>
      <c r="D135">
        <v>4031</v>
      </c>
      <c r="E135" t="s">
        <v>341</v>
      </c>
      <c r="F135" t="s">
        <v>466</v>
      </c>
      <c r="G135" t="e">
        <v>#N/A</v>
      </c>
      <c r="H135">
        <v>548</v>
      </c>
      <c r="I135" t="e">
        <v>#N/A</v>
      </c>
      <c r="J135" t="e">
        <v>#N/A</v>
      </c>
      <c r="K135">
        <v>334815</v>
      </c>
      <c r="L135">
        <v>0</v>
      </c>
      <c r="M135">
        <v>1050</v>
      </c>
      <c r="N135">
        <v>0</v>
      </c>
      <c r="O135" t="e">
        <v>#N/A</v>
      </c>
      <c r="P135" t="e">
        <v>#N/A</v>
      </c>
      <c r="Q135" t="e">
        <v>#N/A</v>
      </c>
      <c r="R135" t="e">
        <v>#N/A</v>
      </c>
      <c r="S135" t="e">
        <f>ROUND(T135,0)</f>
        <v>#N/A</v>
      </c>
      <c r="T135" t="e">
        <v>#N/A</v>
      </c>
    </row>
    <row r="136" spans="1:20">
      <c r="A136">
        <v>136463</v>
      </c>
      <c r="B136">
        <v>10032979</v>
      </c>
      <c r="C136">
        <v>8735406</v>
      </c>
      <c r="D136">
        <v>5406</v>
      </c>
      <c r="E136" t="s">
        <v>358</v>
      </c>
      <c r="F136" t="s">
        <v>466</v>
      </c>
      <c r="G136" t="e">
        <v>#N/A</v>
      </c>
      <c r="H136">
        <v>1473</v>
      </c>
      <c r="I136" t="e">
        <v>#N/A</v>
      </c>
      <c r="J136" t="e">
        <v>#N/A</v>
      </c>
      <c r="K136">
        <v>274215</v>
      </c>
      <c r="L136">
        <v>49970</v>
      </c>
      <c r="M136">
        <v>2100</v>
      </c>
      <c r="N136">
        <v>1</v>
      </c>
      <c r="O136" t="e">
        <v>#N/A</v>
      </c>
      <c r="P136" t="e">
        <v>#N/A</v>
      </c>
      <c r="Q136" t="e">
        <v>#N/A</v>
      </c>
      <c r="R136" t="e">
        <v>#N/A</v>
      </c>
      <c r="S136" t="e">
        <f>ROUND(T136,0)</f>
        <v>#N/A</v>
      </c>
      <c r="T136" t="e">
        <v>#N/A</v>
      </c>
    </row>
    <row r="137" spans="1:20">
      <c r="A137">
        <v>137434</v>
      </c>
      <c r="B137">
        <v>10035082</v>
      </c>
      <c r="C137">
        <v>8734038</v>
      </c>
      <c r="D137">
        <v>4038</v>
      </c>
      <c r="E137" t="s">
        <v>342</v>
      </c>
      <c r="F137" t="s">
        <v>466</v>
      </c>
      <c r="G137" t="e">
        <v>#N/A</v>
      </c>
      <c r="H137">
        <v>853</v>
      </c>
      <c r="I137" t="e">
        <v>#N/A</v>
      </c>
      <c r="J137" t="e">
        <v>#N/A</v>
      </c>
      <c r="K137">
        <v>225735</v>
      </c>
      <c r="L137">
        <v>31560</v>
      </c>
      <c r="M137">
        <v>5250</v>
      </c>
      <c r="N137">
        <v>4</v>
      </c>
      <c r="O137" t="e">
        <v>#N/A</v>
      </c>
      <c r="P137" t="e">
        <v>#N/A</v>
      </c>
      <c r="Q137" t="e">
        <v>#N/A</v>
      </c>
      <c r="R137" t="e">
        <v>#N/A</v>
      </c>
      <c r="S137" t="e">
        <f>ROUND(T137,0)</f>
        <v>#N/A</v>
      </c>
      <c r="T137" t="e">
        <v>#N/A</v>
      </c>
    </row>
    <row r="138" spans="1:20">
      <c r="A138">
        <v>141297</v>
      </c>
      <c r="B138">
        <v>10047183</v>
      </c>
      <c r="C138">
        <v>8732451</v>
      </c>
      <c r="D138">
        <v>2451</v>
      </c>
      <c r="E138" t="s">
        <v>259</v>
      </c>
      <c r="F138" t="s">
        <v>466</v>
      </c>
      <c r="G138">
        <v>227</v>
      </c>
      <c r="H138">
        <v>202</v>
      </c>
      <c r="I138">
        <v>176</v>
      </c>
      <c r="J138">
        <v>183</v>
      </c>
      <c r="K138">
        <v>68175</v>
      </c>
      <c r="L138">
        <v>15780</v>
      </c>
      <c r="M138">
        <v>2100</v>
      </c>
      <c r="N138">
        <v>0</v>
      </c>
      <c r="O138" t="e">
        <v>#N/A</v>
      </c>
      <c r="P138" t="e">
        <v>#N/A</v>
      </c>
      <c r="Q138">
        <v>17502</v>
      </c>
      <c r="R138" t="e">
        <v>#N/A</v>
      </c>
      <c r="S138">
        <f>ROUND(T138,0)</f>
        <v>8880</v>
      </c>
      <c r="T138">
        <v>8880</v>
      </c>
    </row>
    <row r="139" spans="1:20">
      <c r="A139">
        <v>138177</v>
      </c>
      <c r="B139">
        <v>10037422</v>
      </c>
      <c r="C139">
        <v>8734045</v>
      </c>
      <c r="D139">
        <v>4045</v>
      </c>
      <c r="E139" t="s">
        <v>344</v>
      </c>
      <c r="F139" t="s">
        <v>466</v>
      </c>
      <c r="G139" t="e">
        <v>#N/A</v>
      </c>
      <c r="H139">
        <v>1414</v>
      </c>
      <c r="I139" t="e">
        <v>#N/A</v>
      </c>
      <c r="J139" t="e">
        <v>#N/A</v>
      </c>
      <c r="K139">
        <v>571155</v>
      </c>
      <c r="L139">
        <v>47340</v>
      </c>
      <c r="M139">
        <v>5250</v>
      </c>
      <c r="N139">
        <v>14</v>
      </c>
      <c r="O139" t="e">
        <v>#N/A</v>
      </c>
      <c r="P139" t="e">
        <v>#N/A</v>
      </c>
      <c r="Q139">
        <v>21118</v>
      </c>
      <c r="R139" t="e">
        <v>#N/A</v>
      </c>
      <c r="S139">
        <f>ROUND(T139,0)</f>
        <v>8590</v>
      </c>
      <c r="T139">
        <v>8590</v>
      </c>
    </row>
    <row r="140" spans="1:20">
      <c r="A140">
        <v>136332</v>
      </c>
      <c r="B140">
        <v>10031567</v>
      </c>
      <c r="C140">
        <v>8735203</v>
      </c>
      <c r="D140">
        <v>5203</v>
      </c>
      <c r="E140" t="s">
        <v>353</v>
      </c>
      <c r="F140" t="s">
        <v>466</v>
      </c>
      <c r="G140">
        <v>297</v>
      </c>
      <c r="H140">
        <v>240</v>
      </c>
      <c r="I140">
        <v>170</v>
      </c>
      <c r="J140">
        <v>158</v>
      </c>
      <c r="K140">
        <v>31815</v>
      </c>
      <c r="L140">
        <v>7890</v>
      </c>
      <c r="M140">
        <v>1050</v>
      </c>
      <c r="N140">
        <v>0</v>
      </c>
      <c r="O140" t="e">
        <v>#N/A</v>
      </c>
      <c r="P140" t="e">
        <v>#N/A</v>
      </c>
      <c r="Q140">
        <v>63931</v>
      </c>
      <c r="R140" t="e">
        <v>#N/A</v>
      </c>
      <c r="S140">
        <f>ROUND(T140,0)</f>
        <v>8850</v>
      </c>
      <c r="T140">
        <v>8850</v>
      </c>
    </row>
    <row r="141" spans="1:20">
      <c r="A141">
        <v>136339</v>
      </c>
      <c r="B141">
        <v>10031568</v>
      </c>
      <c r="C141">
        <v>8735204</v>
      </c>
      <c r="D141">
        <v>5204</v>
      </c>
      <c r="E141" t="s">
        <v>354</v>
      </c>
      <c r="F141" t="s">
        <v>466</v>
      </c>
      <c r="G141">
        <v>383</v>
      </c>
      <c r="H141">
        <v>346</v>
      </c>
      <c r="I141">
        <v>371</v>
      </c>
      <c r="J141">
        <v>406</v>
      </c>
      <c r="K141">
        <v>101505</v>
      </c>
      <c r="L141">
        <v>5260</v>
      </c>
      <c r="M141">
        <v>700</v>
      </c>
      <c r="N141">
        <v>1</v>
      </c>
      <c r="O141" t="e">
        <v>#N/A</v>
      </c>
      <c r="P141" t="e">
        <v>#N/A</v>
      </c>
      <c r="Q141" t="e">
        <v>#N/A</v>
      </c>
      <c r="R141" t="e">
        <v>#N/A</v>
      </c>
      <c r="S141">
        <f>ROUND(T141,0)</f>
        <v>9856</v>
      </c>
      <c r="T141">
        <v>9856</v>
      </c>
    </row>
    <row r="142" spans="1:20">
      <c r="A142">
        <v>144054</v>
      </c>
      <c r="B142">
        <v>10063937</v>
      </c>
      <c r="C142">
        <v>8732057</v>
      </c>
      <c r="D142">
        <v>2057</v>
      </c>
      <c r="E142" t="s">
        <v>167</v>
      </c>
      <c r="F142" t="s">
        <v>466</v>
      </c>
      <c r="G142">
        <v>204</v>
      </c>
      <c r="H142">
        <v>208</v>
      </c>
      <c r="I142">
        <v>178</v>
      </c>
      <c r="J142">
        <v>172</v>
      </c>
      <c r="K142">
        <v>30300</v>
      </c>
      <c r="L142">
        <v>5260</v>
      </c>
      <c r="M142">
        <v>2100</v>
      </c>
      <c r="N142">
        <v>0</v>
      </c>
      <c r="O142" t="e">
        <v>#N/A</v>
      </c>
      <c r="P142" t="e">
        <v>#N/A</v>
      </c>
      <c r="Q142">
        <v>24155</v>
      </c>
      <c r="R142" t="e">
        <v>#N/A</v>
      </c>
      <c r="S142">
        <f>ROUND(T142,0)</f>
        <v>8890</v>
      </c>
      <c r="T142">
        <v>8890</v>
      </c>
    </row>
    <row r="143" spans="1:20">
      <c r="A143">
        <v>144947</v>
      </c>
      <c r="B143">
        <v>10065086</v>
      </c>
      <c r="C143">
        <v>8732052</v>
      </c>
      <c r="D143">
        <v>2052</v>
      </c>
      <c r="E143" t="s">
        <v>163</v>
      </c>
      <c r="F143" t="s">
        <v>466</v>
      </c>
      <c r="G143">
        <v>150</v>
      </c>
      <c r="H143">
        <v>148</v>
      </c>
      <c r="I143">
        <v>136</v>
      </c>
      <c r="J143">
        <v>137</v>
      </c>
      <c r="K143">
        <v>30300</v>
      </c>
      <c r="L143">
        <v>7890</v>
      </c>
      <c r="M143">
        <v>350</v>
      </c>
      <c r="N143">
        <v>0</v>
      </c>
      <c r="O143" t="e">
        <v>#N/A</v>
      </c>
      <c r="P143" t="e">
        <v>#N/A</v>
      </c>
      <c r="Q143">
        <v>14464</v>
      </c>
      <c r="R143" t="e">
        <v>#N/A</v>
      </c>
      <c r="S143">
        <f>ROUND(T143,0)</f>
        <v>8680</v>
      </c>
      <c r="T143">
        <v>8680</v>
      </c>
    </row>
    <row r="144" spans="1:20">
      <c r="A144">
        <v>145401</v>
      </c>
      <c r="B144">
        <v>10066299</v>
      </c>
      <c r="C144">
        <v>8732061</v>
      </c>
      <c r="D144">
        <v>2061</v>
      </c>
      <c r="E144" t="s">
        <v>171</v>
      </c>
      <c r="F144" t="s">
        <v>466</v>
      </c>
      <c r="G144">
        <v>106</v>
      </c>
      <c r="H144">
        <v>103</v>
      </c>
      <c r="I144">
        <v>89</v>
      </c>
      <c r="J144">
        <v>90</v>
      </c>
      <c r="K144">
        <v>27270</v>
      </c>
      <c r="L144">
        <v>0</v>
      </c>
      <c r="M144">
        <v>700</v>
      </c>
      <c r="N144">
        <v>0</v>
      </c>
      <c r="O144" t="e">
        <v>#N/A</v>
      </c>
      <c r="P144" t="e">
        <v>#N/A</v>
      </c>
      <c r="Q144">
        <v>11282</v>
      </c>
      <c r="R144" t="e">
        <v>#N/A</v>
      </c>
      <c r="S144">
        <f>ROUND(T144,0)</f>
        <v>8446</v>
      </c>
      <c r="T144">
        <v>8446</v>
      </c>
    </row>
    <row r="145" spans="1:20">
      <c r="A145">
        <v>143835</v>
      </c>
      <c r="B145">
        <v>10062016</v>
      </c>
      <c r="C145">
        <v>8733046</v>
      </c>
      <c r="D145">
        <v>3046</v>
      </c>
      <c r="E145" t="s">
        <v>277</v>
      </c>
      <c r="F145" t="s">
        <v>466</v>
      </c>
      <c r="G145">
        <v>228</v>
      </c>
      <c r="H145">
        <v>206</v>
      </c>
      <c r="I145">
        <v>176</v>
      </c>
      <c r="J145">
        <v>179</v>
      </c>
      <c r="K145">
        <v>96960</v>
      </c>
      <c r="L145">
        <v>0</v>
      </c>
      <c r="M145">
        <v>350</v>
      </c>
      <c r="N145">
        <v>0</v>
      </c>
      <c r="O145" t="e">
        <v>#N/A</v>
      </c>
      <c r="P145" t="e">
        <v>#N/A</v>
      </c>
      <c r="Q145">
        <v>15621</v>
      </c>
      <c r="R145" t="e">
        <v>#N/A</v>
      </c>
      <c r="S145">
        <f>ROUND(T145,0)</f>
        <v>8880</v>
      </c>
      <c r="T145">
        <v>8880</v>
      </c>
    </row>
    <row r="146" spans="1:20">
      <c r="A146">
        <v>142424</v>
      </c>
      <c r="B146">
        <v>10054647</v>
      </c>
      <c r="C146">
        <v>8732092</v>
      </c>
      <c r="D146">
        <v>2092</v>
      </c>
      <c r="E146" t="s">
        <v>196</v>
      </c>
      <c r="F146" t="s">
        <v>466</v>
      </c>
      <c r="G146">
        <v>204</v>
      </c>
      <c r="H146">
        <v>201</v>
      </c>
      <c r="I146">
        <v>176</v>
      </c>
      <c r="J146">
        <v>175</v>
      </c>
      <c r="K146">
        <v>103020</v>
      </c>
      <c r="L146">
        <v>0</v>
      </c>
      <c r="M146">
        <v>0</v>
      </c>
      <c r="N146">
        <v>2</v>
      </c>
      <c r="O146" t="e">
        <v>#N/A</v>
      </c>
      <c r="P146" t="e">
        <v>#N/A</v>
      </c>
      <c r="Q146">
        <v>16923</v>
      </c>
      <c r="R146" t="e">
        <v>#N/A</v>
      </c>
      <c r="S146">
        <f>ROUND(T146,0)</f>
        <v>8880</v>
      </c>
      <c r="T146">
        <v>8880</v>
      </c>
    </row>
    <row r="147" spans="1:20">
      <c r="A147">
        <v>143404</v>
      </c>
      <c r="B147">
        <v>10058113</v>
      </c>
      <c r="C147">
        <v>8734012</v>
      </c>
      <c r="D147">
        <v>4012</v>
      </c>
      <c r="E147" t="s">
        <v>333</v>
      </c>
      <c r="F147" t="s">
        <v>466</v>
      </c>
      <c r="G147" t="e">
        <v>#N/A</v>
      </c>
      <c r="H147">
        <v>1352</v>
      </c>
      <c r="I147" t="e">
        <v>#N/A</v>
      </c>
      <c r="J147" t="e">
        <v>#N/A</v>
      </c>
      <c r="K147">
        <v>336330</v>
      </c>
      <c r="L147">
        <v>34190</v>
      </c>
      <c r="M147">
        <v>8050</v>
      </c>
      <c r="N147">
        <v>8</v>
      </c>
      <c r="O147" t="e">
        <v>#N/A</v>
      </c>
      <c r="P147" t="e">
        <v>#N/A</v>
      </c>
      <c r="Q147" t="e">
        <v>#N/A</v>
      </c>
      <c r="R147" t="e">
        <v>#N/A</v>
      </c>
      <c r="S147" t="e">
        <f>ROUND(T147,0)</f>
        <v>#N/A</v>
      </c>
      <c r="T147" t="e">
        <v>#N/A</v>
      </c>
    </row>
    <row r="148" spans="1:20">
      <c r="A148">
        <v>141707</v>
      </c>
      <c r="B148">
        <v>10048684</v>
      </c>
      <c r="C148">
        <v>8733362</v>
      </c>
      <c r="D148">
        <v>3362</v>
      </c>
      <c r="E148" t="s">
        <v>307</v>
      </c>
      <c r="F148" t="s">
        <v>466</v>
      </c>
      <c r="G148">
        <v>237</v>
      </c>
      <c r="H148">
        <v>217</v>
      </c>
      <c r="I148">
        <v>240</v>
      </c>
      <c r="J148">
        <v>245</v>
      </c>
      <c r="K148">
        <v>122715</v>
      </c>
      <c r="L148">
        <v>0</v>
      </c>
      <c r="M148">
        <v>700</v>
      </c>
      <c r="N148">
        <v>4</v>
      </c>
      <c r="O148" t="e">
        <v>#N/A</v>
      </c>
      <c r="P148" t="e">
        <v>#N/A</v>
      </c>
      <c r="Q148" t="e">
        <v>#N/A</v>
      </c>
      <c r="R148" t="e">
        <v>#N/A</v>
      </c>
      <c r="S148">
        <f>ROUND(T148,0)</f>
        <v>9200</v>
      </c>
      <c r="T148">
        <v>9200</v>
      </c>
    </row>
    <row r="149" spans="1:20">
      <c r="A149">
        <v>141949</v>
      </c>
      <c r="B149">
        <v>10057295</v>
      </c>
      <c r="C149">
        <v>8732037</v>
      </c>
      <c r="D149">
        <v>2037</v>
      </c>
      <c r="E149" t="s">
        <v>151</v>
      </c>
      <c r="F149" t="s">
        <v>466</v>
      </c>
      <c r="G149">
        <v>313</v>
      </c>
      <c r="H149">
        <v>335</v>
      </c>
      <c r="I149">
        <v>262</v>
      </c>
      <c r="J149">
        <v>239</v>
      </c>
      <c r="K149">
        <v>48480</v>
      </c>
      <c r="L149">
        <v>0</v>
      </c>
      <c r="M149">
        <v>2800</v>
      </c>
      <c r="N149">
        <v>1</v>
      </c>
      <c r="O149" t="e">
        <v>#N/A</v>
      </c>
      <c r="P149" t="e">
        <v>#N/A</v>
      </c>
      <c r="Q149">
        <v>35437</v>
      </c>
      <c r="R149" t="e">
        <v>#N/A</v>
      </c>
      <c r="S149">
        <f>ROUND(T149,0)</f>
        <v>9310</v>
      </c>
      <c r="T149">
        <v>9310</v>
      </c>
    </row>
    <row r="150" spans="1:20">
      <c r="A150">
        <v>146369</v>
      </c>
      <c r="B150">
        <v>10081058</v>
      </c>
      <c r="C150">
        <v>8734014</v>
      </c>
      <c r="D150">
        <v>4014</v>
      </c>
      <c r="E150" t="s">
        <v>334</v>
      </c>
      <c r="F150" t="s">
        <v>466</v>
      </c>
      <c r="G150" t="e">
        <v>#N/A</v>
      </c>
      <c r="H150">
        <v>739</v>
      </c>
      <c r="I150" t="e">
        <v>#N/A</v>
      </c>
      <c r="J150" t="e">
        <v>#N/A</v>
      </c>
      <c r="K150">
        <v>371175</v>
      </c>
      <c r="L150">
        <v>5260</v>
      </c>
      <c r="M150">
        <v>700</v>
      </c>
      <c r="N150">
        <v>3</v>
      </c>
      <c r="O150" t="e">
        <v>#N/A</v>
      </c>
      <c r="P150" t="e">
        <v>#N/A</v>
      </c>
      <c r="Q150" t="e">
        <v>#N/A</v>
      </c>
      <c r="R150" t="e">
        <v>#N/A</v>
      </c>
      <c r="S150" t="e">
        <f>ROUND(T150,0)</f>
        <v>#N/A</v>
      </c>
      <c r="T150" t="e">
        <v>#N/A</v>
      </c>
    </row>
    <row r="151" spans="1:20">
      <c r="A151">
        <v>145302</v>
      </c>
      <c r="B151">
        <v>10066038</v>
      </c>
      <c r="C151">
        <v>8732055</v>
      </c>
      <c r="D151">
        <v>2055</v>
      </c>
      <c r="E151" t="s">
        <v>166</v>
      </c>
      <c r="F151" t="s">
        <v>466</v>
      </c>
      <c r="G151">
        <v>85</v>
      </c>
      <c r="H151">
        <v>82</v>
      </c>
      <c r="I151">
        <v>78</v>
      </c>
      <c r="J151">
        <v>93</v>
      </c>
      <c r="K151">
        <v>43935</v>
      </c>
      <c r="L151">
        <v>0</v>
      </c>
      <c r="M151">
        <v>350</v>
      </c>
      <c r="N151">
        <v>0</v>
      </c>
      <c r="O151" t="e">
        <v>#N/A</v>
      </c>
      <c r="P151" t="e">
        <v>#N/A</v>
      </c>
      <c r="Q151">
        <v>4485</v>
      </c>
      <c r="R151" t="e">
        <v>#N/A</v>
      </c>
      <c r="S151">
        <f>ROUND(T151,0)</f>
        <v>8390</v>
      </c>
      <c r="T151">
        <v>8390</v>
      </c>
    </row>
    <row r="152" spans="1:20">
      <c r="A152">
        <v>145423</v>
      </c>
      <c r="B152">
        <v>10066968</v>
      </c>
      <c r="C152">
        <v>8732009</v>
      </c>
      <c r="D152">
        <v>2009</v>
      </c>
      <c r="E152" t="s">
        <v>124</v>
      </c>
      <c r="F152" t="s">
        <v>466</v>
      </c>
      <c r="G152">
        <v>140</v>
      </c>
      <c r="H152">
        <v>115</v>
      </c>
      <c r="I152">
        <v>118</v>
      </c>
      <c r="J152">
        <v>130</v>
      </c>
      <c r="K152">
        <v>65145</v>
      </c>
      <c r="L152">
        <v>0</v>
      </c>
      <c r="M152">
        <v>0</v>
      </c>
      <c r="N152">
        <v>1</v>
      </c>
      <c r="O152" t="e">
        <v>#N/A</v>
      </c>
      <c r="P152" t="e">
        <v>#N/A</v>
      </c>
      <c r="Q152">
        <v>10125</v>
      </c>
      <c r="R152" t="e">
        <v>#N/A</v>
      </c>
      <c r="S152">
        <f>ROUND(T152,0)</f>
        <v>8590</v>
      </c>
      <c r="T152">
        <v>8590</v>
      </c>
    </row>
    <row r="153" spans="1:20">
      <c r="A153">
        <v>142638</v>
      </c>
      <c r="B153">
        <v>10055704</v>
      </c>
      <c r="C153">
        <v>8732014</v>
      </c>
      <c r="D153">
        <v>2014</v>
      </c>
      <c r="E153" t="s">
        <v>129</v>
      </c>
      <c r="F153" t="s">
        <v>466</v>
      </c>
      <c r="G153">
        <v>380</v>
      </c>
      <c r="H153">
        <v>357</v>
      </c>
      <c r="I153">
        <v>329</v>
      </c>
      <c r="J153">
        <v>337</v>
      </c>
      <c r="K153">
        <v>74235</v>
      </c>
      <c r="L153">
        <v>18410</v>
      </c>
      <c r="M153">
        <v>350</v>
      </c>
      <c r="N153">
        <v>2</v>
      </c>
      <c r="O153" t="e">
        <v>#N/A</v>
      </c>
      <c r="P153" t="e">
        <v>#N/A</v>
      </c>
      <c r="Q153">
        <v>30085</v>
      </c>
      <c r="R153" t="e">
        <v>#N/A</v>
      </c>
      <c r="S153">
        <f>ROUND(T153,0)</f>
        <v>9646</v>
      </c>
      <c r="T153">
        <v>9646</v>
      </c>
    </row>
    <row r="154" spans="1:20">
      <c r="A154">
        <v>148105</v>
      </c>
      <c r="B154">
        <v>10086825</v>
      </c>
      <c r="C154">
        <v>8732015</v>
      </c>
      <c r="D154">
        <v>2015</v>
      </c>
      <c r="E154" t="s">
        <v>130</v>
      </c>
      <c r="F154" t="s">
        <v>466</v>
      </c>
      <c r="G154">
        <v>178</v>
      </c>
      <c r="H154">
        <v>187</v>
      </c>
      <c r="I154">
        <v>159</v>
      </c>
      <c r="J154">
        <v>166</v>
      </c>
      <c r="K154">
        <v>31815</v>
      </c>
      <c r="L154">
        <v>0</v>
      </c>
      <c r="M154">
        <v>0</v>
      </c>
      <c r="N154">
        <v>0</v>
      </c>
      <c r="O154" t="e">
        <v>#N/A</v>
      </c>
      <c r="P154" t="e">
        <v>#N/A</v>
      </c>
      <c r="Q154">
        <v>14320</v>
      </c>
      <c r="R154" t="e">
        <v>#N/A</v>
      </c>
      <c r="S154">
        <f>ROUND(T154,0)</f>
        <v>8795</v>
      </c>
      <c r="T154">
        <v>8795</v>
      </c>
    </row>
    <row r="155" spans="1:20">
      <c r="A155">
        <v>143976</v>
      </c>
      <c r="B155">
        <v>10062525</v>
      </c>
      <c r="C155">
        <v>8732448</v>
      </c>
      <c r="D155">
        <v>2448</v>
      </c>
      <c r="E155" t="s">
        <v>257</v>
      </c>
      <c r="F155" t="s">
        <v>466</v>
      </c>
      <c r="G155">
        <v>410</v>
      </c>
      <c r="H155">
        <v>401</v>
      </c>
      <c r="I155">
        <v>344</v>
      </c>
      <c r="J155">
        <v>345</v>
      </c>
      <c r="K155">
        <v>163620</v>
      </c>
      <c r="L155">
        <v>15780</v>
      </c>
      <c r="M155">
        <v>700</v>
      </c>
      <c r="N155">
        <v>5</v>
      </c>
      <c r="O155" t="e">
        <v>#N/A</v>
      </c>
      <c r="P155" t="e">
        <v>#N/A</v>
      </c>
      <c r="Q155">
        <v>31676</v>
      </c>
      <c r="R155" t="e">
        <v>#N/A</v>
      </c>
      <c r="S155">
        <f>ROUND(T155,0)</f>
        <v>9720</v>
      </c>
      <c r="T155">
        <v>9720</v>
      </c>
    </row>
    <row r="156" spans="1:20">
      <c r="A156">
        <v>141690</v>
      </c>
      <c r="B156">
        <v>10056440</v>
      </c>
      <c r="C156">
        <v>8732036</v>
      </c>
      <c r="D156">
        <v>2036</v>
      </c>
      <c r="E156" t="s">
        <v>150</v>
      </c>
      <c r="F156" t="s">
        <v>466</v>
      </c>
      <c r="G156">
        <v>255</v>
      </c>
      <c r="H156">
        <v>273</v>
      </c>
      <c r="I156">
        <v>205</v>
      </c>
      <c r="J156">
        <v>184</v>
      </c>
      <c r="K156">
        <v>107565</v>
      </c>
      <c r="L156">
        <v>2630</v>
      </c>
      <c r="M156">
        <v>0</v>
      </c>
      <c r="N156">
        <v>0</v>
      </c>
      <c r="O156" t="e">
        <v>#N/A</v>
      </c>
      <c r="P156" t="e">
        <v>#N/A</v>
      </c>
      <c r="Q156">
        <v>21986</v>
      </c>
      <c r="R156" t="e">
        <v>#N/A</v>
      </c>
      <c r="S156">
        <f>ROUND(T156,0)</f>
        <v>9025</v>
      </c>
      <c r="T156">
        <v>9025</v>
      </c>
    </row>
    <row r="157" spans="1:20">
      <c r="A157">
        <v>138029</v>
      </c>
      <c r="B157">
        <v>10036611</v>
      </c>
      <c r="C157">
        <v>8732209</v>
      </c>
      <c r="D157">
        <v>2209</v>
      </c>
      <c r="E157" t="s">
        <v>217</v>
      </c>
      <c r="F157" t="s">
        <v>466</v>
      </c>
      <c r="G157">
        <v>412</v>
      </c>
      <c r="H157">
        <v>405</v>
      </c>
      <c r="I157">
        <v>355</v>
      </c>
      <c r="J157">
        <v>359</v>
      </c>
      <c r="K157">
        <v>93930</v>
      </c>
      <c r="L157">
        <v>18410</v>
      </c>
      <c r="M157">
        <v>1400</v>
      </c>
      <c r="N157">
        <v>0</v>
      </c>
      <c r="O157" t="e">
        <v>#N/A</v>
      </c>
      <c r="P157" t="e">
        <v>#N/A</v>
      </c>
      <c r="Q157">
        <v>39342</v>
      </c>
      <c r="R157" t="e">
        <v>#N/A</v>
      </c>
      <c r="S157">
        <f>ROUND(T157,0)</f>
        <v>9775</v>
      </c>
      <c r="T157">
        <v>9775</v>
      </c>
    </row>
    <row r="158" spans="1:20">
      <c r="A158">
        <v>145553</v>
      </c>
      <c r="B158">
        <v>10066825</v>
      </c>
      <c r="C158">
        <v>8732067</v>
      </c>
      <c r="D158">
        <v>2067</v>
      </c>
      <c r="E158" t="s">
        <v>175</v>
      </c>
      <c r="F158" t="s">
        <v>466</v>
      </c>
      <c r="G158">
        <v>99</v>
      </c>
      <c r="H158">
        <v>95</v>
      </c>
      <c r="I158">
        <v>84</v>
      </c>
      <c r="J158">
        <v>91</v>
      </c>
      <c r="K158">
        <v>39390</v>
      </c>
      <c r="L158">
        <v>0</v>
      </c>
      <c r="M158">
        <v>350</v>
      </c>
      <c r="N158">
        <v>0</v>
      </c>
      <c r="O158" t="e">
        <v>#N/A</v>
      </c>
      <c r="P158" t="e">
        <v>#N/A</v>
      </c>
      <c r="Q158">
        <v>9547</v>
      </c>
      <c r="R158" t="e">
        <v>#N/A</v>
      </c>
      <c r="S158">
        <f>ROUND(T158,0)</f>
        <v>8420</v>
      </c>
      <c r="T158">
        <v>8420</v>
      </c>
    </row>
    <row r="159" spans="1:20">
      <c r="A159">
        <v>140535</v>
      </c>
      <c r="B159">
        <v>10044486</v>
      </c>
      <c r="C159">
        <v>8732210</v>
      </c>
      <c r="D159">
        <v>2210</v>
      </c>
      <c r="E159" t="s">
        <v>218</v>
      </c>
      <c r="F159" t="s">
        <v>466</v>
      </c>
      <c r="G159">
        <v>84</v>
      </c>
      <c r="H159">
        <v>67</v>
      </c>
      <c r="I159">
        <v>65</v>
      </c>
      <c r="J159">
        <v>66</v>
      </c>
      <c r="K159">
        <v>16665</v>
      </c>
      <c r="L159">
        <v>0</v>
      </c>
      <c r="M159">
        <v>350</v>
      </c>
      <c r="N159">
        <v>0</v>
      </c>
      <c r="O159" t="e">
        <v>#N/A</v>
      </c>
      <c r="P159" t="e">
        <v>#N/A</v>
      </c>
      <c r="Q159">
        <v>5786</v>
      </c>
      <c r="R159" t="e">
        <v>#N/A</v>
      </c>
      <c r="S159">
        <f>ROUND(T159,0)</f>
        <v>8326</v>
      </c>
      <c r="T159">
        <v>8326</v>
      </c>
    </row>
    <row r="160" spans="1:20">
      <c r="A160">
        <v>142811</v>
      </c>
      <c r="B160">
        <v>10056539</v>
      </c>
      <c r="C160">
        <v>8732042</v>
      </c>
      <c r="D160">
        <v>2042</v>
      </c>
      <c r="E160" t="s">
        <v>155</v>
      </c>
      <c r="F160" t="s">
        <v>466</v>
      </c>
      <c r="G160">
        <v>61</v>
      </c>
      <c r="H160">
        <v>47</v>
      </c>
      <c r="I160">
        <v>39</v>
      </c>
      <c r="J160">
        <v>37</v>
      </c>
      <c r="K160">
        <v>21210</v>
      </c>
      <c r="L160">
        <v>0</v>
      </c>
      <c r="M160">
        <v>700</v>
      </c>
      <c r="N160">
        <v>0</v>
      </c>
      <c r="O160" t="e">
        <v>#N/A</v>
      </c>
      <c r="P160" t="e">
        <v>#N/A</v>
      </c>
      <c r="Q160">
        <v>2170</v>
      </c>
      <c r="R160" t="e">
        <v>#N/A</v>
      </c>
      <c r="S160">
        <f>ROUND(T160,0)</f>
        <v>8195</v>
      </c>
      <c r="T160">
        <v>8195</v>
      </c>
    </row>
    <row r="161" spans="1:20">
      <c r="A161">
        <v>144288</v>
      </c>
      <c r="B161">
        <v>10062881</v>
      </c>
      <c r="C161">
        <v>8733056</v>
      </c>
      <c r="D161">
        <v>3056</v>
      </c>
      <c r="E161" t="s">
        <v>282</v>
      </c>
      <c r="F161" t="s">
        <v>466</v>
      </c>
      <c r="G161">
        <v>87</v>
      </c>
      <c r="H161">
        <v>78</v>
      </c>
      <c r="I161">
        <v>76</v>
      </c>
      <c r="J161">
        <v>69</v>
      </c>
      <c r="K161">
        <v>46965</v>
      </c>
      <c r="L161">
        <v>0</v>
      </c>
      <c r="M161">
        <v>0</v>
      </c>
      <c r="N161">
        <v>1</v>
      </c>
      <c r="O161" t="e">
        <v>#N/A</v>
      </c>
      <c r="P161" t="e">
        <v>#N/A</v>
      </c>
      <c r="Q161">
        <v>6509</v>
      </c>
      <c r="R161" t="e">
        <v>#N/A</v>
      </c>
      <c r="S161">
        <f>ROUND(T161,0)</f>
        <v>8380</v>
      </c>
      <c r="T161">
        <v>8380</v>
      </c>
    </row>
    <row r="162" spans="1:20">
      <c r="A162">
        <v>151048</v>
      </c>
      <c r="B162">
        <v>10095705</v>
      </c>
      <c r="C162">
        <v>8732018</v>
      </c>
      <c r="D162">
        <v>2018</v>
      </c>
      <c r="E162" t="s">
        <v>132</v>
      </c>
      <c r="F162" t="s">
        <v>466</v>
      </c>
      <c r="G162">
        <v>118</v>
      </c>
      <c r="H162">
        <v>117</v>
      </c>
      <c r="I162">
        <v>93</v>
      </c>
      <c r="J162">
        <v>97</v>
      </c>
      <c r="K162">
        <v>24240</v>
      </c>
      <c r="L162">
        <v>2630</v>
      </c>
      <c r="M162">
        <v>0</v>
      </c>
      <c r="N162">
        <v>0</v>
      </c>
      <c r="O162" t="e">
        <v>#N/A</v>
      </c>
      <c r="P162" t="e">
        <v>#N/A</v>
      </c>
      <c r="Q162">
        <v>13163</v>
      </c>
      <c r="R162" t="e">
        <v>#N/A</v>
      </c>
      <c r="S162">
        <f>ROUND(T162,0)</f>
        <v>8465</v>
      </c>
      <c r="T162">
        <v>8465</v>
      </c>
    </row>
    <row r="163" spans="1:20">
      <c r="A163">
        <v>143870</v>
      </c>
      <c r="B163">
        <v>10062288</v>
      </c>
      <c r="C163">
        <v>8732252</v>
      </c>
      <c r="D163">
        <v>2252</v>
      </c>
      <c r="E163" t="s">
        <v>232</v>
      </c>
      <c r="F163" t="s">
        <v>466</v>
      </c>
      <c r="G163">
        <v>166</v>
      </c>
      <c r="H163">
        <v>132</v>
      </c>
      <c r="I163">
        <v>107</v>
      </c>
      <c r="J163">
        <v>118</v>
      </c>
      <c r="K163">
        <v>45450</v>
      </c>
      <c r="L163">
        <v>2630</v>
      </c>
      <c r="M163">
        <v>0</v>
      </c>
      <c r="N163">
        <v>1</v>
      </c>
      <c r="O163" t="e">
        <v>#N/A</v>
      </c>
      <c r="P163" t="e">
        <v>#N/A</v>
      </c>
      <c r="Q163">
        <v>28350</v>
      </c>
      <c r="R163" t="e">
        <v>#N/A</v>
      </c>
      <c r="S163">
        <f>ROUND(T163,0)</f>
        <v>8536</v>
      </c>
      <c r="T163">
        <v>8536</v>
      </c>
    </row>
    <row r="164" spans="1:20">
      <c r="A164">
        <v>143849</v>
      </c>
      <c r="B164">
        <v>10062304</v>
      </c>
      <c r="C164">
        <v>8732045</v>
      </c>
      <c r="D164">
        <v>2045</v>
      </c>
      <c r="E164" t="s">
        <v>157</v>
      </c>
      <c r="F164" t="s">
        <v>466</v>
      </c>
      <c r="G164">
        <v>216</v>
      </c>
      <c r="H164">
        <v>221</v>
      </c>
      <c r="I164">
        <v>215</v>
      </c>
      <c r="J164">
        <v>226</v>
      </c>
      <c r="K164">
        <v>104535</v>
      </c>
      <c r="L164">
        <v>5260</v>
      </c>
      <c r="M164">
        <v>350</v>
      </c>
      <c r="N164">
        <v>2</v>
      </c>
      <c r="O164" t="e">
        <v>#N/A</v>
      </c>
      <c r="P164" t="e">
        <v>#N/A</v>
      </c>
      <c r="Q164" t="e">
        <v>#N/A</v>
      </c>
      <c r="R164" t="e">
        <v>#N/A</v>
      </c>
      <c r="S164">
        <f>ROUND(T164,0)</f>
        <v>9076</v>
      </c>
      <c r="T164">
        <v>9076</v>
      </c>
    </row>
    <row r="165" spans="1:20">
      <c r="A165">
        <v>138993</v>
      </c>
      <c r="B165">
        <v>10039574</v>
      </c>
      <c r="C165">
        <v>8732007</v>
      </c>
      <c r="D165">
        <v>2007</v>
      </c>
      <c r="E165" t="s">
        <v>122</v>
      </c>
      <c r="F165" t="s">
        <v>466</v>
      </c>
      <c r="G165">
        <v>414</v>
      </c>
      <c r="H165">
        <v>389</v>
      </c>
      <c r="I165">
        <v>357</v>
      </c>
      <c r="J165">
        <v>362</v>
      </c>
      <c r="K165">
        <v>63630</v>
      </c>
      <c r="L165">
        <v>10520</v>
      </c>
      <c r="M165">
        <v>0</v>
      </c>
      <c r="N165">
        <v>2</v>
      </c>
      <c r="O165" t="e">
        <v>#N/A</v>
      </c>
      <c r="P165" t="e">
        <v>#N/A</v>
      </c>
      <c r="Q165">
        <v>38908</v>
      </c>
      <c r="R165" t="e">
        <v>#N/A</v>
      </c>
      <c r="S165">
        <f>ROUND(T165,0)</f>
        <v>9785</v>
      </c>
      <c r="T165">
        <v>9785</v>
      </c>
    </row>
    <row r="166" spans="1:20">
      <c r="A166">
        <v>143111</v>
      </c>
      <c r="B166">
        <v>10057574</v>
      </c>
      <c r="C166">
        <v>8737007</v>
      </c>
      <c r="D166">
        <v>7007</v>
      </c>
      <c r="E166" t="s">
        <v>367</v>
      </c>
      <c r="F166" t="s">
        <v>466</v>
      </c>
      <c r="G166" t="e">
        <v>#N/A</v>
      </c>
      <c r="H166" t="e">
        <v>#N/A</v>
      </c>
      <c r="I166" t="e">
        <v>#N/A</v>
      </c>
      <c r="J166" t="e">
        <v>#N/A</v>
      </c>
      <c r="K166">
        <v>87870</v>
      </c>
      <c r="L166">
        <v>13150</v>
      </c>
      <c r="M166">
        <v>0</v>
      </c>
      <c r="N166">
        <v>3</v>
      </c>
      <c r="O166" t="e">
        <v>#N/A</v>
      </c>
      <c r="P166" t="e">
        <v>#N/A</v>
      </c>
      <c r="Q166">
        <v>1013</v>
      </c>
      <c r="R166" t="e">
        <v>#N/A</v>
      </c>
      <c r="S166">
        <f>ROUND(T166,0)</f>
        <v>8230</v>
      </c>
      <c r="T166">
        <v>8230</v>
      </c>
    </row>
    <row r="167" spans="1:20">
      <c r="A167">
        <v>140882</v>
      </c>
      <c r="B167">
        <v>10064707</v>
      </c>
      <c r="C167">
        <v>8737004</v>
      </c>
      <c r="D167">
        <v>7004</v>
      </c>
      <c r="E167" t="s">
        <v>364</v>
      </c>
      <c r="F167" t="s">
        <v>466</v>
      </c>
      <c r="G167" t="e">
        <v>#N/A</v>
      </c>
      <c r="H167" t="e">
        <v>#N/A</v>
      </c>
      <c r="I167" t="e">
        <v>#N/A</v>
      </c>
      <c r="J167" t="e">
        <v>#N/A</v>
      </c>
      <c r="K167">
        <v>110595</v>
      </c>
      <c r="L167">
        <v>5260</v>
      </c>
      <c r="M167">
        <v>350</v>
      </c>
      <c r="N167">
        <v>4</v>
      </c>
      <c r="O167" t="e">
        <v>#N/A</v>
      </c>
      <c r="P167" t="e">
        <v>#N/A</v>
      </c>
      <c r="Q167">
        <v>1302</v>
      </c>
      <c r="R167" t="e">
        <v>#N/A</v>
      </c>
      <c r="S167">
        <f>ROUND(T167,0)</f>
        <v>8236</v>
      </c>
      <c r="T167">
        <v>8236</v>
      </c>
    </row>
    <row r="168" spans="1:20">
      <c r="A168">
        <v>137475</v>
      </c>
      <c r="B168">
        <v>10035097</v>
      </c>
      <c r="C168">
        <v>8734503</v>
      </c>
      <c r="D168">
        <v>4503</v>
      </c>
      <c r="E168" t="s">
        <v>348</v>
      </c>
      <c r="F168" t="s">
        <v>466</v>
      </c>
      <c r="G168" t="e">
        <v>#N/A</v>
      </c>
      <c r="H168">
        <v>1749</v>
      </c>
      <c r="I168" t="e">
        <v>#N/A</v>
      </c>
      <c r="J168" t="e">
        <v>#N/A</v>
      </c>
      <c r="K168">
        <v>578730</v>
      </c>
      <c r="L168">
        <v>42080</v>
      </c>
      <c r="M168">
        <v>17850</v>
      </c>
      <c r="N168">
        <v>11</v>
      </c>
      <c r="O168" t="e">
        <v>#N/A</v>
      </c>
      <c r="P168" t="e">
        <v>#N/A</v>
      </c>
      <c r="Q168" t="e">
        <v>#N/A</v>
      </c>
      <c r="R168" t="e">
        <v>#N/A</v>
      </c>
      <c r="S168" t="e">
        <f>ROUND(T168,0)</f>
        <v>#N/A</v>
      </c>
      <c r="T168" t="e">
        <v>#N/A</v>
      </c>
    </row>
    <row r="169" spans="1:20">
      <c r="A169">
        <v>139087</v>
      </c>
      <c r="B169">
        <v>10039704</v>
      </c>
      <c r="C169">
        <v>8732318</v>
      </c>
      <c r="D169">
        <v>2318</v>
      </c>
      <c r="E169" t="s">
        <v>242</v>
      </c>
      <c r="F169" t="s">
        <v>466</v>
      </c>
      <c r="G169">
        <v>371</v>
      </c>
      <c r="H169">
        <v>409</v>
      </c>
      <c r="I169">
        <v>317</v>
      </c>
      <c r="J169">
        <v>392</v>
      </c>
      <c r="K169">
        <v>51510</v>
      </c>
      <c r="L169">
        <v>7890</v>
      </c>
      <c r="M169">
        <v>0</v>
      </c>
      <c r="N169">
        <v>0</v>
      </c>
      <c r="O169" t="e">
        <v>#N/A</v>
      </c>
      <c r="P169" t="e">
        <v>#N/A</v>
      </c>
      <c r="Q169">
        <v>36739</v>
      </c>
      <c r="R169" t="e">
        <v>#N/A</v>
      </c>
      <c r="S169">
        <f>ROUND(T169,0)</f>
        <v>9586</v>
      </c>
      <c r="T169">
        <v>9586</v>
      </c>
    </row>
    <row r="170" spans="1:20">
      <c r="A170">
        <v>139086</v>
      </c>
      <c r="B170">
        <v>10039703</v>
      </c>
      <c r="C170">
        <v>8732319</v>
      </c>
      <c r="D170">
        <v>2319</v>
      </c>
      <c r="E170" t="s">
        <v>243</v>
      </c>
      <c r="F170" t="s">
        <v>466</v>
      </c>
      <c r="G170">
        <v>394</v>
      </c>
      <c r="H170">
        <v>420</v>
      </c>
      <c r="I170">
        <v>353</v>
      </c>
      <c r="J170">
        <v>289</v>
      </c>
      <c r="K170">
        <v>83325</v>
      </c>
      <c r="L170">
        <v>5260</v>
      </c>
      <c r="M170">
        <v>0</v>
      </c>
      <c r="N170">
        <v>1</v>
      </c>
      <c r="O170" t="e">
        <v>#N/A</v>
      </c>
      <c r="P170" t="e">
        <v>#N/A</v>
      </c>
      <c r="Q170">
        <v>35292</v>
      </c>
      <c r="R170" t="e">
        <v>#N/A</v>
      </c>
      <c r="S170">
        <f>ROUND(T170,0)</f>
        <v>9766</v>
      </c>
      <c r="T170">
        <v>9766</v>
      </c>
    </row>
    <row r="171" spans="1:20">
      <c r="A171">
        <v>146889</v>
      </c>
      <c r="B171">
        <v>10082957</v>
      </c>
      <c r="C171">
        <v>8733070</v>
      </c>
      <c r="D171">
        <v>3070</v>
      </c>
      <c r="E171" t="s">
        <v>289</v>
      </c>
      <c r="F171" t="s">
        <v>466</v>
      </c>
      <c r="G171">
        <v>118</v>
      </c>
      <c r="H171">
        <v>111</v>
      </c>
      <c r="I171">
        <v>99</v>
      </c>
      <c r="J171">
        <v>101</v>
      </c>
      <c r="K171">
        <v>25755</v>
      </c>
      <c r="L171">
        <v>0</v>
      </c>
      <c r="M171">
        <v>700</v>
      </c>
      <c r="N171">
        <v>0</v>
      </c>
      <c r="O171" t="e">
        <v>#N/A</v>
      </c>
      <c r="P171" t="e">
        <v>#N/A</v>
      </c>
      <c r="Q171">
        <v>10849</v>
      </c>
      <c r="R171" t="e">
        <v>#N/A</v>
      </c>
      <c r="S171">
        <f>ROUND(T171,0)</f>
        <v>8495</v>
      </c>
      <c r="T171">
        <v>8495</v>
      </c>
    </row>
    <row r="172" spans="1:20">
      <c r="A172">
        <v>137826</v>
      </c>
      <c r="B172">
        <v>10036225</v>
      </c>
      <c r="C172">
        <v>8734004</v>
      </c>
      <c r="D172">
        <v>4004</v>
      </c>
      <c r="E172" t="s">
        <v>326</v>
      </c>
      <c r="F172" t="s">
        <v>466</v>
      </c>
      <c r="G172" t="e">
        <v>#N/A</v>
      </c>
      <c r="H172">
        <v>1200</v>
      </c>
      <c r="I172" t="e">
        <v>#N/A</v>
      </c>
      <c r="J172" t="e">
        <v>#N/A</v>
      </c>
      <c r="K172">
        <v>253005</v>
      </c>
      <c r="L172">
        <v>10520</v>
      </c>
      <c r="M172">
        <v>2800</v>
      </c>
      <c r="N172">
        <v>3</v>
      </c>
      <c r="O172" t="e">
        <v>#N/A</v>
      </c>
      <c r="P172" t="e">
        <v>#N/A</v>
      </c>
      <c r="Q172" t="e">
        <v>#N/A</v>
      </c>
      <c r="R172" t="e">
        <v>#N/A</v>
      </c>
      <c r="S172" t="e">
        <f>ROUND(T172,0)</f>
        <v>#N/A</v>
      </c>
      <c r="T172" t="e">
        <v>#N/A</v>
      </c>
    </row>
    <row r="173" spans="1:20">
      <c r="A173">
        <v>140483</v>
      </c>
      <c r="B173">
        <v>10047213</v>
      </c>
      <c r="C173">
        <v>8732024</v>
      </c>
      <c r="D173">
        <v>2024</v>
      </c>
      <c r="E173" t="s">
        <v>138</v>
      </c>
      <c r="F173" t="s">
        <v>466</v>
      </c>
      <c r="G173">
        <v>442</v>
      </c>
      <c r="H173">
        <v>400</v>
      </c>
      <c r="I173">
        <v>337</v>
      </c>
      <c r="J173">
        <v>342</v>
      </c>
      <c r="K173">
        <v>53025</v>
      </c>
      <c r="L173">
        <v>0</v>
      </c>
      <c r="M173">
        <v>1750</v>
      </c>
      <c r="N173">
        <v>1</v>
      </c>
      <c r="O173" t="e">
        <v>#N/A</v>
      </c>
      <c r="P173" t="e">
        <v>#N/A</v>
      </c>
      <c r="Q173">
        <v>42235</v>
      </c>
      <c r="R173" t="e">
        <v>#N/A</v>
      </c>
      <c r="S173">
        <f>ROUND(T173,0)</f>
        <v>9685</v>
      </c>
      <c r="T173">
        <v>9685</v>
      </c>
    </row>
    <row r="174" spans="1:20">
      <c r="A174">
        <v>144537</v>
      </c>
      <c r="B174">
        <v>10064010</v>
      </c>
      <c r="C174">
        <v>8735205</v>
      </c>
      <c r="D174">
        <v>5205</v>
      </c>
      <c r="E174" t="s">
        <v>355</v>
      </c>
      <c r="F174" t="s">
        <v>466</v>
      </c>
      <c r="G174">
        <v>422</v>
      </c>
      <c r="H174">
        <v>392</v>
      </c>
      <c r="I174">
        <v>348</v>
      </c>
      <c r="J174">
        <v>362</v>
      </c>
      <c r="K174">
        <v>98475</v>
      </c>
      <c r="L174">
        <v>0</v>
      </c>
      <c r="M174">
        <v>350</v>
      </c>
      <c r="N174">
        <v>0</v>
      </c>
      <c r="O174" t="e">
        <v>#N/A</v>
      </c>
      <c r="P174" t="e">
        <v>#N/A</v>
      </c>
      <c r="Q174">
        <v>26180</v>
      </c>
      <c r="R174" t="e">
        <v>#N/A</v>
      </c>
      <c r="S174">
        <f>ROUND(T174,0)</f>
        <v>9740</v>
      </c>
      <c r="T174">
        <v>9740</v>
      </c>
    </row>
    <row r="175" spans="1:20">
      <c r="A175">
        <v>139088</v>
      </c>
      <c r="B175">
        <v>10039705</v>
      </c>
      <c r="C175">
        <v>8732021</v>
      </c>
      <c r="D175">
        <v>2021</v>
      </c>
      <c r="E175" t="s">
        <v>135</v>
      </c>
      <c r="F175" t="s">
        <v>466</v>
      </c>
      <c r="G175">
        <v>112</v>
      </c>
      <c r="H175">
        <v>113</v>
      </c>
      <c r="I175">
        <v>87</v>
      </c>
      <c r="J175">
        <v>83</v>
      </c>
      <c r="K175">
        <v>13635</v>
      </c>
      <c r="L175">
        <v>0</v>
      </c>
      <c r="M175">
        <v>1400</v>
      </c>
      <c r="N175">
        <v>0</v>
      </c>
      <c r="O175" t="e">
        <v>#N/A</v>
      </c>
      <c r="P175" t="e">
        <v>#N/A</v>
      </c>
      <c r="Q175">
        <v>9691</v>
      </c>
      <c r="R175" t="e">
        <v>#N/A</v>
      </c>
      <c r="S175">
        <f>ROUND(T175,0)</f>
        <v>8435</v>
      </c>
      <c r="T175">
        <v>8435</v>
      </c>
    </row>
    <row r="176" spans="1:20">
      <c r="A176">
        <v>140386</v>
      </c>
      <c r="B176">
        <v>10044169</v>
      </c>
      <c r="C176">
        <v>8732023</v>
      </c>
      <c r="D176">
        <v>2023</v>
      </c>
      <c r="E176" t="s">
        <v>137</v>
      </c>
      <c r="F176" t="s">
        <v>466</v>
      </c>
      <c r="G176">
        <v>83</v>
      </c>
      <c r="H176">
        <v>47</v>
      </c>
      <c r="I176">
        <v>55</v>
      </c>
      <c r="J176">
        <v>52</v>
      </c>
      <c r="K176">
        <v>19695</v>
      </c>
      <c r="L176">
        <v>0</v>
      </c>
      <c r="M176">
        <v>0</v>
      </c>
      <c r="N176">
        <v>0</v>
      </c>
      <c r="O176" t="e">
        <v>#N/A</v>
      </c>
      <c r="P176" t="e">
        <v>#N/A</v>
      </c>
      <c r="Q176">
        <v>6654</v>
      </c>
      <c r="R176" t="e">
        <v>#N/A</v>
      </c>
      <c r="S176">
        <f>ROUND(T176,0)</f>
        <v>8275</v>
      </c>
      <c r="T176">
        <v>8275</v>
      </c>
    </row>
    <row r="177" spans="1:20">
      <c r="A177">
        <v>140888</v>
      </c>
      <c r="B177">
        <v>10045980</v>
      </c>
      <c r="C177">
        <v>8732026</v>
      </c>
      <c r="D177">
        <v>2026</v>
      </c>
      <c r="E177" t="s">
        <v>140</v>
      </c>
      <c r="F177" t="s">
        <v>466</v>
      </c>
      <c r="G177">
        <v>316</v>
      </c>
      <c r="H177">
        <v>256</v>
      </c>
      <c r="I177">
        <v>258</v>
      </c>
      <c r="J177">
        <v>299</v>
      </c>
      <c r="K177">
        <v>153015</v>
      </c>
      <c r="L177">
        <v>0</v>
      </c>
      <c r="M177">
        <v>0</v>
      </c>
      <c r="N177">
        <v>1</v>
      </c>
      <c r="O177" t="e">
        <v>#N/A</v>
      </c>
      <c r="P177" t="e">
        <v>#N/A</v>
      </c>
      <c r="Q177">
        <v>15621</v>
      </c>
      <c r="R177" t="e">
        <v>#N/A</v>
      </c>
      <c r="S177">
        <f>ROUND(T177,0)</f>
        <v>9290</v>
      </c>
      <c r="T177">
        <v>9290</v>
      </c>
    </row>
    <row r="178" spans="1:20">
      <c r="A178">
        <v>145804</v>
      </c>
      <c r="B178">
        <v>10067734</v>
      </c>
      <c r="C178">
        <v>8733387</v>
      </c>
      <c r="D178">
        <v>3387</v>
      </c>
      <c r="E178" t="s">
        <v>315</v>
      </c>
      <c r="F178" t="s">
        <v>466</v>
      </c>
      <c r="G178">
        <v>399</v>
      </c>
      <c r="H178">
        <v>408</v>
      </c>
      <c r="I178">
        <v>352</v>
      </c>
      <c r="J178">
        <v>350</v>
      </c>
      <c r="K178">
        <v>69690</v>
      </c>
      <c r="L178">
        <v>5260</v>
      </c>
      <c r="M178">
        <v>3850</v>
      </c>
      <c r="N178">
        <v>0</v>
      </c>
      <c r="O178" t="e">
        <v>#N/A</v>
      </c>
      <c r="P178" t="e">
        <v>#N/A</v>
      </c>
      <c r="Q178">
        <v>32833</v>
      </c>
      <c r="R178" t="e">
        <v>#N/A</v>
      </c>
      <c r="S178">
        <f>ROUND(T178,0)</f>
        <v>9760</v>
      </c>
      <c r="T178">
        <v>9760</v>
      </c>
    </row>
    <row r="179" spans="1:20">
      <c r="A179">
        <v>136670</v>
      </c>
      <c r="B179">
        <v>10033385</v>
      </c>
      <c r="C179">
        <v>8732072</v>
      </c>
      <c r="D179">
        <v>2072</v>
      </c>
      <c r="E179" t="s">
        <v>179</v>
      </c>
      <c r="F179" t="s">
        <v>466</v>
      </c>
      <c r="G179">
        <v>195</v>
      </c>
      <c r="H179">
        <v>198</v>
      </c>
      <c r="I179">
        <v>177</v>
      </c>
      <c r="J179">
        <v>178</v>
      </c>
      <c r="K179">
        <v>93930</v>
      </c>
      <c r="L179">
        <v>2630</v>
      </c>
      <c r="M179">
        <v>700</v>
      </c>
      <c r="N179">
        <v>1</v>
      </c>
      <c r="O179" t="e">
        <v>#N/A</v>
      </c>
      <c r="P179" t="e">
        <v>#N/A</v>
      </c>
      <c r="Q179">
        <v>13018</v>
      </c>
      <c r="R179" t="e">
        <v>#N/A</v>
      </c>
      <c r="S179">
        <f>ROUND(T179,0)</f>
        <v>8885</v>
      </c>
      <c r="T179">
        <v>8885</v>
      </c>
    </row>
    <row r="180" spans="1:20">
      <c r="A180">
        <v>143576</v>
      </c>
      <c r="B180">
        <v>10061773</v>
      </c>
      <c r="C180">
        <v>8732204</v>
      </c>
      <c r="D180">
        <v>2204</v>
      </c>
      <c r="E180" t="s">
        <v>213</v>
      </c>
      <c r="F180" t="s">
        <v>466</v>
      </c>
      <c r="G180">
        <v>235</v>
      </c>
      <c r="H180">
        <v>228</v>
      </c>
      <c r="I180">
        <v>233</v>
      </c>
      <c r="J180">
        <v>249</v>
      </c>
      <c r="K180">
        <v>71205</v>
      </c>
      <c r="L180">
        <v>0</v>
      </c>
      <c r="M180">
        <v>350</v>
      </c>
      <c r="N180">
        <v>0</v>
      </c>
      <c r="O180" t="e">
        <v>#N/A</v>
      </c>
      <c r="P180" t="e">
        <v>#N/A</v>
      </c>
      <c r="Q180" t="e">
        <v>#N/A</v>
      </c>
      <c r="R180" t="e">
        <v>#N/A</v>
      </c>
      <c r="S180">
        <f>ROUND(T180,0)</f>
        <v>9166</v>
      </c>
      <c r="T180">
        <v>9166</v>
      </c>
    </row>
    <row r="181" spans="1:20">
      <c r="A181">
        <v>136442</v>
      </c>
      <c r="B181">
        <v>10032849</v>
      </c>
      <c r="C181">
        <v>8735416</v>
      </c>
      <c r="D181">
        <v>5416</v>
      </c>
      <c r="E181" t="s">
        <v>363</v>
      </c>
      <c r="F181" t="s">
        <v>466</v>
      </c>
      <c r="G181" t="e">
        <v>#N/A</v>
      </c>
      <c r="H181">
        <v>767</v>
      </c>
      <c r="I181" t="e">
        <v>#N/A</v>
      </c>
      <c r="J181" t="e">
        <v>#N/A</v>
      </c>
      <c r="K181">
        <v>195435</v>
      </c>
      <c r="L181">
        <v>15780</v>
      </c>
      <c r="M181">
        <v>1750</v>
      </c>
      <c r="N181">
        <v>3</v>
      </c>
      <c r="O181" t="e">
        <v>#N/A</v>
      </c>
      <c r="P181" t="e">
        <v>#N/A</v>
      </c>
      <c r="Q181" t="e">
        <v>#N/A</v>
      </c>
      <c r="R181" t="e">
        <v>#N/A</v>
      </c>
      <c r="S181" t="e">
        <f>ROUND(T181,0)</f>
        <v>#N/A</v>
      </c>
      <c r="T181" t="e">
        <v>#N/A</v>
      </c>
    </row>
    <row r="182" spans="1:20">
      <c r="A182">
        <v>149958</v>
      </c>
      <c r="B182">
        <v>10092931</v>
      </c>
      <c r="C182">
        <v>8733053</v>
      </c>
      <c r="D182">
        <v>3053</v>
      </c>
      <c r="E182" t="s">
        <v>280</v>
      </c>
      <c r="F182" t="s">
        <v>466</v>
      </c>
      <c r="G182">
        <v>91</v>
      </c>
      <c r="H182">
        <v>81</v>
      </c>
      <c r="I182">
        <v>81</v>
      </c>
      <c r="J182">
        <v>80</v>
      </c>
      <c r="K182">
        <v>22725</v>
      </c>
      <c r="L182">
        <v>7890</v>
      </c>
      <c r="M182">
        <v>0</v>
      </c>
      <c r="N182">
        <v>1</v>
      </c>
      <c r="O182" t="e">
        <v>#N/A</v>
      </c>
      <c r="P182" t="e">
        <v>#N/A</v>
      </c>
      <c r="Q182">
        <v>7378</v>
      </c>
      <c r="R182" t="e">
        <v>#N/A</v>
      </c>
      <c r="S182">
        <f>ROUND(T182,0)</f>
        <v>8405</v>
      </c>
      <c r="T182">
        <v>8405</v>
      </c>
    </row>
    <row r="183" spans="1:20">
      <c r="A183">
        <v>136992</v>
      </c>
      <c r="B183">
        <v>10034939</v>
      </c>
      <c r="C183">
        <v>8735411</v>
      </c>
      <c r="D183">
        <v>5411</v>
      </c>
      <c r="E183" t="s">
        <v>360</v>
      </c>
      <c r="F183" t="s">
        <v>466</v>
      </c>
      <c r="G183" t="e">
        <v>#N/A</v>
      </c>
      <c r="H183">
        <v>1307</v>
      </c>
      <c r="I183" t="e">
        <v>#N/A</v>
      </c>
      <c r="J183" t="e">
        <v>#N/A</v>
      </c>
      <c r="K183">
        <v>489345</v>
      </c>
      <c r="L183">
        <v>13150</v>
      </c>
      <c r="M183">
        <v>4200</v>
      </c>
      <c r="N183">
        <v>3</v>
      </c>
      <c r="O183" t="e">
        <v>#N/A</v>
      </c>
      <c r="P183" t="e">
        <v>#N/A</v>
      </c>
      <c r="Q183" t="e">
        <v>#N/A</v>
      </c>
      <c r="R183" t="e">
        <v>#N/A</v>
      </c>
      <c r="S183" t="e">
        <f>ROUND(T183,0)</f>
        <v>#N/A</v>
      </c>
      <c r="T183" t="e">
        <v>#N/A</v>
      </c>
    </row>
    <row r="184" spans="1:20">
      <c r="A184">
        <v>149098</v>
      </c>
      <c r="B184">
        <v>10090879</v>
      </c>
      <c r="C184">
        <v>8732099</v>
      </c>
      <c r="D184">
        <v>2099</v>
      </c>
      <c r="E184" t="s">
        <v>200</v>
      </c>
      <c r="F184" t="s">
        <v>466</v>
      </c>
      <c r="G184">
        <v>132</v>
      </c>
      <c r="H184">
        <v>155</v>
      </c>
      <c r="I184">
        <v>95</v>
      </c>
      <c r="J184">
        <v>61</v>
      </c>
      <c r="K184">
        <v>18180</v>
      </c>
      <c r="L184">
        <v>2630</v>
      </c>
      <c r="M184">
        <v>0</v>
      </c>
      <c r="N184">
        <v>0</v>
      </c>
      <c r="O184" t="e">
        <v>#N/A</v>
      </c>
      <c r="P184" t="e">
        <v>#N/A</v>
      </c>
      <c r="Q184">
        <v>13163</v>
      </c>
      <c r="R184" t="e">
        <v>#N/A</v>
      </c>
      <c r="S184">
        <f>ROUND(T184,0)</f>
        <v>8476</v>
      </c>
      <c r="T184">
        <v>8476</v>
      </c>
    </row>
    <row r="185" spans="1:20">
      <c r="A185">
        <v>140622</v>
      </c>
      <c r="B185">
        <v>10045201</v>
      </c>
      <c r="C185">
        <v>8732025</v>
      </c>
      <c r="D185">
        <v>2025</v>
      </c>
      <c r="E185" t="s">
        <v>139</v>
      </c>
      <c r="F185" t="s">
        <v>466</v>
      </c>
      <c r="G185">
        <v>209</v>
      </c>
      <c r="H185">
        <v>211</v>
      </c>
      <c r="I185">
        <v>186</v>
      </c>
      <c r="J185">
        <v>179</v>
      </c>
      <c r="K185">
        <v>39390</v>
      </c>
      <c r="L185">
        <v>0</v>
      </c>
      <c r="M185">
        <v>0</v>
      </c>
      <c r="N185">
        <v>2</v>
      </c>
      <c r="O185" t="e">
        <v>#N/A</v>
      </c>
      <c r="P185" t="e">
        <v>#N/A</v>
      </c>
      <c r="Q185">
        <v>21262</v>
      </c>
      <c r="R185" t="e">
        <v>#N/A</v>
      </c>
      <c r="S185">
        <f>ROUND(T185,0)</f>
        <v>8930</v>
      </c>
      <c r="T185">
        <v>8930</v>
      </c>
    </row>
    <row r="186" spans="1:20">
      <c r="A186">
        <v>144055</v>
      </c>
      <c r="B186">
        <v>10063090</v>
      </c>
      <c r="C186">
        <v>8737021</v>
      </c>
      <c r="D186">
        <v>7021</v>
      </c>
      <c r="E186" t="s">
        <v>373</v>
      </c>
      <c r="F186" t="s">
        <v>466</v>
      </c>
      <c r="G186" t="e">
        <v>#N/A</v>
      </c>
      <c r="H186" t="e">
        <v>#N/A</v>
      </c>
      <c r="I186" t="e">
        <v>#N/A</v>
      </c>
      <c r="J186" t="e">
        <v>#N/A</v>
      </c>
      <c r="K186">
        <v>118170</v>
      </c>
      <c r="L186">
        <v>13150</v>
      </c>
      <c r="M186">
        <v>0</v>
      </c>
      <c r="N186">
        <v>6</v>
      </c>
      <c r="O186" t="e">
        <v>#N/A</v>
      </c>
      <c r="P186" t="e">
        <v>#N/A</v>
      </c>
      <c r="Q186">
        <v>2604</v>
      </c>
      <c r="R186" t="e">
        <v>#N/A</v>
      </c>
      <c r="S186">
        <f>ROUND(T186,0)</f>
        <v>8320</v>
      </c>
      <c r="T186">
        <v>8320</v>
      </c>
    </row>
    <row r="187" spans="1:20">
      <c r="A187">
        <v>137527</v>
      </c>
      <c r="B187">
        <v>10035041</v>
      </c>
      <c r="C187">
        <v>8734040</v>
      </c>
      <c r="D187">
        <v>4040</v>
      </c>
      <c r="E187" t="s">
        <v>343</v>
      </c>
      <c r="F187" t="s">
        <v>466</v>
      </c>
      <c r="G187" t="e">
        <v>#N/A</v>
      </c>
      <c r="H187">
        <v>560</v>
      </c>
      <c r="I187" t="e">
        <v>#N/A</v>
      </c>
      <c r="J187" t="e">
        <v>#N/A</v>
      </c>
      <c r="K187">
        <v>221190</v>
      </c>
      <c r="L187">
        <v>5260</v>
      </c>
      <c r="M187">
        <v>2100</v>
      </c>
      <c r="N187">
        <v>2</v>
      </c>
      <c r="O187" t="e">
        <v>#N/A</v>
      </c>
      <c r="P187" t="e">
        <v>#N/A</v>
      </c>
      <c r="Q187" t="e">
        <v>#N/A</v>
      </c>
      <c r="R187" t="e">
        <v>#N/A</v>
      </c>
      <c r="S187" t="e">
        <f>ROUND(T187,0)</f>
        <v>#N/A</v>
      </c>
      <c r="T187" t="e">
        <v>#N/A</v>
      </c>
    </row>
    <row r="188" spans="1:20">
      <c r="A188">
        <v>141212</v>
      </c>
      <c r="B188">
        <v>10047002</v>
      </c>
      <c r="C188">
        <v>8732030</v>
      </c>
      <c r="D188">
        <v>2030</v>
      </c>
      <c r="E188" t="s">
        <v>145</v>
      </c>
      <c r="F188" t="s">
        <v>466</v>
      </c>
      <c r="G188">
        <v>110</v>
      </c>
      <c r="H188">
        <v>98</v>
      </c>
      <c r="I188">
        <v>76</v>
      </c>
      <c r="J188">
        <v>83</v>
      </c>
      <c r="K188">
        <v>18180</v>
      </c>
      <c r="L188">
        <v>0</v>
      </c>
      <c r="M188">
        <v>0</v>
      </c>
      <c r="N188">
        <v>1</v>
      </c>
      <c r="O188" t="e">
        <v>#N/A</v>
      </c>
      <c r="P188" t="e">
        <v>#N/A</v>
      </c>
      <c r="Q188">
        <v>9258</v>
      </c>
      <c r="R188" t="e">
        <v>#N/A</v>
      </c>
      <c r="S188">
        <f>ROUND(T188,0)</f>
        <v>8380</v>
      </c>
      <c r="T188">
        <v>8380</v>
      </c>
    </row>
    <row r="189" spans="1:20">
      <c r="A189">
        <v>138595</v>
      </c>
      <c r="B189">
        <v>10038094</v>
      </c>
      <c r="C189">
        <v>8732257</v>
      </c>
      <c r="D189">
        <v>2257</v>
      </c>
      <c r="E189" t="s">
        <v>236</v>
      </c>
      <c r="F189" t="s">
        <v>466</v>
      </c>
      <c r="G189">
        <v>214</v>
      </c>
      <c r="H189">
        <v>202</v>
      </c>
      <c r="I189">
        <v>185</v>
      </c>
      <c r="J189">
        <v>182</v>
      </c>
      <c r="K189">
        <v>37875</v>
      </c>
      <c r="L189">
        <v>5260</v>
      </c>
      <c r="M189">
        <v>700</v>
      </c>
      <c r="N189">
        <v>0</v>
      </c>
      <c r="O189" t="e">
        <v>#N/A</v>
      </c>
      <c r="P189" t="e">
        <v>#N/A</v>
      </c>
      <c r="Q189">
        <v>22275</v>
      </c>
      <c r="R189" t="e">
        <v>#N/A</v>
      </c>
      <c r="S189">
        <f>ROUND(T189,0)</f>
        <v>8926</v>
      </c>
      <c r="T189">
        <v>8926</v>
      </c>
    </row>
    <row r="190" spans="1:20">
      <c r="A190">
        <v>142498</v>
      </c>
      <c r="B190">
        <v>10055000</v>
      </c>
      <c r="C190">
        <v>8732447</v>
      </c>
      <c r="D190">
        <v>2447</v>
      </c>
      <c r="E190" t="s">
        <v>256</v>
      </c>
      <c r="F190" t="s">
        <v>466</v>
      </c>
      <c r="G190">
        <v>380</v>
      </c>
      <c r="H190">
        <v>371</v>
      </c>
      <c r="I190">
        <v>332</v>
      </c>
      <c r="J190">
        <v>318</v>
      </c>
      <c r="K190">
        <v>121200</v>
      </c>
      <c r="L190">
        <v>10520</v>
      </c>
      <c r="M190">
        <v>1050</v>
      </c>
      <c r="N190">
        <v>1</v>
      </c>
      <c r="O190" t="e">
        <v>#N/A</v>
      </c>
      <c r="P190" t="e">
        <v>#N/A</v>
      </c>
      <c r="Q190">
        <v>32255</v>
      </c>
      <c r="R190" t="e">
        <v>#N/A</v>
      </c>
      <c r="S190">
        <f>ROUND(T190,0)</f>
        <v>9660</v>
      </c>
      <c r="T190">
        <v>9660</v>
      </c>
    </row>
    <row r="191" spans="1:20">
      <c r="A191">
        <v>143776</v>
      </c>
      <c r="B191">
        <v>10061974</v>
      </c>
      <c r="C191">
        <v>8733026</v>
      </c>
      <c r="D191">
        <v>3026</v>
      </c>
      <c r="E191" t="s">
        <v>271</v>
      </c>
      <c r="F191" t="s">
        <v>466</v>
      </c>
      <c r="G191">
        <v>287</v>
      </c>
      <c r="H191">
        <v>264</v>
      </c>
      <c r="I191">
        <v>260</v>
      </c>
      <c r="J191">
        <v>275</v>
      </c>
      <c r="K191">
        <v>57570</v>
      </c>
      <c r="L191">
        <v>0</v>
      </c>
      <c r="M191">
        <v>350</v>
      </c>
      <c r="N191">
        <v>2</v>
      </c>
      <c r="O191" t="e">
        <v>#N/A</v>
      </c>
      <c r="P191" t="e">
        <v>#N/A</v>
      </c>
      <c r="Q191">
        <v>19527</v>
      </c>
      <c r="R191" t="e">
        <v>#N/A</v>
      </c>
      <c r="S191">
        <f>ROUND(T191,0)</f>
        <v>9300</v>
      </c>
      <c r="T191">
        <v>9300</v>
      </c>
    </row>
    <row r="192" spans="1:20">
      <c r="A192">
        <v>145147</v>
      </c>
      <c r="B192">
        <v>10065260</v>
      </c>
      <c r="C192">
        <v>8732053</v>
      </c>
      <c r="D192">
        <v>2053</v>
      </c>
      <c r="E192" t="s">
        <v>164</v>
      </c>
      <c r="F192" t="s">
        <v>466</v>
      </c>
      <c r="G192">
        <v>107</v>
      </c>
      <c r="H192">
        <v>102</v>
      </c>
      <c r="I192">
        <v>91</v>
      </c>
      <c r="J192">
        <v>84</v>
      </c>
      <c r="K192">
        <v>45450</v>
      </c>
      <c r="L192">
        <v>0</v>
      </c>
      <c r="M192">
        <v>350</v>
      </c>
      <c r="N192">
        <v>1</v>
      </c>
      <c r="O192" t="e">
        <v>#N/A</v>
      </c>
      <c r="P192" t="e">
        <v>#N/A</v>
      </c>
      <c r="Q192">
        <v>9258</v>
      </c>
      <c r="R192" t="e">
        <v>#N/A</v>
      </c>
      <c r="S192">
        <f>ROUND(T192,0)</f>
        <v>8455</v>
      </c>
      <c r="T192">
        <v>8455</v>
      </c>
    </row>
    <row r="193" spans="1:20">
      <c r="A193">
        <v>139272</v>
      </c>
      <c r="B193">
        <v>10040591</v>
      </c>
      <c r="C193">
        <v>8734003</v>
      </c>
      <c r="D193">
        <v>4003</v>
      </c>
      <c r="E193" t="s">
        <v>325</v>
      </c>
      <c r="F193" t="s">
        <v>466</v>
      </c>
      <c r="G193" t="e">
        <v>#N/A</v>
      </c>
      <c r="H193">
        <v>1119</v>
      </c>
      <c r="I193" t="e">
        <v>#N/A</v>
      </c>
      <c r="J193" t="e">
        <v>#N/A</v>
      </c>
      <c r="K193">
        <v>680235</v>
      </c>
      <c r="L193">
        <v>7890</v>
      </c>
      <c r="M193">
        <v>2800</v>
      </c>
      <c r="N193">
        <v>6</v>
      </c>
      <c r="O193" t="e">
        <v>#N/A</v>
      </c>
      <c r="P193" t="e">
        <v>#N/A</v>
      </c>
      <c r="Q193" t="e">
        <v>#N/A</v>
      </c>
      <c r="R193" t="e">
        <v>#N/A</v>
      </c>
      <c r="S193" t="e">
        <f>ROUND(T193,0)</f>
        <v>#N/A</v>
      </c>
      <c r="T193" t="e">
        <v>#N/A</v>
      </c>
    </row>
    <row r="194" spans="1:20">
      <c r="A194">
        <v>140538</v>
      </c>
      <c r="B194">
        <v>10044494</v>
      </c>
      <c r="C194">
        <v>8732088</v>
      </c>
      <c r="D194">
        <v>2088</v>
      </c>
      <c r="E194" t="s">
        <v>193</v>
      </c>
      <c r="F194" t="s">
        <v>466</v>
      </c>
      <c r="G194">
        <v>249</v>
      </c>
      <c r="H194">
        <v>256</v>
      </c>
      <c r="I194">
        <v>197</v>
      </c>
      <c r="J194">
        <v>184</v>
      </c>
      <c r="K194">
        <v>121200</v>
      </c>
      <c r="L194">
        <v>0</v>
      </c>
      <c r="M194">
        <v>1050</v>
      </c>
      <c r="N194">
        <v>1</v>
      </c>
      <c r="O194" t="e">
        <v>#N/A</v>
      </c>
      <c r="P194" t="e">
        <v>#N/A</v>
      </c>
      <c r="Q194">
        <v>15766</v>
      </c>
      <c r="R194" t="e">
        <v>#N/A</v>
      </c>
      <c r="S194">
        <f>ROUND(T194,0)</f>
        <v>8986</v>
      </c>
      <c r="T194">
        <v>8986</v>
      </c>
    </row>
    <row r="195" spans="1:20">
      <c r="A195">
        <v>139401</v>
      </c>
      <c r="B195">
        <v>10041582</v>
      </c>
      <c r="C195">
        <v>8734005</v>
      </c>
      <c r="D195">
        <v>4005</v>
      </c>
      <c r="E195" t="s">
        <v>327</v>
      </c>
      <c r="F195" t="s">
        <v>466</v>
      </c>
      <c r="G195" t="e">
        <v>#N/A</v>
      </c>
      <c r="H195">
        <v>695</v>
      </c>
      <c r="I195" t="e">
        <v>#N/A</v>
      </c>
      <c r="J195" t="e">
        <v>#N/A</v>
      </c>
      <c r="K195">
        <v>519645</v>
      </c>
      <c r="L195">
        <v>0</v>
      </c>
      <c r="M195">
        <v>2100</v>
      </c>
      <c r="N195">
        <v>0</v>
      </c>
      <c r="O195" t="e">
        <v>#N/A</v>
      </c>
      <c r="P195" t="e">
        <v>#N/A</v>
      </c>
      <c r="Q195" t="e">
        <v>#N/A</v>
      </c>
      <c r="R195" t="e">
        <v>#N/A</v>
      </c>
      <c r="S195" t="e">
        <f>ROUND(T195,0)</f>
        <v>#N/A</v>
      </c>
      <c r="T195" t="e">
        <v>#N/A</v>
      </c>
    </row>
    <row r="196" spans="1:20">
      <c r="A196">
        <v>148128</v>
      </c>
      <c r="B196">
        <v>10086858</v>
      </c>
      <c r="C196">
        <v>8734028</v>
      </c>
      <c r="D196">
        <v>4028</v>
      </c>
      <c r="E196" t="s">
        <v>339</v>
      </c>
      <c r="F196" t="s">
        <v>466</v>
      </c>
      <c r="G196" t="e">
        <v>#N/A</v>
      </c>
      <c r="H196">
        <v>811</v>
      </c>
      <c r="I196" t="e">
        <v>#N/A</v>
      </c>
      <c r="J196" t="e">
        <v>#N/A</v>
      </c>
      <c r="K196">
        <v>215130</v>
      </c>
      <c r="L196">
        <v>10520</v>
      </c>
      <c r="M196">
        <v>2450</v>
      </c>
      <c r="N196">
        <v>4</v>
      </c>
      <c r="O196" t="e">
        <v>#N/A</v>
      </c>
      <c r="P196" t="e">
        <v>#N/A</v>
      </c>
      <c r="Q196">
        <v>6076</v>
      </c>
      <c r="R196" t="e">
        <v>#N/A</v>
      </c>
      <c r="S196" t="e">
        <f>ROUND(T196,0)</f>
        <v>#N/A</v>
      </c>
      <c r="T196" t="e">
        <v>#N/A</v>
      </c>
    </row>
    <row r="197" spans="1:20">
      <c r="A197">
        <v>147110</v>
      </c>
      <c r="B197">
        <v>10083189</v>
      </c>
      <c r="C197">
        <v>8732096</v>
      </c>
      <c r="D197">
        <v>2096</v>
      </c>
      <c r="E197" t="s">
        <v>198</v>
      </c>
      <c r="F197" t="s">
        <v>466</v>
      </c>
      <c r="G197">
        <v>114</v>
      </c>
      <c r="H197">
        <v>97</v>
      </c>
      <c r="I197">
        <v>93</v>
      </c>
      <c r="J197">
        <v>88</v>
      </c>
      <c r="K197">
        <v>51510</v>
      </c>
      <c r="L197">
        <v>0</v>
      </c>
      <c r="M197">
        <v>0</v>
      </c>
      <c r="N197">
        <v>0</v>
      </c>
      <c r="O197" t="e">
        <v>#N/A</v>
      </c>
      <c r="P197" t="e">
        <v>#N/A</v>
      </c>
      <c r="Q197">
        <v>7522</v>
      </c>
      <c r="R197" t="e">
        <v>#N/A</v>
      </c>
      <c r="S197">
        <f>ROUND(T197,0)</f>
        <v>8465</v>
      </c>
      <c r="T197">
        <v>8465</v>
      </c>
    </row>
    <row r="198" spans="1:20">
      <c r="A198">
        <v>147441</v>
      </c>
      <c r="B198">
        <v>10084193</v>
      </c>
      <c r="C198">
        <v>8732098</v>
      </c>
      <c r="D198">
        <v>2098</v>
      </c>
      <c r="E198" t="s">
        <v>199</v>
      </c>
      <c r="F198" t="s">
        <v>466</v>
      </c>
      <c r="G198">
        <v>92</v>
      </c>
      <c r="H198">
        <v>95</v>
      </c>
      <c r="I198">
        <v>77</v>
      </c>
      <c r="J198">
        <v>72</v>
      </c>
      <c r="K198">
        <v>25755</v>
      </c>
      <c r="L198">
        <v>2630</v>
      </c>
      <c r="M198">
        <v>700</v>
      </c>
      <c r="N198">
        <v>0</v>
      </c>
      <c r="O198" t="e">
        <v>#N/A</v>
      </c>
      <c r="P198" t="e">
        <v>#N/A</v>
      </c>
      <c r="Q198">
        <v>9691</v>
      </c>
      <c r="R198" t="e">
        <v>#N/A</v>
      </c>
      <c r="S198">
        <f>ROUND(T198,0)</f>
        <v>8386</v>
      </c>
      <c r="T198">
        <v>8386</v>
      </c>
    </row>
    <row r="199" spans="1:20">
      <c r="A199">
        <v>143836</v>
      </c>
      <c r="B199">
        <v>10062015</v>
      </c>
      <c r="C199">
        <v>8732044</v>
      </c>
      <c r="D199">
        <v>2044</v>
      </c>
      <c r="E199" t="s">
        <v>156</v>
      </c>
      <c r="F199" t="s">
        <v>466</v>
      </c>
      <c r="G199">
        <v>401</v>
      </c>
      <c r="H199">
        <v>331</v>
      </c>
      <c r="I199">
        <v>310</v>
      </c>
      <c r="J199">
        <v>309</v>
      </c>
      <c r="K199">
        <v>292395</v>
      </c>
      <c r="L199">
        <v>0</v>
      </c>
      <c r="M199">
        <v>350</v>
      </c>
      <c r="N199">
        <v>1</v>
      </c>
      <c r="O199" t="e">
        <v>#N/A</v>
      </c>
      <c r="P199" t="e">
        <v>#N/A</v>
      </c>
      <c r="Q199">
        <v>15911</v>
      </c>
      <c r="R199" t="e">
        <v>#N/A</v>
      </c>
      <c r="S199">
        <f>ROUND(T199,0)</f>
        <v>9550</v>
      </c>
      <c r="T199">
        <v>9550</v>
      </c>
    </row>
    <row r="200" spans="1:20">
      <c r="A200">
        <v>140499</v>
      </c>
      <c r="B200">
        <v>10044539</v>
      </c>
      <c r="C200">
        <v>8735201</v>
      </c>
      <c r="D200">
        <v>5201</v>
      </c>
      <c r="E200" t="s">
        <v>352</v>
      </c>
      <c r="F200" t="s">
        <v>466</v>
      </c>
      <c r="G200">
        <v>447</v>
      </c>
      <c r="H200">
        <v>403</v>
      </c>
      <c r="I200">
        <v>353</v>
      </c>
      <c r="J200">
        <v>355</v>
      </c>
      <c r="K200">
        <v>92415</v>
      </c>
      <c r="L200">
        <v>5260</v>
      </c>
      <c r="M200">
        <v>350</v>
      </c>
      <c r="N200">
        <v>2</v>
      </c>
      <c r="O200" t="e">
        <v>#N/A</v>
      </c>
      <c r="P200" t="e">
        <v>#N/A</v>
      </c>
      <c r="Q200">
        <v>30085</v>
      </c>
      <c r="R200" t="e">
        <v>#N/A</v>
      </c>
      <c r="S200">
        <f>ROUND(T200,0)</f>
        <v>9766</v>
      </c>
      <c r="T200">
        <v>9766</v>
      </c>
    </row>
    <row r="201" spans="1:20">
      <c r="A201">
        <v>136636</v>
      </c>
      <c r="B201">
        <v>10033429</v>
      </c>
      <c r="C201">
        <v>8734027</v>
      </c>
      <c r="D201">
        <v>4027</v>
      </c>
      <c r="E201" t="s">
        <v>338</v>
      </c>
      <c r="F201" t="s">
        <v>466</v>
      </c>
      <c r="G201" t="e">
        <v>#N/A</v>
      </c>
      <c r="H201">
        <v>662</v>
      </c>
      <c r="I201" t="e">
        <v>#N/A</v>
      </c>
      <c r="J201" t="e">
        <v>#N/A</v>
      </c>
      <c r="K201">
        <v>189375</v>
      </c>
      <c r="L201">
        <v>5260</v>
      </c>
      <c r="M201">
        <v>1050</v>
      </c>
      <c r="N201">
        <v>1</v>
      </c>
      <c r="O201" t="e">
        <v>#N/A</v>
      </c>
      <c r="P201" t="e">
        <v>#N/A</v>
      </c>
      <c r="Q201" t="e">
        <v>#N/A</v>
      </c>
      <c r="R201" t="e">
        <v>#N/A</v>
      </c>
      <c r="S201" t="e">
        <f>ROUND(T201,0)</f>
        <v>#N/A</v>
      </c>
      <c r="T201" t="e">
        <v>#N/A</v>
      </c>
    </row>
    <row r="202" spans="1:20">
      <c r="A202">
        <v>147434</v>
      </c>
      <c r="B202">
        <v>10084192</v>
      </c>
      <c r="C202">
        <v>8733302</v>
      </c>
      <c r="D202">
        <v>3302</v>
      </c>
      <c r="E202" t="s">
        <v>296</v>
      </c>
      <c r="F202" t="s">
        <v>466</v>
      </c>
      <c r="G202">
        <v>446</v>
      </c>
      <c r="H202">
        <v>431</v>
      </c>
      <c r="I202">
        <v>368</v>
      </c>
      <c r="J202">
        <v>334</v>
      </c>
      <c r="K202">
        <v>118170</v>
      </c>
      <c r="L202">
        <v>2630</v>
      </c>
      <c r="M202">
        <v>700</v>
      </c>
      <c r="N202">
        <v>0</v>
      </c>
      <c r="O202" t="e">
        <v>#N/A</v>
      </c>
      <c r="P202" t="e">
        <v>#N/A</v>
      </c>
      <c r="Q202">
        <v>37028</v>
      </c>
      <c r="R202" t="e">
        <v>#N/A</v>
      </c>
      <c r="S202">
        <f>ROUND(T202,0)</f>
        <v>9840</v>
      </c>
      <c r="T202">
        <v>9840</v>
      </c>
    </row>
    <row r="203" spans="1:20">
      <c r="A203">
        <v>139466</v>
      </c>
      <c r="B203">
        <v>10041009</v>
      </c>
      <c r="C203">
        <v>8732094</v>
      </c>
      <c r="D203">
        <v>2094</v>
      </c>
      <c r="E203" t="s">
        <v>197</v>
      </c>
      <c r="F203" t="s">
        <v>466</v>
      </c>
      <c r="G203">
        <v>433</v>
      </c>
      <c r="H203">
        <v>398</v>
      </c>
      <c r="I203">
        <v>344</v>
      </c>
      <c r="J203">
        <v>354</v>
      </c>
      <c r="K203">
        <v>171195</v>
      </c>
      <c r="L203">
        <v>2630</v>
      </c>
      <c r="M203">
        <v>1050</v>
      </c>
      <c r="N203">
        <v>2</v>
      </c>
      <c r="O203" t="e">
        <v>#N/A</v>
      </c>
      <c r="P203" t="e">
        <v>#N/A</v>
      </c>
      <c r="Q203">
        <v>31242</v>
      </c>
      <c r="R203" t="e">
        <v>#N/A</v>
      </c>
      <c r="S203">
        <f>ROUND(T203,0)</f>
        <v>9720</v>
      </c>
      <c r="T203">
        <v>9720</v>
      </c>
    </row>
    <row r="204" spans="1:20">
      <c r="A204">
        <v>150791</v>
      </c>
      <c r="B204">
        <v>10095880</v>
      </c>
      <c r="C204">
        <v>8737013</v>
      </c>
      <c r="D204">
        <v>7013</v>
      </c>
      <c r="E204" t="s">
        <v>371</v>
      </c>
      <c r="F204" t="s">
        <v>466</v>
      </c>
      <c r="G204" t="e">
        <v>#N/A</v>
      </c>
      <c r="H204" t="e">
        <v>#N/A</v>
      </c>
      <c r="I204" t="e">
        <v>#N/A</v>
      </c>
      <c r="J204" t="e">
        <v>#N/A</v>
      </c>
      <c r="K204">
        <v>30300</v>
      </c>
      <c r="L204">
        <v>2630</v>
      </c>
      <c r="M204">
        <v>700</v>
      </c>
      <c r="N204">
        <v>0</v>
      </c>
      <c r="O204" t="e">
        <v>#N/A</v>
      </c>
      <c r="P204" t="e">
        <v>#N/A</v>
      </c>
      <c r="Q204">
        <v>5497</v>
      </c>
      <c r="R204" t="e">
        <v>#N/A</v>
      </c>
      <c r="S204">
        <f>ROUND(T204,0)</f>
        <v>8200</v>
      </c>
      <c r="T204">
        <v>8200</v>
      </c>
    </row>
    <row r="205" spans="1:20">
      <c r="A205">
        <v>140173</v>
      </c>
      <c r="B205">
        <v>10043341</v>
      </c>
      <c r="C205">
        <v>8732020</v>
      </c>
      <c r="D205">
        <v>2020</v>
      </c>
      <c r="E205" t="s">
        <v>134</v>
      </c>
      <c r="F205" t="s">
        <v>466</v>
      </c>
      <c r="G205">
        <v>344</v>
      </c>
      <c r="H205">
        <v>338</v>
      </c>
      <c r="I205">
        <v>350</v>
      </c>
      <c r="J205">
        <v>334</v>
      </c>
      <c r="K205">
        <v>240885</v>
      </c>
      <c r="L205">
        <v>2630</v>
      </c>
      <c r="M205">
        <v>350</v>
      </c>
      <c r="N205">
        <v>3</v>
      </c>
      <c r="O205" t="e">
        <v>#N/A</v>
      </c>
      <c r="P205" t="e">
        <v>#N/A</v>
      </c>
      <c r="Q205" t="e">
        <v>#N/A</v>
      </c>
      <c r="R205" t="e">
        <v>#N/A</v>
      </c>
      <c r="S205">
        <f>ROUND(T205,0)</f>
        <v>9750</v>
      </c>
      <c r="T205">
        <v>9750</v>
      </c>
    </row>
    <row r="206" spans="1:20">
      <c r="A206">
        <v>143777</v>
      </c>
      <c r="B206">
        <v>10061979</v>
      </c>
      <c r="C206">
        <v>8732218</v>
      </c>
      <c r="D206">
        <v>2218</v>
      </c>
      <c r="E206" t="s">
        <v>223</v>
      </c>
      <c r="F206" t="s">
        <v>466</v>
      </c>
      <c r="G206">
        <v>276</v>
      </c>
      <c r="H206">
        <v>271</v>
      </c>
      <c r="I206">
        <v>281</v>
      </c>
      <c r="J206">
        <v>279</v>
      </c>
      <c r="K206">
        <v>183315</v>
      </c>
      <c r="L206">
        <v>15780</v>
      </c>
      <c r="M206">
        <v>1400</v>
      </c>
      <c r="N206">
        <v>1</v>
      </c>
      <c r="O206" t="e">
        <v>#N/A</v>
      </c>
      <c r="P206" t="e">
        <v>#N/A</v>
      </c>
      <c r="Q206" t="e">
        <v>#N/A</v>
      </c>
      <c r="R206" t="e">
        <v>#N/A</v>
      </c>
      <c r="S206">
        <f>ROUND(T206,0)</f>
        <v>9406</v>
      </c>
      <c r="T206">
        <v>9406</v>
      </c>
    </row>
    <row r="207" spans="1:20">
      <c r="A207">
        <v>143775</v>
      </c>
      <c r="B207">
        <v>10061977</v>
      </c>
      <c r="C207">
        <v>8732216</v>
      </c>
      <c r="D207">
        <v>2216</v>
      </c>
      <c r="E207" t="s">
        <v>221</v>
      </c>
      <c r="F207" t="s">
        <v>466</v>
      </c>
      <c r="G207">
        <v>229</v>
      </c>
      <c r="H207">
        <v>226</v>
      </c>
      <c r="I207">
        <v>147</v>
      </c>
      <c r="J207">
        <v>133</v>
      </c>
      <c r="K207">
        <v>98475</v>
      </c>
      <c r="L207">
        <v>5260</v>
      </c>
      <c r="M207">
        <v>0</v>
      </c>
      <c r="N207">
        <v>1</v>
      </c>
      <c r="O207" t="e">
        <v>#N/A</v>
      </c>
      <c r="P207" t="e">
        <v>#N/A</v>
      </c>
      <c r="Q207">
        <v>42235</v>
      </c>
      <c r="R207" t="e">
        <v>#N/A</v>
      </c>
      <c r="S207">
        <f>ROUND(T207,0)</f>
        <v>8735</v>
      </c>
      <c r="T207">
        <v>8735</v>
      </c>
    </row>
    <row r="208" spans="1:20">
      <c r="A208">
        <v>136775</v>
      </c>
      <c r="B208">
        <v>10033800</v>
      </c>
      <c r="C208">
        <v>8735408</v>
      </c>
      <c r="D208">
        <v>5408</v>
      </c>
      <c r="E208" t="s">
        <v>359</v>
      </c>
      <c r="F208" t="s">
        <v>466</v>
      </c>
      <c r="G208" t="e">
        <v>#N/A</v>
      </c>
      <c r="H208">
        <v>1193</v>
      </c>
      <c r="I208" t="e">
        <v>#N/A</v>
      </c>
      <c r="J208" t="e">
        <v>#N/A</v>
      </c>
      <c r="K208">
        <v>286335</v>
      </c>
      <c r="L208">
        <v>15780</v>
      </c>
      <c r="M208">
        <v>1750</v>
      </c>
      <c r="N208">
        <v>3</v>
      </c>
      <c r="O208" t="e">
        <v>#N/A</v>
      </c>
      <c r="P208" t="e">
        <v>#N/A</v>
      </c>
      <c r="Q208" t="e">
        <v>#N/A</v>
      </c>
      <c r="R208" t="e">
        <v>#N/A</v>
      </c>
      <c r="S208" t="e">
        <f>ROUND(T208,0)</f>
        <v>#N/A</v>
      </c>
      <c r="T208" t="e">
        <v>#N/A</v>
      </c>
    </row>
    <row r="209" spans="1:20">
      <c r="A209">
        <v>143575</v>
      </c>
      <c r="B209">
        <v>10061425</v>
      </c>
      <c r="C209">
        <v>8732220</v>
      </c>
      <c r="D209">
        <v>2220</v>
      </c>
      <c r="E209" t="s">
        <v>225</v>
      </c>
      <c r="F209" t="s">
        <v>466</v>
      </c>
      <c r="G209">
        <v>268</v>
      </c>
      <c r="H209">
        <v>272</v>
      </c>
      <c r="I209">
        <v>272</v>
      </c>
      <c r="J209">
        <v>277</v>
      </c>
      <c r="K209">
        <v>93930</v>
      </c>
      <c r="L209">
        <v>0</v>
      </c>
      <c r="M209">
        <v>700</v>
      </c>
      <c r="N209">
        <v>3</v>
      </c>
      <c r="O209" t="e">
        <v>#N/A</v>
      </c>
      <c r="P209" t="e">
        <v>#N/A</v>
      </c>
      <c r="Q209" t="e">
        <v>#N/A</v>
      </c>
      <c r="R209" t="e">
        <v>#N/A</v>
      </c>
      <c r="S209">
        <f>ROUND(T209,0)</f>
        <v>9360</v>
      </c>
      <c r="T209">
        <v>9360</v>
      </c>
    </row>
    <row r="210" spans="1:20">
      <c r="A210">
        <v>136974</v>
      </c>
      <c r="B210">
        <v>10034849</v>
      </c>
      <c r="C210">
        <v>8735403</v>
      </c>
      <c r="D210">
        <v>5403</v>
      </c>
      <c r="E210" t="s">
        <v>357</v>
      </c>
      <c r="F210" t="s">
        <v>466</v>
      </c>
      <c r="G210" t="e">
        <v>#N/A</v>
      </c>
      <c r="H210">
        <v>943</v>
      </c>
      <c r="I210" t="e">
        <v>#N/A</v>
      </c>
      <c r="J210" t="e">
        <v>#N/A</v>
      </c>
      <c r="K210">
        <v>272700</v>
      </c>
      <c r="L210">
        <v>18410</v>
      </c>
      <c r="M210">
        <v>6300</v>
      </c>
      <c r="N210">
        <v>6</v>
      </c>
      <c r="O210" t="e">
        <v>#N/A</v>
      </c>
      <c r="P210" t="e">
        <v>#N/A</v>
      </c>
      <c r="Q210" t="e">
        <v>#N/A</v>
      </c>
      <c r="R210" t="e">
        <v>#N/A</v>
      </c>
      <c r="S210" t="e">
        <f>ROUND(T210,0)</f>
        <v>#N/A</v>
      </c>
      <c r="T210" t="e">
        <v>#N/A</v>
      </c>
    </row>
    <row r="211" spans="1:20">
      <c r="A211">
        <v>138053</v>
      </c>
      <c r="B211">
        <v>10037025</v>
      </c>
      <c r="C211">
        <v>8734051</v>
      </c>
      <c r="D211">
        <v>4051</v>
      </c>
      <c r="E211" t="s">
        <v>345</v>
      </c>
      <c r="F211" t="s">
        <v>466</v>
      </c>
      <c r="G211" t="e">
        <v>#N/A</v>
      </c>
      <c r="H211">
        <v>1000</v>
      </c>
      <c r="I211" t="e">
        <v>#N/A</v>
      </c>
      <c r="J211" t="e">
        <v>#N/A</v>
      </c>
      <c r="K211">
        <v>384810</v>
      </c>
      <c r="L211">
        <v>10520</v>
      </c>
      <c r="M211">
        <v>8400</v>
      </c>
      <c r="N211">
        <v>14</v>
      </c>
      <c r="O211" t="e">
        <v>#N/A</v>
      </c>
      <c r="P211" t="e">
        <v>#N/A</v>
      </c>
      <c r="Q211" t="e">
        <v>#N/A</v>
      </c>
      <c r="R211" t="e">
        <v>#N/A</v>
      </c>
      <c r="S211" t="e">
        <f>ROUND(T211,0)</f>
        <v>#N/A</v>
      </c>
      <c r="T211" t="e">
        <v>#N/A</v>
      </c>
    </row>
    <row r="212" spans="1:20">
      <c r="A212">
        <v>136610</v>
      </c>
      <c r="B212">
        <v>10033224</v>
      </c>
      <c r="C212">
        <v>8735415</v>
      </c>
      <c r="D212">
        <v>5415</v>
      </c>
      <c r="E212" t="s">
        <v>362</v>
      </c>
      <c r="F212" t="s">
        <v>466</v>
      </c>
      <c r="G212" t="e">
        <v>#N/A</v>
      </c>
      <c r="H212">
        <v>1434</v>
      </c>
      <c r="I212" t="e">
        <v>#N/A</v>
      </c>
      <c r="J212" t="e">
        <v>#N/A</v>
      </c>
      <c r="K212">
        <v>401475</v>
      </c>
      <c r="L212">
        <v>47340</v>
      </c>
      <c r="M212">
        <v>7700</v>
      </c>
      <c r="N212">
        <v>3</v>
      </c>
      <c r="O212" t="e">
        <v>#N/A</v>
      </c>
      <c r="P212" t="e">
        <v>#N/A</v>
      </c>
      <c r="Q212" t="e">
        <v>#N/A</v>
      </c>
      <c r="R212" t="e">
        <v>#N/A</v>
      </c>
      <c r="S212" t="e">
        <f>ROUND(T212,0)</f>
        <v>#N/A</v>
      </c>
      <c r="T212" t="e">
        <v>#N/A</v>
      </c>
    </row>
    <row r="213" spans="1:20">
      <c r="A213">
        <v>146968</v>
      </c>
      <c r="B213">
        <v>10082912</v>
      </c>
      <c r="C213">
        <v>8732089</v>
      </c>
      <c r="D213">
        <v>2089</v>
      </c>
      <c r="E213" t="s">
        <v>194</v>
      </c>
      <c r="F213" t="s">
        <v>466</v>
      </c>
      <c r="G213">
        <v>302</v>
      </c>
      <c r="H213">
        <v>312</v>
      </c>
      <c r="I213">
        <v>253</v>
      </c>
      <c r="J213">
        <v>235</v>
      </c>
      <c r="K213">
        <v>81810</v>
      </c>
      <c r="L213">
        <v>2630</v>
      </c>
      <c r="M213">
        <v>350</v>
      </c>
      <c r="N213">
        <v>2</v>
      </c>
      <c r="O213" t="e">
        <v>#N/A</v>
      </c>
      <c r="P213" t="e">
        <v>#N/A</v>
      </c>
      <c r="Q213">
        <v>27771</v>
      </c>
      <c r="R213" t="e">
        <v>#N/A</v>
      </c>
      <c r="S213">
        <f>ROUND(T213,0)</f>
        <v>9265</v>
      </c>
      <c r="T213">
        <v>9265</v>
      </c>
    </row>
    <row r="214" spans="1:20">
      <c r="A214">
        <v>148983</v>
      </c>
      <c r="B214">
        <v>10090172</v>
      </c>
      <c r="C214">
        <v>8732222</v>
      </c>
      <c r="D214">
        <v>2222</v>
      </c>
      <c r="E214" t="s">
        <v>226</v>
      </c>
      <c r="F214" t="s">
        <v>466</v>
      </c>
      <c r="G214">
        <v>96</v>
      </c>
      <c r="H214">
        <v>104</v>
      </c>
      <c r="I214">
        <v>76</v>
      </c>
      <c r="J214">
        <v>76</v>
      </c>
      <c r="K214">
        <v>24240</v>
      </c>
      <c r="L214">
        <v>5260</v>
      </c>
      <c r="M214">
        <v>0</v>
      </c>
      <c r="N214">
        <v>0</v>
      </c>
      <c r="O214" t="e">
        <v>#N/A</v>
      </c>
      <c r="P214" t="e">
        <v>#N/A</v>
      </c>
      <c r="Q214">
        <v>11717</v>
      </c>
      <c r="R214" t="e">
        <v>#N/A</v>
      </c>
      <c r="S214">
        <f>ROUND(T214,0)</f>
        <v>8380</v>
      </c>
      <c r="T214">
        <v>8380</v>
      </c>
    </row>
    <row r="215" spans="1:20">
      <c r="A215">
        <v>142557</v>
      </c>
      <c r="B215">
        <v>10055166</v>
      </c>
      <c r="C215">
        <v>8737018</v>
      </c>
      <c r="D215">
        <v>7018</v>
      </c>
      <c r="E215" t="s">
        <v>372</v>
      </c>
      <c r="F215" t="s">
        <v>466</v>
      </c>
      <c r="G215" t="e">
        <v>#N/A</v>
      </c>
      <c r="H215" t="e">
        <v>#N/A</v>
      </c>
      <c r="I215" t="e">
        <v>#N/A</v>
      </c>
      <c r="J215" t="e">
        <v>#N/A</v>
      </c>
      <c r="K215">
        <v>137865</v>
      </c>
      <c r="L215">
        <v>10520</v>
      </c>
      <c r="M215">
        <v>1400</v>
      </c>
      <c r="N215">
        <v>4</v>
      </c>
      <c r="O215" t="e">
        <v>#N/A</v>
      </c>
      <c r="P215" t="e">
        <v>#N/A</v>
      </c>
      <c r="Q215">
        <v>4774</v>
      </c>
      <c r="R215" t="e">
        <v>#N/A</v>
      </c>
      <c r="S215">
        <f>ROUND(T215,0)</f>
        <v>8490</v>
      </c>
      <c r="T215">
        <v>8490</v>
      </c>
    </row>
    <row r="216" spans="1:20">
      <c r="A216">
        <v>150571</v>
      </c>
      <c r="B216">
        <v>10094545</v>
      </c>
      <c r="C216">
        <v>8733360</v>
      </c>
      <c r="D216">
        <v>3360</v>
      </c>
      <c r="E216" t="s">
        <v>306</v>
      </c>
      <c r="F216" t="s">
        <v>466</v>
      </c>
      <c r="G216">
        <v>210</v>
      </c>
      <c r="H216">
        <v>205</v>
      </c>
      <c r="I216">
        <v>181</v>
      </c>
      <c r="J216">
        <v>180</v>
      </c>
      <c r="K216">
        <v>13635</v>
      </c>
      <c r="L216">
        <v>2630</v>
      </c>
      <c r="M216">
        <v>0</v>
      </c>
      <c r="N216">
        <v>0</v>
      </c>
      <c r="O216" t="e">
        <v>#N/A</v>
      </c>
      <c r="P216" t="e">
        <v>#N/A</v>
      </c>
      <c r="Q216">
        <v>25168</v>
      </c>
      <c r="R216" t="e">
        <v>#N/A</v>
      </c>
      <c r="S216">
        <f>ROUND(T216,0)</f>
        <v>8905</v>
      </c>
      <c r="T216">
        <v>8905</v>
      </c>
    </row>
    <row r="217" spans="1:20">
      <c r="A217">
        <v>141552</v>
      </c>
      <c r="B217">
        <v>10047880</v>
      </c>
      <c r="C217">
        <v>8733083</v>
      </c>
      <c r="D217">
        <v>3083</v>
      </c>
      <c r="E217" t="s">
        <v>294</v>
      </c>
      <c r="F217" t="s">
        <v>466</v>
      </c>
      <c r="G217">
        <v>458</v>
      </c>
      <c r="H217">
        <v>418</v>
      </c>
      <c r="I217">
        <v>357</v>
      </c>
      <c r="J217">
        <v>352</v>
      </c>
      <c r="K217">
        <v>96960</v>
      </c>
      <c r="L217">
        <v>2630</v>
      </c>
      <c r="M217">
        <v>350</v>
      </c>
      <c r="N217">
        <v>1</v>
      </c>
      <c r="O217" t="e">
        <v>#N/A</v>
      </c>
      <c r="P217" t="e">
        <v>#N/A</v>
      </c>
      <c r="Q217">
        <v>32689</v>
      </c>
      <c r="R217" t="e">
        <v>#N/A</v>
      </c>
      <c r="S217">
        <f>ROUND(T217,0)</f>
        <v>9785</v>
      </c>
      <c r="T217">
        <v>9785</v>
      </c>
    </row>
    <row r="218" spans="1:20">
      <c r="A218">
        <v>137924</v>
      </c>
      <c r="B218">
        <v>10036612</v>
      </c>
      <c r="C218">
        <v>8734602</v>
      </c>
      <c r="D218">
        <v>4602</v>
      </c>
      <c r="E218" t="s">
        <v>349</v>
      </c>
      <c r="F218" t="s">
        <v>466</v>
      </c>
      <c r="G218" t="e">
        <v>#N/A</v>
      </c>
      <c r="H218">
        <v>943</v>
      </c>
      <c r="I218" t="e">
        <v>#N/A</v>
      </c>
      <c r="J218" t="e">
        <v>#N/A</v>
      </c>
      <c r="K218">
        <v>222705</v>
      </c>
      <c r="L218">
        <v>49970</v>
      </c>
      <c r="M218">
        <v>2100</v>
      </c>
      <c r="N218">
        <v>2</v>
      </c>
      <c r="O218" t="e">
        <v>#N/A</v>
      </c>
      <c r="P218" t="e">
        <v>#N/A</v>
      </c>
      <c r="Q218" t="e">
        <v>#N/A</v>
      </c>
      <c r="R218" t="e">
        <v>#N/A</v>
      </c>
      <c r="S218" t="e">
        <f>ROUND(T218,0)</f>
        <v>#N/A</v>
      </c>
      <c r="T218" t="e">
        <v>#N/A</v>
      </c>
    </row>
    <row r="219" spans="1:20">
      <c r="A219">
        <v>137305</v>
      </c>
      <c r="B219">
        <v>10034846</v>
      </c>
      <c r="C219">
        <v>8734064</v>
      </c>
      <c r="D219">
        <v>4064</v>
      </c>
      <c r="E219" t="s">
        <v>347</v>
      </c>
      <c r="F219" t="s">
        <v>466</v>
      </c>
      <c r="G219" t="e">
        <v>#N/A</v>
      </c>
      <c r="H219">
        <v>1260</v>
      </c>
      <c r="I219" t="e">
        <v>#N/A</v>
      </c>
      <c r="J219" t="e">
        <v>#N/A</v>
      </c>
      <c r="K219">
        <v>374205</v>
      </c>
      <c r="L219">
        <v>2630</v>
      </c>
      <c r="M219">
        <v>10850</v>
      </c>
      <c r="N219">
        <v>5</v>
      </c>
      <c r="O219" t="e">
        <v>#N/A</v>
      </c>
      <c r="P219" t="e">
        <v>#N/A</v>
      </c>
      <c r="Q219" t="e">
        <v>#N/A</v>
      </c>
      <c r="R219" t="e">
        <v>#N/A</v>
      </c>
      <c r="S219" t="e">
        <f>ROUND(T219,0)</f>
        <v>#N/A</v>
      </c>
      <c r="T219" t="e">
        <v>#N/A</v>
      </c>
    </row>
    <row r="220" spans="1:20">
      <c r="A220">
        <v>144289</v>
      </c>
      <c r="B220">
        <v>10062880</v>
      </c>
      <c r="C220">
        <v>8733072</v>
      </c>
      <c r="D220">
        <v>3072</v>
      </c>
      <c r="E220" t="s">
        <v>291</v>
      </c>
      <c r="F220" t="s">
        <v>466</v>
      </c>
      <c r="G220">
        <v>323</v>
      </c>
      <c r="H220">
        <v>299</v>
      </c>
      <c r="I220">
        <v>284</v>
      </c>
      <c r="J220">
        <v>315</v>
      </c>
      <c r="K220">
        <v>145440</v>
      </c>
      <c r="L220">
        <v>0</v>
      </c>
      <c r="M220">
        <v>0</v>
      </c>
      <c r="N220">
        <v>1</v>
      </c>
      <c r="O220" t="e">
        <v>#N/A</v>
      </c>
      <c r="P220" t="e">
        <v>#N/A</v>
      </c>
      <c r="Q220">
        <v>20395</v>
      </c>
      <c r="R220" t="e">
        <v>#N/A</v>
      </c>
      <c r="S220">
        <f>ROUND(T220,0)</f>
        <v>9420</v>
      </c>
      <c r="T220">
        <v>9420</v>
      </c>
    </row>
    <row r="221" spans="1:20">
      <c r="A221">
        <v>147384</v>
      </c>
      <c r="B221">
        <v>10084194</v>
      </c>
      <c r="C221">
        <v>8733366</v>
      </c>
      <c r="D221">
        <v>3366</v>
      </c>
      <c r="E221" t="s">
        <v>308</v>
      </c>
      <c r="F221" t="s">
        <v>466</v>
      </c>
      <c r="G221">
        <v>216</v>
      </c>
      <c r="H221">
        <v>221</v>
      </c>
      <c r="I221">
        <v>194</v>
      </c>
      <c r="J221">
        <v>216</v>
      </c>
      <c r="K221">
        <v>110595</v>
      </c>
      <c r="L221">
        <v>0</v>
      </c>
      <c r="M221">
        <v>0</v>
      </c>
      <c r="N221">
        <v>0</v>
      </c>
      <c r="O221" t="e">
        <v>#N/A</v>
      </c>
      <c r="P221" t="e">
        <v>#N/A</v>
      </c>
      <c r="Q221">
        <v>14609</v>
      </c>
      <c r="R221" t="e">
        <v>#N/A</v>
      </c>
      <c r="S221">
        <f>ROUND(T221,0)</f>
        <v>8970</v>
      </c>
      <c r="T221">
        <v>8970</v>
      </c>
    </row>
    <row r="222" spans="1:20">
      <c r="A222">
        <v>146965</v>
      </c>
      <c r="B222">
        <v>10082657</v>
      </c>
      <c r="C222">
        <v>8732086</v>
      </c>
      <c r="D222">
        <v>2086</v>
      </c>
      <c r="E222" t="s">
        <v>191</v>
      </c>
      <c r="F222" t="s">
        <v>466</v>
      </c>
      <c r="G222">
        <v>90</v>
      </c>
      <c r="H222">
        <v>60</v>
      </c>
      <c r="I222">
        <v>88</v>
      </c>
      <c r="J222">
        <v>86</v>
      </c>
      <c r="K222">
        <v>39390</v>
      </c>
      <c r="L222">
        <v>0</v>
      </c>
      <c r="M222">
        <v>0</v>
      </c>
      <c r="N222">
        <v>2</v>
      </c>
      <c r="O222" t="e">
        <v>#N/A</v>
      </c>
      <c r="P222" t="e">
        <v>#N/A</v>
      </c>
      <c r="Q222">
        <v>3617</v>
      </c>
      <c r="R222" t="e">
        <v>#N/A</v>
      </c>
      <c r="S222">
        <f>ROUND(T222,0)</f>
        <v>8440</v>
      </c>
      <c r="T222">
        <v>8440</v>
      </c>
    </row>
    <row r="223" spans="1:20">
      <c r="A223">
        <v>142034</v>
      </c>
      <c r="B223">
        <v>10049647</v>
      </c>
      <c r="C223">
        <v>8732038</v>
      </c>
      <c r="D223">
        <v>2038</v>
      </c>
      <c r="E223" t="s">
        <v>152</v>
      </c>
      <c r="F223" t="s">
        <v>466</v>
      </c>
      <c r="G223">
        <v>64</v>
      </c>
      <c r="H223">
        <v>63</v>
      </c>
      <c r="I223">
        <v>50</v>
      </c>
      <c r="J223">
        <v>59</v>
      </c>
      <c r="K223">
        <v>36360</v>
      </c>
      <c r="L223">
        <v>0</v>
      </c>
      <c r="M223">
        <v>350</v>
      </c>
      <c r="N223">
        <v>0</v>
      </c>
      <c r="O223" t="e">
        <v>#N/A</v>
      </c>
      <c r="P223" t="e">
        <v>#N/A</v>
      </c>
      <c r="Q223">
        <v>3617</v>
      </c>
      <c r="R223" t="e">
        <v>#N/A</v>
      </c>
      <c r="S223">
        <f>ROUND(T223,0)</f>
        <v>8250</v>
      </c>
      <c r="T223">
        <v>8250</v>
      </c>
    </row>
    <row r="224" spans="1:20">
      <c r="A224">
        <v>141213</v>
      </c>
      <c r="B224">
        <v>10047017</v>
      </c>
      <c r="C224">
        <v>8732032</v>
      </c>
      <c r="D224">
        <v>2032</v>
      </c>
      <c r="E224" t="s">
        <v>147</v>
      </c>
      <c r="F224" t="s">
        <v>466</v>
      </c>
      <c r="G224">
        <v>231</v>
      </c>
      <c r="H224">
        <v>225</v>
      </c>
      <c r="I224">
        <v>231</v>
      </c>
      <c r="J224">
        <v>225</v>
      </c>
      <c r="K224">
        <v>149985</v>
      </c>
      <c r="L224">
        <v>2630</v>
      </c>
      <c r="M224">
        <v>700</v>
      </c>
      <c r="N224">
        <v>1</v>
      </c>
      <c r="O224" t="e">
        <v>#N/A</v>
      </c>
      <c r="P224" t="e">
        <v>#N/A</v>
      </c>
      <c r="Q224" t="e">
        <v>#N/A</v>
      </c>
      <c r="R224" t="e">
        <v>#N/A</v>
      </c>
      <c r="S224">
        <f>ROUND(T224,0)</f>
        <v>9155</v>
      </c>
      <c r="T224">
        <v>9155</v>
      </c>
    </row>
    <row r="225" spans="1:20">
      <c r="A225">
        <v>137248</v>
      </c>
      <c r="B225">
        <v>10034799</v>
      </c>
      <c r="C225">
        <v>8735412</v>
      </c>
      <c r="D225">
        <v>5412</v>
      </c>
      <c r="E225" t="s">
        <v>361</v>
      </c>
      <c r="F225" t="s">
        <v>466</v>
      </c>
      <c r="G225" t="e">
        <v>#N/A</v>
      </c>
      <c r="H225">
        <v>1301</v>
      </c>
      <c r="I225" t="e">
        <v>#N/A</v>
      </c>
      <c r="J225" t="e">
        <v>#N/A</v>
      </c>
      <c r="K225">
        <v>628725</v>
      </c>
      <c r="L225">
        <v>0</v>
      </c>
      <c r="M225">
        <v>9450</v>
      </c>
      <c r="N225">
        <v>7</v>
      </c>
      <c r="O225" t="e">
        <v>#N/A</v>
      </c>
      <c r="P225" t="e">
        <v>#N/A</v>
      </c>
      <c r="Q225" t="e">
        <v>#N/A</v>
      </c>
      <c r="R225" t="e">
        <v>#N/A</v>
      </c>
      <c r="S225" t="e">
        <f>ROUND(T225,0)</f>
        <v>#N/A</v>
      </c>
      <c r="T225" t="e">
        <v>#N/A</v>
      </c>
    </row>
    <row r="226" spans="1:20">
      <c r="A226">
        <v>145424</v>
      </c>
      <c r="B226">
        <v>10066992</v>
      </c>
      <c r="C226">
        <v>8732041</v>
      </c>
      <c r="D226">
        <v>2041</v>
      </c>
      <c r="E226" t="s">
        <v>154</v>
      </c>
      <c r="F226" t="s">
        <v>466</v>
      </c>
      <c r="G226">
        <v>204</v>
      </c>
      <c r="H226">
        <v>186</v>
      </c>
      <c r="I226">
        <v>161</v>
      </c>
      <c r="J226">
        <v>169</v>
      </c>
      <c r="K226">
        <v>39390</v>
      </c>
      <c r="L226">
        <v>18410</v>
      </c>
      <c r="M226">
        <v>0</v>
      </c>
      <c r="N226">
        <v>1</v>
      </c>
      <c r="O226" t="e">
        <v>#N/A</v>
      </c>
      <c r="P226" t="e">
        <v>#N/A</v>
      </c>
      <c r="Q226">
        <v>19816</v>
      </c>
      <c r="R226" t="e">
        <v>#N/A</v>
      </c>
      <c r="S226">
        <f>ROUND(T226,0)</f>
        <v>8806</v>
      </c>
      <c r="T226">
        <v>8806</v>
      </c>
    </row>
    <row r="227" spans="1:20">
      <c r="A227">
        <v>145719</v>
      </c>
      <c r="B227">
        <v>10067051</v>
      </c>
      <c r="C227">
        <v>8732071</v>
      </c>
      <c r="D227">
        <v>2071</v>
      </c>
      <c r="E227" t="s">
        <v>178</v>
      </c>
      <c r="F227" t="s">
        <v>466</v>
      </c>
      <c r="G227">
        <v>166</v>
      </c>
      <c r="H227">
        <v>152</v>
      </c>
      <c r="I227">
        <v>142</v>
      </c>
      <c r="J227">
        <v>129</v>
      </c>
      <c r="K227">
        <v>51510</v>
      </c>
      <c r="L227">
        <v>0</v>
      </c>
      <c r="M227">
        <v>700</v>
      </c>
      <c r="N227">
        <v>0</v>
      </c>
      <c r="O227" t="e">
        <v>#N/A</v>
      </c>
      <c r="P227" t="e">
        <v>#N/A</v>
      </c>
      <c r="Q227">
        <v>12729</v>
      </c>
      <c r="R227" t="e">
        <v>#N/A</v>
      </c>
      <c r="S227">
        <f>ROUND(T227,0)</f>
        <v>8710</v>
      </c>
      <c r="T227">
        <v>8710</v>
      </c>
    </row>
    <row r="228" spans="1:20">
      <c r="A228">
        <v>146469</v>
      </c>
      <c r="B228">
        <v>10081685</v>
      </c>
      <c r="C228">
        <v>8733037</v>
      </c>
      <c r="D228">
        <v>3037</v>
      </c>
      <c r="E228" t="s">
        <v>275</v>
      </c>
      <c r="F228" t="s">
        <v>466</v>
      </c>
      <c r="G228">
        <v>83</v>
      </c>
      <c r="H228">
        <v>74</v>
      </c>
      <c r="I228">
        <v>75</v>
      </c>
      <c r="J228">
        <v>77</v>
      </c>
      <c r="K228">
        <v>19695</v>
      </c>
      <c r="L228">
        <v>5260</v>
      </c>
      <c r="M228">
        <v>0</v>
      </c>
      <c r="N228">
        <v>2</v>
      </c>
      <c r="O228" t="e">
        <v>#N/A</v>
      </c>
      <c r="P228" t="e">
        <v>#N/A</v>
      </c>
      <c r="Q228">
        <v>3761</v>
      </c>
      <c r="R228" t="e">
        <v>#N/A</v>
      </c>
      <c r="S228">
        <f>ROUND(T228,0)</f>
        <v>8375</v>
      </c>
      <c r="T228">
        <v>8375</v>
      </c>
    </row>
    <row r="229" spans="1:20">
      <c r="A229">
        <v>146357</v>
      </c>
      <c r="B229">
        <v>10080936</v>
      </c>
      <c r="C229">
        <v>8732081</v>
      </c>
      <c r="D229">
        <v>2081</v>
      </c>
      <c r="E229" t="s">
        <v>185</v>
      </c>
      <c r="F229" t="s">
        <v>466</v>
      </c>
      <c r="G229">
        <v>95</v>
      </c>
      <c r="H229">
        <v>89</v>
      </c>
      <c r="I229">
        <v>86</v>
      </c>
      <c r="J229">
        <v>90</v>
      </c>
      <c r="K229">
        <v>28785</v>
      </c>
      <c r="L229">
        <v>5260</v>
      </c>
      <c r="M229">
        <v>0</v>
      </c>
      <c r="N229">
        <v>1</v>
      </c>
      <c r="O229" t="e">
        <v>#N/A</v>
      </c>
      <c r="P229" t="e">
        <v>#N/A</v>
      </c>
      <c r="Q229">
        <v>6799</v>
      </c>
      <c r="R229" t="e">
        <v>#N/A</v>
      </c>
      <c r="S229">
        <f>ROUND(T229,0)</f>
        <v>8430</v>
      </c>
      <c r="T229">
        <v>8430</v>
      </c>
    </row>
    <row r="230" spans="1:20">
      <c r="A230">
        <v>136580</v>
      </c>
      <c r="B230">
        <v>10033420</v>
      </c>
      <c r="C230">
        <v>8734007</v>
      </c>
      <c r="D230">
        <v>4007</v>
      </c>
      <c r="E230" t="s">
        <v>329</v>
      </c>
      <c r="F230" t="s">
        <v>466</v>
      </c>
      <c r="G230" t="e">
        <v>#N/A</v>
      </c>
      <c r="H230">
        <v>1245</v>
      </c>
      <c r="I230" t="e">
        <v>#N/A</v>
      </c>
      <c r="J230" t="e">
        <v>#N/A</v>
      </c>
      <c r="K230">
        <v>290880</v>
      </c>
      <c r="L230">
        <v>52600</v>
      </c>
      <c r="M230">
        <v>3850</v>
      </c>
      <c r="N230">
        <v>4</v>
      </c>
      <c r="O230" t="e">
        <v>#N/A</v>
      </c>
      <c r="P230" t="e">
        <v>#N/A</v>
      </c>
      <c r="Q230" t="e">
        <v>#N/A</v>
      </c>
      <c r="R230" t="e">
        <v>#N/A</v>
      </c>
      <c r="S230" t="e">
        <f>ROUND(T230,0)</f>
        <v>#N/A</v>
      </c>
      <c r="T230" t="e">
        <v>#N/A</v>
      </c>
    </row>
    <row r="231" spans="1:20">
      <c r="A231">
        <v>148578</v>
      </c>
      <c r="B231">
        <v>10088776</v>
      </c>
      <c r="C231">
        <v>8737012</v>
      </c>
      <c r="D231">
        <v>7012</v>
      </c>
      <c r="E231" t="s">
        <v>370</v>
      </c>
      <c r="F231" t="s">
        <v>466</v>
      </c>
      <c r="G231" t="e">
        <v>#N/A</v>
      </c>
      <c r="H231" t="e">
        <v>#N/A</v>
      </c>
      <c r="I231" t="e">
        <v>#N/A</v>
      </c>
      <c r="J231" t="e">
        <v>#N/A</v>
      </c>
      <c r="K231">
        <v>49995</v>
      </c>
      <c r="L231">
        <v>7890</v>
      </c>
      <c r="M231">
        <v>0</v>
      </c>
      <c r="N231">
        <v>1</v>
      </c>
      <c r="O231" t="e">
        <v>#N/A</v>
      </c>
      <c r="P231" t="e">
        <v>#N/A</v>
      </c>
      <c r="Q231" t="e">
        <v>#N/A</v>
      </c>
      <c r="R231" t="e">
        <v>#N/A</v>
      </c>
      <c r="S231">
        <f>ROUND(T231,0)</f>
        <v>8195</v>
      </c>
      <c r="T231">
        <v>8195</v>
      </c>
    </row>
    <row r="232" spans="1:20">
      <c r="A232">
        <v>137594</v>
      </c>
      <c r="B232">
        <v>10035049</v>
      </c>
      <c r="C232">
        <v>8737092</v>
      </c>
      <c r="D232">
        <v>7092</v>
      </c>
      <c r="E232" t="s">
        <v>378</v>
      </c>
      <c r="F232" t="s">
        <v>466</v>
      </c>
      <c r="G232" t="e">
        <v>#N/A</v>
      </c>
      <c r="H232" t="e">
        <v>#N/A</v>
      </c>
      <c r="I232" t="e">
        <v>#N/A</v>
      </c>
      <c r="J232" t="e">
        <v>#N/A</v>
      </c>
      <c r="K232">
        <v>119685</v>
      </c>
      <c r="L232">
        <v>5260</v>
      </c>
      <c r="M232">
        <v>1050</v>
      </c>
      <c r="N232">
        <v>2</v>
      </c>
      <c r="O232" t="e">
        <v>#N/A</v>
      </c>
      <c r="P232" t="e">
        <v>#N/A</v>
      </c>
      <c r="Q232" t="e">
        <v>#N/A</v>
      </c>
      <c r="R232" t="e">
        <v>#N/A</v>
      </c>
      <c r="S232" t="e">
        <f>ROUND(T232,0)</f>
        <v>#N/A</v>
      </c>
      <c r="T232" t="e">
        <v>#N/A</v>
      </c>
    </row>
    <row r="233" spans="1:20">
      <c r="A233">
        <v>146515</v>
      </c>
      <c r="B233">
        <v>10082958</v>
      </c>
      <c r="C233">
        <v>8732085</v>
      </c>
      <c r="D233">
        <v>2085</v>
      </c>
      <c r="E233" t="s">
        <v>190</v>
      </c>
      <c r="F233" t="s">
        <v>466</v>
      </c>
      <c r="G233">
        <v>250</v>
      </c>
      <c r="H233">
        <v>218</v>
      </c>
      <c r="I233">
        <v>222</v>
      </c>
      <c r="J233">
        <v>225</v>
      </c>
      <c r="K233">
        <v>183315</v>
      </c>
      <c r="L233">
        <v>2630</v>
      </c>
      <c r="M233">
        <v>0</v>
      </c>
      <c r="N233">
        <v>0</v>
      </c>
      <c r="O233" t="e">
        <v>#N/A</v>
      </c>
      <c r="P233" t="e">
        <v>#N/A</v>
      </c>
      <c r="Q233">
        <v>14175</v>
      </c>
      <c r="R233" t="e">
        <v>#N/A</v>
      </c>
      <c r="S233">
        <f>ROUND(T233,0)</f>
        <v>9110</v>
      </c>
      <c r="T233">
        <v>9110</v>
      </c>
    </row>
    <row r="234" spans="1:20">
      <c r="A234">
        <v>148236</v>
      </c>
      <c r="B234">
        <v>10087059</v>
      </c>
      <c r="C234">
        <v>8737011</v>
      </c>
      <c r="D234">
        <v>7011</v>
      </c>
      <c r="E234" t="s">
        <v>369</v>
      </c>
      <c r="F234" t="s">
        <v>466</v>
      </c>
      <c r="G234" t="e">
        <v>#N/A</v>
      </c>
      <c r="H234" t="e">
        <v>#N/A</v>
      </c>
      <c r="I234" t="e">
        <v>#N/A</v>
      </c>
      <c r="J234" t="e">
        <v>#N/A</v>
      </c>
      <c r="K234">
        <v>109080</v>
      </c>
      <c r="L234">
        <v>10520</v>
      </c>
      <c r="M234">
        <v>350</v>
      </c>
      <c r="N234">
        <v>3</v>
      </c>
      <c r="O234" t="e">
        <v>#N/A</v>
      </c>
      <c r="P234" t="e">
        <v>#N/A</v>
      </c>
      <c r="Q234">
        <v>290</v>
      </c>
      <c r="R234" t="e">
        <v>#N/A</v>
      </c>
      <c r="S234">
        <f>ROUND(T234,0)</f>
        <v>8236</v>
      </c>
      <c r="T234">
        <v>8236</v>
      </c>
    </row>
    <row r="235" spans="1:20">
      <c r="A235">
        <v>148454</v>
      </c>
      <c r="B235">
        <v>10087730</v>
      </c>
      <c r="C235">
        <v>8732202</v>
      </c>
      <c r="D235">
        <v>2202</v>
      </c>
      <c r="E235" t="s">
        <v>212</v>
      </c>
      <c r="F235" t="s">
        <v>466</v>
      </c>
      <c r="G235">
        <v>196</v>
      </c>
      <c r="H235">
        <v>184</v>
      </c>
      <c r="I235">
        <v>173</v>
      </c>
      <c r="J235">
        <v>172</v>
      </c>
      <c r="K235">
        <v>90900</v>
      </c>
      <c r="L235">
        <v>2630</v>
      </c>
      <c r="M235">
        <v>0</v>
      </c>
      <c r="N235">
        <v>0</v>
      </c>
      <c r="O235" t="e">
        <v>#N/A</v>
      </c>
      <c r="P235" t="e">
        <v>#N/A</v>
      </c>
      <c r="Q235">
        <v>13452</v>
      </c>
      <c r="R235" t="e">
        <v>#N/A</v>
      </c>
      <c r="S235">
        <f>ROUND(T235,0)</f>
        <v>8866</v>
      </c>
      <c r="T235">
        <v>8866</v>
      </c>
    </row>
    <row r="236" spans="1:20">
      <c r="A236">
        <v>147661</v>
      </c>
      <c r="B236">
        <v>10084780</v>
      </c>
      <c r="C236">
        <v>8737008</v>
      </c>
      <c r="D236">
        <v>7008</v>
      </c>
      <c r="E236" t="s">
        <v>368</v>
      </c>
      <c r="F236" t="s">
        <v>466</v>
      </c>
      <c r="G236" t="e">
        <v>#N/A</v>
      </c>
      <c r="H236" t="e">
        <v>#N/A</v>
      </c>
      <c r="I236" t="e">
        <v>#N/A</v>
      </c>
      <c r="J236" t="e">
        <v>#N/A</v>
      </c>
      <c r="K236">
        <v>86355</v>
      </c>
      <c r="L236">
        <v>13150</v>
      </c>
      <c r="M236">
        <v>700</v>
      </c>
      <c r="N236">
        <v>4</v>
      </c>
      <c r="O236" t="e">
        <v>#N/A</v>
      </c>
      <c r="P236" t="e">
        <v>#N/A</v>
      </c>
      <c r="Q236">
        <v>435</v>
      </c>
      <c r="R236" t="e">
        <v>#N/A</v>
      </c>
      <c r="S236">
        <f>ROUND(T236,0)</f>
        <v>8260</v>
      </c>
      <c r="T236">
        <v>8260</v>
      </c>
    </row>
    <row r="237" spans="1:20">
      <c r="A237">
        <v>140174</v>
      </c>
      <c r="B237">
        <v>10043338</v>
      </c>
      <c r="C237">
        <v>8732022</v>
      </c>
      <c r="D237">
        <v>2022</v>
      </c>
      <c r="E237" t="s">
        <v>136</v>
      </c>
      <c r="F237" t="s">
        <v>466</v>
      </c>
      <c r="G237">
        <v>232</v>
      </c>
      <c r="H237">
        <v>217</v>
      </c>
      <c r="I237">
        <v>152</v>
      </c>
      <c r="J237">
        <v>166</v>
      </c>
      <c r="K237">
        <v>127260</v>
      </c>
      <c r="L237">
        <v>0</v>
      </c>
      <c r="M237">
        <v>350</v>
      </c>
      <c r="N237">
        <v>2</v>
      </c>
      <c r="O237" t="e">
        <v>#N/A</v>
      </c>
      <c r="P237" t="e">
        <v>#N/A</v>
      </c>
      <c r="Q237">
        <v>34280</v>
      </c>
      <c r="R237" t="e">
        <v>#N/A</v>
      </c>
      <c r="S237">
        <f>ROUND(T237,0)</f>
        <v>8760</v>
      </c>
      <c r="T237">
        <v>8760</v>
      </c>
    </row>
    <row r="238" spans="1:20">
      <c r="A238">
        <v>142035</v>
      </c>
      <c r="B238">
        <v>10049612</v>
      </c>
      <c r="C238">
        <v>8734011</v>
      </c>
      <c r="D238">
        <v>4011</v>
      </c>
      <c r="E238" t="s">
        <v>332</v>
      </c>
      <c r="F238" t="s">
        <v>466</v>
      </c>
      <c r="G238" t="e">
        <v>#N/A</v>
      </c>
      <c r="H238">
        <v>1012</v>
      </c>
      <c r="I238" t="e">
        <v>#N/A</v>
      </c>
      <c r="J238" t="e">
        <v>#N/A</v>
      </c>
      <c r="K238">
        <v>439350</v>
      </c>
      <c r="L238">
        <v>0</v>
      </c>
      <c r="M238">
        <v>1400</v>
      </c>
      <c r="N238">
        <v>6</v>
      </c>
      <c r="O238" t="e">
        <v>#N/A</v>
      </c>
      <c r="P238" t="e">
        <v>#N/A</v>
      </c>
      <c r="Q238" t="e">
        <v>#N/A</v>
      </c>
      <c r="R238" t="e">
        <v>#N/A</v>
      </c>
      <c r="S238" t="e">
        <f>ROUND(T238,0)</f>
        <v>#N/A</v>
      </c>
      <c r="T238" t="e">
        <v>#N/A</v>
      </c>
    </row>
    <row r="239" spans="1:20">
      <c r="A239">
        <v>139634</v>
      </c>
      <c r="B239">
        <v>10041580</v>
      </c>
      <c r="C239">
        <v>8732019</v>
      </c>
      <c r="D239">
        <v>2019</v>
      </c>
      <c r="E239" t="s">
        <v>133</v>
      </c>
      <c r="F239" t="s">
        <v>466</v>
      </c>
      <c r="G239">
        <v>395</v>
      </c>
      <c r="H239">
        <v>351</v>
      </c>
      <c r="I239">
        <v>318</v>
      </c>
      <c r="J239">
        <v>324</v>
      </c>
      <c r="K239">
        <v>118170</v>
      </c>
      <c r="L239">
        <v>5260</v>
      </c>
      <c r="M239">
        <v>0</v>
      </c>
      <c r="N239">
        <v>5</v>
      </c>
      <c r="O239" t="e">
        <v>#N/A</v>
      </c>
      <c r="P239" t="e">
        <v>#N/A</v>
      </c>
      <c r="Q239">
        <v>25746</v>
      </c>
      <c r="R239" t="e">
        <v>#N/A</v>
      </c>
      <c r="S239">
        <f>ROUND(T239,0)</f>
        <v>9590</v>
      </c>
      <c r="T239">
        <v>9590</v>
      </c>
    </row>
    <row r="240" spans="1:20">
      <c r="A240">
        <v>139555</v>
      </c>
      <c r="B240">
        <v>10041579</v>
      </c>
      <c r="C240">
        <v>8732008</v>
      </c>
      <c r="D240">
        <v>2008</v>
      </c>
      <c r="E240" t="s">
        <v>123</v>
      </c>
      <c r="F240" t="s">
        <v>466</v>
      </c>
      <c r="G240">
        <v>249</v>
      </c>
      <c r="H240">
        <v>210</v>
      </c>
      <c r="I240">
        <v>184</v>
      </c>
      <c r="J240">
        <v>179</v>
      </c>
      <c r="K240">
        <v>54540</v>
      </c>
      <c r="L240">
        <v>0</v>
      </c>
      <c r="M240">
        <v>1050</v>
      </c>
      <c r="N240">
        <v>0</v>
      </c>
      <c r="O240" t="e">
        <v>#N/A</v>
      </c>
      <c r="P240" t="e">
        <v>#N/A</v>
      </c>
      <c r="Q240">
        <v>18080</v>
      </c>
      <c r="R240" t="e">
        <v>#N/A</v>
      </c>
      <c r="S240">
        <f>ROUND(T240,0)</f>
        <v>8920</v>
      </c>
      <c r="T240">
        <v>8920</v>
      </c>
    </row>
    <row r="241" spans="1:20">
      <c r="A241">
        <v>143941</v>
      </c>
      <c r="B241">
        <v>10062477</v>
      </c>
      <c r="C241">
        <v>8732049</v>
      </c>
      <c r="D241">
        <v>2049</v>
      </c>
      <c r="E241" t="s">
        <v>160</v>
      </c>
      <c r="F241" t="s">
        <v>466</v>
      </c>
      <c r="G241">
        <v>363</v>
      </c>
      <c r="H241">
        <v>341</v>
      </c>
      <c r="I241">
        <v>320</v>
      </c>
      <c r="J241">
        <v>336</v>
      </c>
      <c r="K241">
        <v>162105</v>
      </c>
      <c r="L241">
        <v>5260</v>
      </c>
      <c r="M241">
        <v>2100</v>
      </c>
      <c r="N241">
        <v>0</v>
      </c>
      <c r="O241" t="e">
        <v>#N/A</v>
      </c>
      <c r="P241" t="e">
        <v>#N/A</v>
      </c>
      <c r="Q241">
        <v>21552</v>
      </c>
      <c r="R241" t="e">
        <v>#N/A</v>
      </c>
      <c r="S241">
        <f>ROUND(T241,0)</f>
        <v>9600</v>
      </c>
      <c r="T241">
        <v>9600</v>
      </c>
    </row>
    <row r="242" spans="1:20">
      <c r="A242">
        <v>150783</v>
      </c>
      <c r="B242">
        <v>10095889</v>
      </c>
      <c r="C242">
        <v>8734017</v>
      </c>
      <c r="D242">
        <v>4017</v>
      </c>
      <c r="E242" t="s">
        <v>337</v>
      </c>
      <c r="F242" t="s">
        <v>466</v>
      </c>
      <c r="G242" t="e">
        <v>#N/A</v>
      </c>
      <c r="H242">
        <v>206</v>
      </c>
      <c r="I242" t="e">
        <v>#N/A</v>
      </c>
      <c r="J242" t="e">
        <v>#N/A</v>
      </c>
      <c r="K242">
        <v>62115</v>
      </c>
      <c r="L242">
        <v>0</v>
      </c>
      <c r="M242">
        <v>700</v>
      </c>
      <c r="N242">
        <v>3</v>
      </c>
      <c r="O242" t="e">
        <v>#N/A</v>
      </c>
      <c r="P242" t="e">
        <v>#N/A</v>
      </c>
      <c r="Q242" t="e">
        <v>#N/A</v>
      </c>
      <c r="R242" t="e">
        <v>#N/A</v>
      </c>
      <c r="S242" t="e">
        <f>ROUND(T242,0)</f>
        <v>#N/A</v>
      </c>
      <c r="T242" t="e">
        <v>#N/A</v>
      </c>
    </row>
    <row r="243" spans="1:20">
      <c r="A243">
        <v>137867</v>
      </c>
      <c r="B243">
        <v>10036422</v>
      </c>
      <c r="C243">
        <v>8734000</v>
      </c>
      <c r="D243">
        <v>4000</v>
      </c>
      <c r="E243" t="s">
        <v>323</v>
      </c>
      <c r="F243" t="s">
        <v>466</v>
      </c>
      <c r="G243" t="e">
        <v>#N/A</v>
      </c>
      <c r="H243">
        <v>1207</v>
      </c>
      <c r="I243" t="e">
        <v>#N/A</v>
      </c>
      <c r="J243" t="e">
        <v>#N/A</v>
      </c>
      <c r="K243">
        <v>792345</v>
      </c>
      <c r="L243">
        <v>23670</v>
      </c>
      <c r="M243">
        <v>2800</v>
      </c>
      <c r="N243">
        <v>7</v>
      </c>
      <c r="O243" t="e">
        <v>#N/A</v>
      </c>
      <c r="P243" t="e">
        <v>#N/A</v>
      </c>
      <c r="Q243" t="e">
        <v>#N/A</v>
      </c>
      <c r="R243" t="e">
        <v>#N/A</v>
      </c>
      <c r="S243" t="e">
        <f>ROUND(T243,0)</f>
        <v>#N/A</v>
      </c>
      <c r="T243" t="e">
        <v>#N/A</v>
      </c>
    </row>
    <row r="244" spans="1:20">
      <c r="A244">
        <v>143955</v>
      </c>
      <c r="B244">
        <v>10062505</v>
      </c>
      <c r="C244">
        <v>8732050</v>
      </c>
      <c r="D244">
        <v>2050</v>
      </c>
      <c r="E244" t="s">
        <v>161</v>
      </c>
      <c r="F244" t="s">
        <v>466</v>
      </c>
      <c r="G244">
        <v>126</v>
      </c>
      <c r="H244">
        <v>108</v>
      </c>
      <c r="I244">
        <v>98</v>
      </c>
      <c r="J244">
        <v>91</v>
      </c>
      <c r="K244">
        <v>63630</v>
      </c>
      <c r="L244">
        <v>5260</v>
      </c>
      <c r="M244">
        <v>350</v>
      </c>
      <c r="N244">
        <v>2</v>
      </c>
      <c r="O244" t="e">
        <v>#N/A</v>
      </c>
      <c r="P244" t="e">
        <v>#N/A</v>
      </c>
      <c r="Q244">
        <v>7088</v>
      </c>
      <c r="R244" t="e">
        <v>#N/A</v>
      </c>
      <c r="S244">
        <f>ROUND(T244,0)</f>
        <v>8490</v>
      </c>
      <c r="T244">
        <v>8490</v>
      </c>
    </row>
    <row r="245" spans="1:20">
      <c r="A245">
        <v>146310</v>
      </c>
      <c r="B245">
        <v>10080935</v>
      </c>
      <c r="C245">
        <v>8732078</v>
      </c>
      <c r="D245">
        <v>2078</v>
      </c>
      <c r="E245" t="s">
        <v>183</v>
      </c>
      <c r="F245" t="s">
        <v>466</v>
      </c>
      <c r="G245">
        <v>229</v>
      </c>
      <c r="H245">
        <v>189</v>
      </c>
      <c r="I245">
        <v>171</v>
      </c>
      <c r="J245">
        <v>187</v>
      </c>
      <c r="K245">
        <v>160590</v>
      </c>
      <c r="L245">
        <v>2630</v>
      </c>
      <c r="M245">
        <v>1050</v>
      </c>
      <c r="N245">
        <v>2</v>
      </c>
      <c r="O245" t="e">
        <v>#N/A</v>
      </c>
      <c r="P245" t="e">
        <v>#N/A</v>
      </c>
      <c r="Q245">
        <v>10125</v>
      </c>
      <c r="R245" t="e">
        <v>#N/A</v>
      </c>
      <c r="S245">
        <f>ROUND(T245,0)</f>
        <v>8855</v>
      </c>
      <c r="T245">
        <v>8855</v>
      </c>
    </row>
    <row r="246" spans="1:20">
      <c r="A246">
        <v>145246</v>
      </c>
      <c r="B246">
        <v>10066219</v>
      </c>
      <c r="C246">
        <v>8733326</v>
      </c>
      <c r="D246">
        <v>3326</v>
      </c>
      <c r="E246" t="s">
        <v>301</v>
      </c>
      <c r="F246" t="s">
        <v>466</v>
      </c>
      <c r="G246">
        <v>98</v>
      </c>
      <c r="H246">
        <v>103</v>
      </c>
      <c r="I246">
        <v>87</v>
      </c>
      <c r="J246">
        <v>88</v>
      </c>
      <c r="K246">
        <v>19695</v>
      </c>
      <c r="L246">
        <v>0</v>
      </c>
      <c r="M246">
        <v>350</v>
      </c>
      <c r="N246">
        <v>0</v>
      </c>
      <c r="O246" t="e">
        <v>#N/A</v>
      </c>
      <c r="P246" t="e">
        <v>#N/A</v>
      </c>
      <c r="Q246">
        <v>8100</v>
      </c>
      <c r="R246" t="e">
        <v>#N/A</v>
      </c>
      <c r="S246">
        <f>ROUND(T246,0)</f>
        <v>8435</v>
      </c>
      <c r="T246">
        <v>8435</v>
      </c>
    </row>
    <row r="247" spans="1:20">
      <c r="A247">
        <v>145034</v>
      </c>
      <c r="B247">
        <v>10065153</v>
      </c>
      <c r="C247">
        <v>8734010</v>
      </c>
      <c r="D247">
        <v>4010</v>
      </c>
      <c r="E247" t="s">
        <v>331</v>
      </c>
      <c r="F247" t="s">
        <v>466</v>
      </c>
      <c r="G247" t="e">
        <v>#N/A</v>
      </c>
      <c r="H247">
        <v>623</v>
      </c>
      <c r="I247" t="e">
        <v>#N/A</v>
      </c>
      <c r="J247" t="e">
        <v>#N/A</v>
      </c>
      <c r="K247">
        <v>322695</v>
      </c>
      <c r="L247">
        <v>0</v>
      </c>
      <c r="M247">
        <v>350</v>
      </c>
      <c r="N247">
        <v>2</v>
      </c>
      <c r="O247" t="e">
        <v>#N/A</v>
      </c>
      <c r="P247" t="e">
        <v>#N/A</v>
      </c>
      <c r="Q247" t="e">
        <v>#N/A</v>
      </c>
      <c r="R247" t="e">
        <v>#N/A</v>
      </c>
      <c r="S247" t="e">
        <f>ROUND(T247,0)</f>
        <v>#N/A</v>
      </c>
      <c r="T247" t="e">
        <v>#N/A</v>
      </c>
    </row>
    <row r="248" spans="1:20">
      <c r="A248">
        <v>144770</v>
      </c>
      <c r="B248">
        <v>10064964</v>
      </c>
      <c r="C248">
        <v>8732051</v>
      </c>
      <c r="D248">
        <v>2051</v>
      </c>
      <c r="E248" t="s">
        <v>162</v>
      </c>
      <c r="F248" t="s">
        <v>466</v>
      </c>
      <c r="G248">
        <v>419</v>
      </c>
      <c r="H248">
        <v>414</v>
      </c>
      <c r="I248">
        <v>357</v>
      </c>
      <c r="J248">
        <v>345</v>
      </c>
      <c r="K248">
        <v>196950</v>
      </c>
      <c r="L248">
        <v>5260</v>
      </c>
      <c r="M248">
        <v>350</v>
      </c>
      <c r="N248">
        <v>0</v>
      </c>
      <c r="O248" t="e">
        <v>#N/A</v>
      </c>
      <c r="P248" t="e">
        <v>#N/A</v>
      </c>
      <c r="Q248">
        <v>34569</v>
      </c>
      <c r="R248" t="e">
        <v>#N/A</v>
      </c>
      <c r="S248">
        <f>ROUND(T248,0)</f>
        <v>9785</v>
      </c>
      <c r="T248">
        <v>9785</v>
      </c>
    </row>
    <row r="249" spans="1:20">
      <c r="A249">
        <v>141500</v>
      </c>
      <c r="B249">
        <v>10053509</v>
      </c>
      <c r="C249">
        <v>8732034</v>
      </c>
      <c r="D249">
        <v>2034</v>
      </c>
      <c r="E249" t="s">
        <v>149</v>
      </c>
      <c r="F249" t="s">
        <v>466</v>
      </c>
      <c r="G249">
        <v>668</v>
      </c>
      <c r="H249">
        <v>616</v>
      </c>
      <c r="I249">
        <v>536</v>
      </c>
      <c r="J249">
        <v>535</v>
      </c>
      <c r="K249">
        <v>81810</v>
      </c>
      <c r="L249">
        <v>10520</v>
      </c>
      <c r="M249">
        <v>0</v>
      </c>
      <c r="N249">
        <v>0</v>
      </c>
      <c r="O249" t="e">
        <v>#N/A</v>
      </c>
      <c r="P249" t="e">
        <v>#N/A</v>
      </c>
      <c r="Q249">
        <v>68704</v>
      </c>
      <c r="R249" t="e">
        <v>#N/A</v>
      </c>
      <c r="S249">
        <f>ROUND(T249,0)</f>
        <v>10680</v>
      </c>
      <c r="T249">
        <v>10680</v>
      </c>
    </row>
    <row r="250" spans="1:20">
      <c r="A250">
        <v>146050</v>
      </c>
      <c r="B250">
        <v>10068320</v>
      </c>
      <c r="C250">
        <v>8732226</v>
      </c>
      <c r="D250">
        <v>2226</v>
      </c>
      <c r="E250" t="s">
        <v>227</v>
      </c>
      <c r="F250" t="s">
        <v>466</v>
      </c>
      <c r="G250">
        <v>200</v>
      </c>
      <c r="H250">
        <v>199</v>
      </c>
      <c r="I250">
        <v>179</v>
      </c>
      <c r="J250">
        <v>171</v>
      </c>
      <c r="K250">
        <v>63630</v>
      </c>
      <c r="L250">
        <v>2630</v>
      </c>
      <c r="M250">
        <v>1750</v>
      </c>
      <c r="N250">
        <v>0</v>
      </c>
      <c r="O250" t="e">
        <v>#N/A</v>
      </c>
      <c r="P250" t="e">
        <v>#N/A</v>
      </c>
      <c r="Q250">
        <v>16200</v>
      </c>
      <c r="R250" t="e">
        <v>#N/A</v>
      </c>
      <c r="S250">
        <f>ROUND(T250,0)</f>
        <v>8896</v>
      </c>
      <c r="T250">
        <v>8896</v>
      </c>
    </row>
    <row r="251" spans="1:20">
      <c r="A251">
        <v>150263</v>
      </c>
      <c r="B251">
        <v>10093635</v>
      </c>
      <c r="C251">
        <v>8734016</v>
      </c>
      <c r="D251">
        <v>4016</v>
      </c>
      <c r="E251" t="s">
        <v>336</v>
      </c>
      <c r="F251" t="s">
        <v>466</v>
      </c>
      <c r="G251" t="e">
        <v>#N/A</v>
      </c>
      <c r="H251">
        <v>531</v>
      </c>
      <c r="I251" t="e">
        <v>#N/A</v>
      </c>
      <c r="J251" t="e">
        <v>#N/A</v>
      </c>
      <c r="K251">
        <v>239370</v>
      </c>
      <c r="L251">
        <v>7890</v>
      </c>
      <c r="M251">
        <v>3500</v>
      </c>
      <c r="N251">
        <v>2</v>
      </c>
      <c r="O251" t="e">
        <v>#N/A</v>
      </c>
      <c r="P251" t="e">
        <v>#N/A</v>
      </c>
      <c r="Q251" t="e">
        <v>#N/A</v>
      </c>
      <c r="R251" t="e">
        <v>#N/A</v>
      </c>
      <c r="S251" t="e">
        <f>ROUND(T251,0)</f>
        <v>#N/A</v>
      </c>
      <c r="T251" t="e">
        <v>#N/A</v>
      </c>
    </row>
    <row r="252" spans="1:20">
      <c r="A252">
        <v>146929</v>
      </c>
      <c r="B252">
        <v>10082956</v>
      </c>
      <c r="C252">
        <v>8732256</v>
      </c>
      <c r="D252">
        <v>2256</v>
      </c>
      <c r="E252" t="s">
        <v>235</v>
      </c>
      <c r="F252" t="s">
        <v>466</v>
      </c>
      <c r="G252">
        <v>315</v>
      </c>
      <c r="H252">
        <v>305</v>
      </c>
      <c r="I252">
        <v>265</v>
      </c>
      <c r="J252">
        <v>271</v>
      </c>
      <c r="K252">
        <v>116655</v>
      </c>
      <c r="L252">
        <v>5260</v>
      </c>
      <c r="M252">
        <v>1750</v>
      </c>
      <c r="N252">
        <v>0</v>
      </c>
      <c r="O252" t="e">
        <v>#N/A</v>
      </c>
      <c r="P252" t="e">
        <v>#N/A</v>
      </c>
      <c r="Q252">
        <v>30664</v>
      </c>
      <c r="R252" t="e">
        <v>#N/A</v>
      </c>
      <c r="S252">
        <f>ROUND(T252,0)</f>
        <v>9325</v>
      </c>
      <c r="T252">
        <v>9325</v>
      </c>
    </row>
    <row r="253" spans="1:20">
      <c r="A253">
        <v>146407</v>
      </c>
      <c r="B253">
        <v>10081171</v>
      </c>
      <c r="C253">
        <v>8732079</v>
      </c>
      <c r="D253">
        <v>2079</v>
      </c>
      <c r="E253" t="s">
        <v>184</v>
      </c>
      <c r="F253" t="s">
        <v>466</v>
      </c>
      <c r="G253">
        <v>751</v>
      </c>
      <c r="H253">
        <v>738</v>
      </c>
      <c r="I253">
        <v>664</v>
      </c>
      <c r="J253">
        <v>694</v>
      </c>
      <c r="K253">
        <v>409050</v>
      </c>
      <c r="L253">
        <v>10520</v>
      </c>
      <c r="M253">
        <v>3500</v>
      </c>
      <c r="N253">
        <v>5</v>
      </c>
      <c r="O253" t="e">
        <v>#N/A</v>
      </c>
      <c r="P253" t="e">
        <v>#N/A</v>
      </c>
      <c r="Q253">
        <v>56554</v>
      </c>
      <c r="R253" t="e">
        <v>#N/A</v>
      </c>
      <c r="S253">
        <f>ROUND(T253,0)</f>
        <v>11320</v>
      </c>
      <c r="T253">
        <v>11320</v>
      </c>
    </row>
    <row r="254" spans="1:20">
      <c r="A254">
        <v>141211</v>
      </c>
      <c r="B254">
        <v>10047022</v>
      </c>
      <c r="C254">
        <v>8732027</v>
      </c>
      <c r="D254">
        <v>2027</v>
      </c>
      <c r="E254" t="s">
        <v>141</v>
      </c>
      <c r="F254" t="s">
        <v>466</v>
      </c>
      <c r="G254">
        <v>207</v>
      </c>
      <c r="H254">
        <v>210</v>
      </c>
      <c r="I254">
        <v>205</v>
      </c>
      <c r="J254">
        <v>212</v>
      </c>
      <c r="K254">
        <v>80295</v>
      </c>
      <c r="L254">
        <v>7890</v>
      </c>
      <c r="M254">
        <v>1400</v>
      </c>
      <c r="N254">
        <v>1</v>
      </c>
      <c r="O254" t="e">
        <v>#N/A</v>
      </c>
      <c r="P254" t="e">
        <v>#N/A</v>
      </c>
      <c r="Q254" t="e">
        <v>#N/A</v>
      </c>
      <c r="R254" t="e">
        <v>#N/A</v>
      </c>
      <c r="S254">
        <f>ROUND(T254,0)</f>
        <v>9025</v>
      </c>
      <c r="T254">
        <v>9025</v>
      </c>
    </row>
    <row r="255" spans="1:20">
      <c r="A255">
        <v>138280</v>
      </c>
      <c r="B255">
        <v>10037748</v>
      </c>
      <c r="C255">
        <v>8732005</v>
      </c>
      <c r="D255">
        <v>2005</v>
      </c>
      <c r="E255" t="s">
        <v>118</v>
      </c>
      <c r="F255" t="s">
        <v>466</v>
      </c>
      <c r="G255">
        <v>235</v>
      </c>
      <c r="H255">
        <v>193</v>
      </c>
      <c r="I255">
        <v>180</v>
      </c>
      <c r="J255">
        <v>193</v>
      </c>
      <c r="K255">
        <v>128775</v>
      </c>
      <c r="L255">
        <v>5260</v>
      </c>
      <c r="M255">
        <v>350</v>
      </c>
      <c r="N255">
        <v>0</v>
      </c>
      <c r="O255" t="e">
        <v>#N/A</v>
      </c>
      <c r="P255" t="e">
        <v>#N/A</v>
      </c>
      <c r="Q255">
        <v>11861</v>
      </c>
      <c r="R255" t="e">
        <v>#N/A</v>
      </c>
      <c r="S255">
        <f>ROUND(T255,0)</f>
        <v>8900</v>
      </c>
      <c r="T255">
        <v>8900</v>
      </c>
    </row>
    <row r="256" spans="1:20">
      <c r="A256">
        <v>145924</v>
      </c>
      <c r="B256">
        <v>10068104</v>
      </c>
      <c r="C256">
        <v>8732073</v>
      </c>
      <c r="D256">
        <v>2073</v>
      </c>
      <c r="E256" t="s">
        <v>180</v>
      </c>
      <c r="F256" t="s">
        <v>466</v>
      </c>
      <c r="G256">
        <v>286</v>
      </c>
      <c r="H256">
        <v>283</v>
      </c>
      <c r="I256">
        <v>173</v>
      </c>
      <c r="J256">
        <v>115</v>
      </c>
      <c r="K256">
        <v>99990</v>
      </c>
      <c r="L256">
        <v>0</v>
      </c>
      <c r="M256">
        <v>700</v>
      </c>
      <c r="N256">
        <v>0</v>
      </c>
      <c r="O256" t="e">
        <v>#N/A</v>
      </c>
      <c r="P256" t="e">
        <v>#N/A</v>
      </c>
      <c r="Q256">
        <v>20973</v>
      </c>
      <c r="R256" t="e">
        <v>#N/A</v>
      </c>
      <c r="S256">
        <f>ROUND(T256,0)</f>
        <v>8866</v>
      </c>
      <c r="T256">
        <v>8866</v>
      </c>
    </row>
    <row r="257" spans="1:20">
      <c r="A257">
        <v>142810</v>
      </c>
      <c r="B257">
        <v>10056520</v>
      </c>
      <c r="C257">
        <v>8732040</v>
      </c>
      <c r="D257">
        <v>2040</v>
      </c>
      <c r="E257" t="s">
        <v>153</v>
      </c>
      <c r="F257" t="s">
        <v>466</v>
      </c>
      <c r="G257">
        <v>201</v>
      </c>
      <c r="H257">
        <v>158</v>
      </c>
      <c r="I257">
        <v>154</v>
      </c>
      <c r="J257">
        <v>162</v>
      </c>
      <c r="K257">
        <v>125745</v>
      </c>
      <c r="L257">
        <v>0</v>
      </c>
      <c r="M257">
        <v>350</v>
      </c>
      <c r="N257">
        <v>2</v>
      </c>
      <c r="O257" t="e">
        <v>#N/A</v>
      </c>
      <c r="P257" t="e">
        <v>#N/A</v>
      </c>
      <c r="Q257">
        <v>9113</v>
      </c>
      <c r="R257" t="e">
        <v>#N/A</v>
      </c>
      <c r="S257">
        <f>ROUND(T257,0)</f>
        <v>8770</v>
      </c>
      <c r="T257">
        <v>8770</v>
      </c>
    </row>
    <row r="258" spans="1:20">
      <c r="A258">
        <v>137547</v>
      </c>
      <c r="B258">
        <v>10035488</v>
      </c>
      <c r="C258">
        <v>8734055</v>
      </c>
      <c r="D258">
        <v>4055</v>
      </c>
      <c r="E258" t="s">
        <v>346</v>
      </c>
      <c r="F258" t="s">
        <v>466</v>
      </c>
      <c r="G258" t="e">
        <v>#N/A</v>
      </c>
      <c r="H258">
        <v>810</v>
      </c>
      <c r="I258" t="e">
        <v>#N/A</v>
      </c>
      <c r="J258" t="e">
        <v>#N/A</v>
      </c>
      <c r="K258">
        <v>290880</v>
      </c>
      <c r="L258">
        <v>5260</v>
      </c>
      <c r="M258">
        <v>3150</v>
      </c>
      <c r="N258">
        <v>6</v>
      </c>
      <c r="O258" t="e">
        <v>#N/A</v>
      </c>
      <c r="P258" t="e">
        <v>#N/A</v>
      </c>
      <c r="Q258" t="e">
        <v>#N/A</v>
      </c>
      <c r="R258" t="e">
        <v>#N/A</v>
      </c>
      <c r="S258" t="e">
        <f>ROUND(T258,0)</f>
        <v>#N/A</v>
      </c>
      <c r="T258" t="e">
        <v>#N/A</v>
      </c>
    </row>
    <row r="259" spans="1:20">
      <c r="A259">
        <v>149596</v>
      </c>
      <c r="B259">
        <v>10092570</v>
      </c>
      <c r="C259">
        <v>8734015</v>
      </c>
      <c r="D259">
        <v>4015</v>
      </c>
      <c r="E259" t="s">
        <v>335</v>
      </c>
      <c r="F259" t="e">
        <v>#N/A</v>
      </c>
      <c r="G259" t="e">
        <v>#N/A</v>
      </c>
      <c r="H259" t="e">
        <v>#N/A</v>
      </c>
      <c r="I259" t="e">
        <v>#N/A</v>
      </c>
      <c r="J259" t="e">
        <v>#N/A</v>
      </c>
      <c r="K259" t="e">
        <v>#N/A</v>
      </c>
      <c r="L259" t="e">
        <v>#N/A</v>
      </c>
      <c r="M259" t="e">
        <v>#N/A</v>
      </c>
      <c r="N259" t="e">
        <v>#N/A</v>
      </c>
      <c r="O259" t="e">
        <v>#N/A</v>
      </c>
      <c r="P259" t="e">
        <v>#N/A</v>
      </c>
      <c r="Q259" t="e">
        <v>#N/A</v>
      </c>
      <c r="R259" t="e">
        <v>#N/A</v>
      </c>
      <c r="S259" t="e">
        <f>ROUND(T259,0)</f>
        <v>#N/A</v>
      </c>
      <c r="T259" t="e">
        <v>#N/A</v>
      </c>
    </row>
    <row r="260" spans="1:20">
      <c r="A260">
        <v>150022</v>
      </c>
      <c r="B260">
        <v>10092978</v>
      </c>
      <c r="C260">
        <v>8732100</v>
      </c>
      <c r="D260">
        <v>2100</v>
      </c>
      <c r="E260" t="s">
        <v>201</v>
      </c>
      <c r="F260" t="e">
        <v>#N/A</v>
      </c>
      <c r="G260">
        <v>85</v>
      </c>
      <c r="H260">
        <v>77</v>
      </c>
      <c r="I260">
        <v>69</v>
      </c>
      <c r="J260">
        <v>69</v>
      </c>
      <c r="K260">
        <v>18180</v>
      </c>
      <c r="L260">
        <v>2630</v>
      </c>
      <c r="M260">
        <v>700</v>
      </c>
      <c r="N260">
        <v>0</v>
      </c>
      <c r="O260" t="e">
        <v>#N/A</v>
      </c>
      <c r="P260" t="e">
        <v>#N/A</v>
      </c>
      <c r="Q260">
        <v>7232</v>
      </c>
      <c r="R260" t="e">
        <v>#N/A</v>
      </c>
      <c r="S260">
        <f>ROUND(T260,0)</f>
        <v>8345</v>
      </c>
      <c r="T260">
        <v>8345</v>
      </c>
    </row>
    <row r="261" spans="1:20">
      <c r="A261">
        <v>142932</v>
      </c>
      <c r="B261">
        <v>10057191</v>
      </c>
      <c r="C261">
        <v>8737006</v>
      </c>
      <c r="D261">
        <v>7006</v>
      </c>
      <c r="E261" t="s">
        <v>366</v>
      </c>
      <c r="F261" t="e">
        <v>#N/A</v>
      </c>
      <c r="G261" t="e">
        <v>#N/A</v>
      </c>
      <c r="H261" t="e">
        <v>#N/A</v>
      </c>
      <c r="I261" t="e">
        <v>#N/A</v>
      </c>
      <c r="J261" t="e">
        <v>#N/A</v>
      </c>
      <c r="K261">
        <v>124230</v>
      </c>
      <c r="L261">
        <v>26300</v>
      </c>
      <c r="M261">
        <v>0</v>
      </c>
      <c r="N261">
        <v>3</v>
      </c>
      <c r="O261" t="e">
        <v>#N/A</v>
      </c>
      <c r="P261" t="e">
        <v>#N/A</v>
      </c>
      <c r="Q261" t="e">
        <v>#N/A</v>
      </c>
      <c r="R261" t="e">
        <v>#N/A</v>
      </c>
      <c r="S261" t="e">
        <f>ROUND(T261,0)</f>
        <v>#N/A</v>
      </c>
      <c r="T261" t="e">
        <v>#N/A</v>
      </c>
    </row>
  </sheetData>
  <pageMargins left="0.7" right="0.7" top="0.75" bottom="0.75" header="0.3" footer="0.3"/>
  <headerFooter scaleWithDoc="1" alignWithMargins="0" differentFirst="0" differentOddEven="0"/>
  <extLst/>
</worksheet>
</file>

<file path=xl/worksheets/sheet2.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2"/>
  <dimension ref="A1:N23"/>
  <sheetViews>
    <sheetView view="normal" workbookViewId="0">
      <selection pane="topLeft" activeCell="M8" sqref="M8"/>
    </sheetView>
  </sheetViews>
  <sheetFormatPr defaultRowHeight="14.5"/>
  <cols>
    <col min="2" max="2" width="45.875" customWidth="1"/>
    <col min="3" max="3" width="22.00390625" customWidth="1"/>
    <col min="4" max="4" width="15.125" customWidth="1"/>
    <col min="5" max="5" width="13.625" bestFit="1" customWidth="1"/>
    <col min="6" max="6" width="0.62109375" customWidth="1"/>
    <col min="8" max="8" width="12.50390625" bestFit="1" customWidth="1"/>
    <col min="9" max="9" width="2.375" customWidth="1"/>
    <col min="11" max="11" width="11.00390625" customWidth="1"/>
    <col min="12" max="12" width="2.375" customWidth="1"/>
    <col min="14" max="14" width="11.625" customWidth="1"/>
  </cols>
  <sheetData>
    <row r="1" spans="5:14" ht="47.5">
      <c r="E1" s="122" t="s">
        <v>19</v>
      </c>
      <c r="F1" s="122"/>
      <c r="G1" s="122"/>
      <c r="H1" s="122"/>
      <c r="I1" s="122"/>
      <c r="J1" s="122"/>
      <c r="K1" s="122"/>
      <c r="L1" s="122"/>
      <c r="M1" s="122"/>
      <c r="N1" s="122"/>
    </row>
    <row r="2" spans="2:14" ht="16.5" thickBot="1">
      <c r="B2" s="46"/>
      <c r="C2" s="46" t="s">
        <v>20</v>
      </c>
      <c r="D2" s="46"/>
      <c r="E2" s="46"/>
      <c r="F2" s="46"/>
      <c r="G2" s="46"/>
      <c r="H2" s="46"/>
      <c r="I2" s="46"/>
      <c r="J2" s="46"/>
      <c r="K2" s="46"/>
      <c r="L2" s="46"/>
      <c r="M2" s="46"/>
      <c r="N2" s="46"/>
    </row>
    <row r="3" spans="2:14" ht="16">
      <c r="B3" s="46" t="s">
        <v>21</v>
      </c>
      <c r="C3" s="63" t="s">
        <v>22</v>
      </c>
      <c r="D3" s="58"/>
      <c r="E3" s="44" t="s">
        <v>2</v>
      </c>
      <c r="F3" s="46"/>
      <c r="G3" s="46"/>
      <c r="H3" s="46" t="s">
        <v>3</v>
      </c>
      <c r="I3" s="46"/>
      <c r="J3" s="42"/>
      <c r="K3" s="44" t="s">
        <v>4</v>
      </c>
      <c r="L3" s="46"/>
      <c r="M3" s="46"/>
      <c r="N3" s="46" t="s">
        <v>5</v>
      </c>
    </row>
    <row r="4" spans="2:14" ht="16">
      <c r="B4" s="46" t="s">
        <v>23</v>
      </c>
      <c r="C4" s="46" t="str">
        <f>_xlfn.XLOOKUP($C$3,Sheet1!$D:$D,Sheet1!$C:$C)</f>
        <v>EstablishmentNumber</v>
      </c>
      <c r="D4" s="66"/>
      <c r="E4" s="67" t="s">
        <v>24</v>
      </c>
      <c r="F4" s="68"/>
      <c r="G4" s="68"/>
      <c r="H4" s="69" t="s">
        <v>25</v>
      </c>
      <c r="I4" s="68"/>
      <c r="J4" s="66"/>
      <c r="K4" s="70" t="s">
        <v>25</v>
      </c>
      <c r="L4" s="68"/>
      <c r="M4" s="68"/>
      <c r="N4" s="69" t="s">
        <v>25</v>
      </c>
    </row>
    <row r="5" spans="2:14" ht="16">
      <c r="B5" s="46"/>
      <c r="C5" s="46"/>
      <c r="D5" s="66"/>
      <c r="E5" s="67"/>
      <c r="F5" s="68"/>
      <c r="G5" s="68"/>
      <c r="H5" s="68"/>
      <c r="I5" s="68"/>
      <c r="J5" s="66"/>
      <c r="K5" s="67"/>
      <c r="L5" s="68"/>
      <c r="M5" s="68"/>
      <c r="N5" s="68"/>
    </row>
    <row r="6" spans="2:14" ht="16">
      <c r="B6" s="46" t="s">
        <v>26</v>
      </c>
      <c r="C6" s="46"/>
      <c r="D6" s="71">
        <v>45566</v>
      </c>
      <c r="E6" s="67" t="str">
        <f>VLOOKUP($C$4,'202526 Actuals'!$D:$H,4,0)</f>
        <v>Oct 24 Pupils</v>
      </c>
      <c r="F6" s="68"/>
      <c r="G6" s="72">
        <v>45931</v>
      </c>
      <c r="H6" s="68" t="str">
        <f>VLOOKUP($C$4,'202526 Actuals'!$D:$H,5,0)</f>
        <v>Oct 25 Pupils</v>
      </c>
      <c r="I6" s="68"/>
      <c r="J6" s="71">
        <v>46296</v>
      </c>
      <c r="K6" s="73">
        <v>0</v>
      </c>
      <c r="L6" s="68"/>
      <c r="M6" s="72">
        <v>46661</v>
      </c>
      <c r="N6" s="74">
        <v>0</v>
      </c>
    </row>
    <row r="7" spans="2:14" ht="16">
      <c r="B7" s="46"/>
      <c r="C7" s="46"/>
      <c r="D7" s="71"/>
      <c r="E7" s="67"/>
      <c r="F7" s="68"/>
      <c r="G7" s="72"/>
      <c r="H7" s="68"/>
      <c r="I7" s="68"/>
      <c r="J7" s="71"/>
      <c r="K7" s="67"/>
      <c r="L7" s="68"/>
      <c r="M7" s="72"/>
      <c r="N7" s="68"/>
    </row>
    <row r="8" spans="1:14" ht="16">
      <c r="A8" s="54"/>
      <c r="B8" s="60" t="s">
        <v>27</v>
      </c>
      <c r="C8" s="60"/>
      <c r="D8" s="75"/>
      <c r="E8" s="76" t="e">
        <f t="array" aca="true" ref="E8">SUM(VLOOKUP($C$4,'202526 Actuals'!D3:M261,{8,9,10},0))</f>
        <v>#N/A</v>
      </c>
      <c r="F8" s="77"/>
      <c r="G8" s="77"/>
      <c r="H8" s="77" t="e">
        <f>'PPG Calculator'!I14</f>
        <v>#N/A</v>
      </c>
      <c r="I8" s="77"/>
      <c r="J8" s="78"/>
      <c r="K8" s="76" t="e">
        <f>'PPG Calculator'!L14</f>
        <v>#N/A</v>
      </c>
      <c r="L8" s="77"/>
      <c r="M8" s="77"/>
      <c r="N8" s="77" t="e">
        <f>'PPG Calculator'!O14</f>
        <v>#N/A</v>
      </c>
    </row>
    <row r="9" spans="2:14" ht="16">
      <c r="B9" s="46"/>
      <c r="C9" s="46"/>
      <c r="D9" s="66"/>
      <c r="E9" s="76"/>
      <c r="F9" s="77"/>
      <c r="G9" s="77"/>
      <c r="H9" s="77"/>
      <c r="I9" s="77"/>
      <c r="J9" s="78"/>
      <c r="K9" s="76"/>
      <c r="L9" s="77"/>
      <c r="M9" s="77"/>
      <c r="N9" s="77"/>
    </row>
    <row r="10" spans="1:14" ht="16">
      <c r="A10" s="54"/>
      <c r="B10" s="60" t="s">
        <v>28</v>
      </c>
      <c r="C10" s="60"/>
      <c r="D10" s="75"/>
      <c r="E10" s="76" t="e">
        <f>SUM(VLOOKUP($C$4,'202526 Actuals'!D3:Q261,'202526 Actuals'!P1,0),VLOOKUP($C$4,'202526 Actuals'!D3:Q261,'202526 Actuals'!Q1,0))</f>
        <v>#N/A</v>
      </c>
      <c r="F10" s="77"/>
      <c r="G10" s="77"/>
      <c r="H10" s="77" t="e">
        <f>'UIFSM Calculator'!F21+'UIFSM Calculator'!F24</f>
        <v>#N/A</v>
      </c>
      <c r="I10" s="77"/>
      <c r="J10" s="78"/>
      <c r="K10" s="76">
        <f>'UIFSM Calculator'!E23</f>
        <v>0</v>
      </c>
      <c r="L10" s="77"/>
      <c r="M10" s="77"/>
      <c r="N10" s="77">
        <f>'UIFSM Calculator'!E23</f>
        <v>0</v>
      </c>
    </row>
    <row r="11" spans="2:14" ht="16">
      <c r="B11" s="46"/>
      <c r="C11" s="46"/>
      <c r="D11" s="66"/>
      <c r="E11" s="76"/>
      <c r="F11" s="77"/>
      <c r="G11" s="77"/>
      <c r="H11" s="77"/>
      <c r="I11" s="77"/>
      <c r="J11" s="78"/>
      <c r="K11" s="76"/>
      <c r="L11" s="77"/>
      <c r="M11" s="77"/>
      <c r="N11" s="77"/>
    </row>
    <row r="12" spans="1:14" ht="16">
      <c r="A12" s="54"/>
      <c r="B12" s="60" t="s">
        <v>29</v>
      </c>
      <c r="C12" s="60"/>
      <c r="D12" s="75"/>
      <c r="E12" s="76" t="e">
        <f>SUM(VLOOKUP($C$4,'202526 Actuals'!D3:S261,'202526 Actuals'!R1,0),VLOOKUP($C$4,'202526 Actuals'!D3:S261,'202526 Actuals'!S1,0))</f>
        <v>#N/A</v>
      </c>
      <c r="F12" s="77"/>
      <c r="G12" s="77"/>
      <c r="H12" s="77" t="e">
        <f>'PESG Calculator'!H17+'PESG Calculator'!K16</f>
        <v>#N/A</v>
      </c>
      <c r="I12" s="77"/>
      <c r="J12" s="78"/>
      <c r="K12" s="76">
        <f>'PESG Calculator'!M12</f>
        <v>16000</v>
      </c>
      <c r="L12" s="77"/>
      <c r="M12" s="77"/>
      <c r="N12" s="77">
        <f>'PESG Calculator'!O12</f>
        <v>16000</v>
      </c>
    </row>
    <row r="13" spans="2:14" ht="16.5" thickBot="1">
      <c r="B13" s="46"/>
      <c r="C13" s="46"/>
      <c r="D13" s="79"/>
      <c r="E13" s="80"/>
      <c r="F13" s="68"/>
      <c r="G13" s="68"/>
      <c r="H13" s="68"/>
      <c r="I13" s="68"/>
      <c r="J13" s="79"/>
      <c r="K13" s="81"/>
      <c r="L13" s="68"/>
      <c r="M13" s="68"/>
      <c r="N13" s="68"/>
    </row>
    <row r="14" spans="2:14" ht="16">
      <c r="B14" s="46"/>
      <c r="C14" s="46"/>
      <c r="D14" s="68"/>
      <c r="E14" s="82"/>
      <c r="F14" s="68"/>
      <c r="G14" s="68"/>
      <c r="H14" s="68"/>
      <c r="I14" s="68"/>
      <c r="J14" s="68"/>
      <c r="K14" s="68"/>
      <c r="L14" s="68"/>
      <c r="M14" s="68"/>
      <c r="N14" s="68"/>
    </row>
    <row r="15" spans="2:14" ht="16">
      <c r="B15" s="46"/>
      <c r="C15" s="46"/>
      <c r="D15" s="68"/>
      <c r="E15" s="68"/>
      <c r="F15" s="68"/>
      <c r="G15" s="68"/>
      <c r="H15" s="68"/>
      <c r="I15" s="68"/>
      <c r="J15" s="68"/>
      <c r="K15" s="68"/>
      <c r="L15" s="68"/>
      <c r="M15" s="68"/>
      <c r="N15" s="68"/>
    </row>
    <row r="16" spans="2:14" ht="16">
      <c r="B16" s="46"/>
      <c r="C16" s="46"/>
      <c r="D16" s="46"/>
      <c r="E16" s="46"/>
      <c r="F16" s="46"/>
      <c r="G16" s="46"/>
      <c r="H16" s="46"/>
      <c r="I16" s="46"/>
      <c r="J16" s="46"/>
      <c r="K16" s="46"/>
      <c r="L16" s="46"/>
      <c r="M16" s="46"/>
      <c r="N16" s="46"/>
    </row>
    <row r="17" spans="2:14" ht="16">
      <c r="B17" s="46"/>
      <c r="C17" s="46"/>
      <c r="D17" s="46"/>
      <c r="E17" s="46"/>
      <c r="F17" s="46"/>
      <c r="G17" s="46"/>
      <c r="H17" s="46"/>
      <c r="I17" s="46"/>
      <c r="J17" s="46"/>
      <c r="K17" s="46"/>
      <c r="L17" s="46"/>
      <c r="M17" s="46"/>
      <c r="N17" s="46"/>
    </row>
    <row r="18" spans="2:14" ht="16">
      <c r="B18" s="57" t="s">
        <v>30</v>
      </c>
      <c r="C18" s="46"/>
      <c r="D18" s="46"/>
      <c r="E18" s="46"/>
      <c r="F18" s="46"/>
      <c r="G18" s="46"/>
      <c r="H18" s="46"/>
      <c r="I18" s="46"/>
      <c r="J18" s="46"/>
      <c r="K18" s="46"/>
      <c r="L18" s="46"/>
      <c r="M18" s="46"/>
      <c r="N18" s="46"/>
    </row>
    <row r="19" spans="2:14" ht="16">
      <c r="B19" s="55" t="s">
        <v>31</v>
      </c>
      <c r="C19" s="46"/>
      <c r="D19" s="46"/>
      <c r="E19" s="46"/>
      <c r="F19" s="46"/>
      <c r="G19" s="46"/>
      <c r="H19" s="46"/>
      <c r="I19" s="46"/>
      <c r="J19" s="46"/>
      <c r="K19" s="46"/>
      <c r="L19" s="46"/>
      <c r="M19" s="46"/>
      <c r="N19" s="46"/>
    </row>
    <row r="20" spans="2:14" ht="16">
      <c r="B20" s="59" t="s">
        <v>32</v>
      </c>
      <c r="C20" s="46"/>
      <c r="D20" s="46"/>
      <c r="E20" s="46"/>
      <c r="F20" s="46"/>
      <c r="G20" s="46"/>
      <c r="H20" s="46"/>
      <c r="I20" s="46"/>
      <c r="J20" s="46"/>
      <c r="K20" s="46"/>
      <c r="L20" s="46"/>
      <c r="M20" s="46"/>
      <c r="N20" s="46"/>
    </row>
    <row r="21" spans="2:14" ht="16">
      <c r="B21" s="46"/>
      <c r="C21" s="46"/>
      <c r="D21" s="46"/>
      <c r="E21" s="46"/>
      <c r="F21" s="46"/>
      <c r="G21" s="46"/>
      <c r="H21" s="46"/>
      <c r="I21" s="46"/>
      <c r="J21" s="46"/>
      <c r="K21" s="46"/>
      <c r="L21" s="46"/>
      <c r="M21" s="46"/>
      <c r="N21" s="46"/>
    </row>
    <row r="22" spans="2:14" ht="16">
      <c r="B22" s="46"/>
      <c r="C22" s="46"/>
      <c r="D22" s="46"/>
      <c r="E22" s="46"/>
      <c r="F22" s="46"/>
      <c r="G22" s="46"/>
      <c r="H22" s="46"/>
      <c r="I22" s="46"/>
      <c r="J22" s="46"/>
      <c r="K22" s="46"/>
      <c r="L22" s="46"/>
      <c r="M22" s="46"/>
      <c r="N22" s="46"/>
    </row>
    <row r="23" spans="2:14" ht="16">
      <c r="B23" s="46"/>
      <c r="C23" s="46"/>
      <c r="D23" s="46"/>
      <c r="E23" s="46"/>
      <c r="F23" s="46"/>
      <c r="G23" s="46"/>
      <c r="H23" s="46"/>
      <c r="I23" s="46"/>
      <c r="J23" s="46"/>
      <c r="K23" s="46"/>
      <c r="L23" s="46"/>
      <c r="M23" s="46"/>
      <c r="N23" s="46"/>
    </row>
  </sheetData>
  <sheetProtection sheet="1" objects="1" scenarios="1"/>
  <mergeCells count="1">
    <mergeCell ref="E1:N1"/>
  </mergeCells>
  <dataValidations count="1">
    <dataValidation type="list" allowBlank="1" showInputMessage="1" showErrorMessage="1" sqref="C3">
      <formula1>Sheet1!$D$1:$D$115</formula1>
    </dataValidation>
  </dataValidations>
  <pageMargins left="0.7" right="0.7" top="0.75" bottom="0.75" header="0.3" footer="0.3"/>
  <headerFooter scaleWithDoc="1" alignWithMargins="0" differentFirst="0" differentOddEven="0"/>
  <legacyDrawing r:id="rId1"/>
  <extLst/>
</worksheet>
</file>

<file path=xl/worksheets/sheet3.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3"/>
  <dimension ref="B3:K32"/>
  <sheetViews>
    <sheetView view="normal" workbookViewId="0">
      <selection pane="topLeft" activeCell="G3" sqref="G3"/>
    </sheetView>
  </sheetViews>
  <sheetFormatPr defaultRowHeight="14.5"/>
  <cols>
    <col min="2" max="2" width="11.875" customWidth="1"/>
    <col min="3" max="3" width="48.625" customWidth="1"/>
    <col min="5" max="6" width="11.50390625" bestFit="1" customWidth="1"/>
    <col min="7" max="7" width="10.50390625" bestFit="1" customWidth="1"/>
  </cols>
  <sheetData>
    <row r="3" spans="2:3">
      <c r="B3" t="s">
        <v>21</v>
      </c>
      <c r="C3" s="11" t="str">
        <f>'Front Sheet'!C3</f>
        <v>EstablishmentName</v>
      </c>
    </row>
    <row r="4" spans="2:3">
      <c r="B4" t="s">
        <v>33</v>
      </c>
      <c r="C4" t="str">
        <f>_xlfn.XLOOKUP(C3,Sheet1!$D:$D,Sheet1!$C:$C)</f>
        <v>EstablishmentNumber</v>
      </c>
    </row>
    <row r="5" spans="3:7" ht="15" thickBot="1">
      <c r="C5" s="83"/>
      <c r="D5" s="83"/>
      <c r="E5" s="83"/>
      <c r="F5" s="83"/>
      <c r="G5" s="83"/>
    </row>
    <row r="6" spans="3:9">
      <c r="C6" s="84" t="s">
        <v>34</v>
      </c>
      <c r="D6" s="85" t="e">
        <f>VLOOKUP($C$4,'UIFSM allocation'!$F$3:$N$114,7,0)</f>
        <v>#N/A</v>
      </c>
      <c r="E6" s="86"/>
      <c r="F6" s="86"/>
      <c r="G6" s="87"/>
      <c r="I6" t="s">
        <v>46</v>
      </c>
    </row>
    <row r="7" spans="3:9">
      <c r="C7" s="88" t="s">
        <v>35</v>
      </c>
      <c r="D7" s="89" t="e">
        <f>VLOOKUP($C$4,'UIFSM allocation'!$F$3:$N$114,8,0)</f>
        <v>#N/A</v>
      </c>
      <c r="E7" s="83"/>
      <c r="F7" s="83"/>
      <c r="G7" s="90"/>
      <c r="I7" s="61" t="s">
        <v>47</v>
      </c>
    </row>
    <row r="8" spans="3:7">
      <c r="C8" s="88" t="s">
        <v>36</v>
      </c>
      <c r="D8" s="83"/>
      <c r="E8" s="83" t="e">
        <f>VLOOKUP($C$4,'UIFSM allocation'!$F$3:$N$114,9,0)</f>
        <v>#N/A</v>
      </c>
      <c r="F8" s="83"/>
      <c r="G8" s="90"/>
    </row>
    <row r="9" spans="3:7">
      <c r="C9" s="88"/>
      <c r="D9" s="83"/>
      <c r="E9" s="83"/>
      <c r="F9" s="83"/>
      <c r="G9" s="90"/>
    </row>
    <row r="10" spans="3:11" ht="21">
      <c r="C10" s="88"/>
      <c r="D10" s="83"/>
      <c r="E10" s="83"/>
      <c r="F10" s="83"/>
      <c r="G10" s="90"/>
      <c r="J10" s="65" t="s">
        <v>48</v>
      </c>
      <c r="K10" s="65"/>
    </row>
    <row r="11" spans="3:11" ht="21">
      <c r="C11" s="88" t="s">
        <v>37</v>
      </c>
      <c r="D11" s="91"/>
      <c r="E11" s="83"/>
      <c r="F11" s="83"/>
      <c r="G11" s="90"/>
      <c r="J11" s="65" t="s">
        <v>49</v>
      </c>
      <c r="K11" s="65"/>
    </row>
    <row r="12" spans="3:11" ht="21">
      <c r="C12" s="88" t="s">
        <v>38</v>
      </c>
      <c r="D12" s="91"/>
      <c r="E12" s="83"/>
      <c r="F12" s="83"/>
      <c r="G12" s="90"/>
      <c r="J12" s="65" t="s">
        <v>50</v>
      </c>
      <c r="K12" s="65"/>
    </row>
    <row r="13" spans="3:11" ht="21">
      <c r="C13" s="88" t="s">
        <v>36</v>
      </c>
      <c r="D13" s="83"/>
      <c r="E13" s="83">
        <f>D11-D12</f>
        <v>0</v>
      </c>
      <c r="F13" s="83"/>
      <c r="G13" s="90"/>
      <c r="J13" s="65" t="s">
        <v>51</v>
      </c>
      <c r="K13" s="65"/>
    </row>
    <row r="14" spans="3:7">
      <c r="C14" s="88"/>
      <c r="D14" s="83"/>
      <c r="E14" s="83"/>
      <c r="F14" s="83"/>
      <c r="G14" s="90"/>
    </row>
    <row r="15" spans="3:7">
      <c r="C15" s="88"/>
      <c r="D15" s="83"/>
      <c r="E15" s="83"/>
      <c r="F15" s="83"/>
      <c r="G15" s="90"/>
    </row>
    <row r="16" spans="3:7">
      <c r="C16" s="88"/>
      <c r="D16" s="83"/>
      <c r="E16" s="83"/>
      <c r="F16" s="83"/>
      <c r="G16" s="90"/>
    </row>
    <row r="17" spans="3:7">
      <c r="C17" s="88" t="s">
        <v>39</v>
      </c>
      <c r="D17" s="83"/>
      <c r="E17" s="83" t="e">
        <f>AVERAGE(E13,E8)</f>
        <v>#N/A</v>
      </c>
      <c r="F17" s="83"/>
      <c r="G17" s="90"/>
    </row>
    <row r="18" spans="3:7">
      <c r="C18" s="88"/>
      <c r="D18" s="83"/>
      <c r="E18" s="83"/>
      <c r="F18" s="83"/>
      <c r="G18" s="90"/>
    </row>
    <row r="19" spans="3:7">
      <c r="C19" s="88" t="s">
        <v>40</v>
      </c>
      <c r="D19" s="83"/>
      <c r="E19" s="92" t="e">
        <f>E17*495.9</f>
        <v>#N/A</v>
      </c>
      <c r="F19" s="83"/>
      <c r="G19" s="90"/>
    </row>
    <row r="20" spans="3:7">
      <c r="C20" s="88"/>
      <c r="D20" s="83" t="s">
        <v>41</v>
      </c>
      <c r="E20" s="83"/>
      <c r="F20" s="92" t="e">
        <f>VLOOKUP($C$4,'UIFSM allocation'!$F$3:$N$114,6,0)</f>
        <v>#N/A</v>
      </c>
      <c r="G20" s="90" t="s">
        <v>0</v>
      </c>
    </row>
    <row r="21" spans="3:7">
      <c r="C21" s="88"/>
      <c r="D21" s="83" t="s">
        <v>42</v>
      </c>
      <c r="E21" s="83"/>
      <c r="F21" s="93" t="e">
        <f>E19-F20</f>
        <v>#N/A</v>
      </c>
      <c r="G21" s="94" t="s">
        <v>1</v>
      </c>
    </row>
    <row r="22" spans="3:7">
      <c r="C22" s="88"/>
      <c r="D22" s="83"/>
      <c r="E22" s="83"/>
      <c r="F22" s="93"/>
      <c r="G22" s="90"/>
    </row>
    <row r="23" spans="3:7">
      <c r="C23" s="88" t="s">
        <v>43</v>
      </c>
      <c r="D23" s="83"/>
      <c r="E23" s="92">
        <f>E13*495.9</f>
        <v>0</v>
      </c>
      <c r="F23" s="83"/>
      <c r="G23" s="90"/>
    </row>
    <row r="24" spans="3:7">
      <c r="C24" s="88"/>
      <c r="D24" s="83" t="s">
        <v>44</v>
      </c>
      <c r="E24" s="83"/>
      <c r="F24" s="93">
        <f>E23/12*7</f>
        <v>0</v>
      </c>
      <c r="G24" s="94" t="s">
        <v>1</v>
      </c>
    </row>
    <row r="25" spans="3:7" ht="15" thickBot="1">
      <c r="C25" s="95"/>
      <c r="D25" s="96" t="s">
        <v>45</v>
      </c>
      <c r="E25" s="96"/>
      <c r="F25" s="97">
        <f>E23/12*5</f>
        <v>0</v>
      </c>
      <c r="G25" s="98" t="s">
        <v>1</v>
      </c>
    </row>
    <row r="26" spans="3:7">
      <c r="C26" s="83"/>
      <c r="D26" s="83"/>
      <c r="E26" s="83"/>
      <c r="F26" s="83"/>
      <c r="G26" s="83"/>
    </row>
    <row r="27" spans="3:7">
      <c r="C27" s="83"/>
      <c r="D27" s="83"/>
      <c r="E27" s="83"/>
      <c r="F27" s="83"/>
      <c r="G27" s="83"/>
    </row>
    <row r="28" spans="3:7">
      <c r="C28" s="83"/>
      <c r="D28" s="83"/>
      <c r="E28" s="83"/>
      <c r="F28" s="83"/>
      <c r="G28" s="83"/>
    </row>
    <row r="30" spans="3:3" ht="16">
      <c r="C30" s="57" t="s">
        <v>30</v>
      </c>
    </row>
    <row r="31" spans="3:3" ht="16">
      <c r="C31" s="55" t="s">
        <v>31</v>
      </c>
    </row>
    <row r="32" spans="3:3" ht="16">
      <c r="C32" s="59" t="s">
        <v>32</v>
      </c>
    </row>
  </sheetData>
  <sheetProtection sheet="1" objects="1" scenarios="1"/>
  <hyperlinks>
    <hyperlink ref="I7" r:id="rId1" display="https://www.gov.uk/government/publications/universal-infant-free-school-meals-uifsm-2025-to-2026"/>
  </hyperlinks>
  <pageMargins left="0.7" right="0.7" top="0.75" bottom="0.75" header="0.3" footer="0.3"/>
  <headerFooter scaleWithDoc="1" alignWithMargins="0" differentFirst="0" differentOddEven="0"/>
  <extLst/>
</worksheet>
</file>

<file path=xl/worksheets/sheet4.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4"/>
  <dimension ref="B3:P31"/>
  <sheetViews>
    <sheetView topLeftCell="A4" view="normal" workbookViewId="0">
      <selection pane="topLeft" activeCell="F8" sqref="F8"/>
    </sheetView>
  </sheetViews>
  <sheetFormatPr defaultRowHeight="14.5"/>
  <cols>
    <col min="3" max="3" width="33.375" customWidth="1"/>
    <col min="5" max="5" width="9.125" bestFit="1" customWidth="1"/>
    <col min="6" max="6" width="11.875" bestFit="1" customWidth="1"/>
    <col min="7" max="7" width="2.625" customWidth="1"/>
    <col min="8" max="8" width="10.625" bestFit="1" customWidth="1"/>
    <col min="9" max="9" width="15.00390625" customWidth="1"/>
    <col min="10" max="10" width="3.00390625" customWidth="1"/>
    <col min="11" max="11" width="10.625" bestFit="1" customWidth="1"/>
    <col min="12" max="12" width="14.875" customWidth="1"/>
    <col min="13" max="13" width="2.625" customWidth="1"/>
    <col min="14" max="14" width="10.625" bestFit="1" customWidth="1"/>
    <col min="15" max="15" width="13.00390625" customWidth="1"/>
  </cols>
  <sheetData>
    <row r="3" spans="2:3">
      <c r="B3" t="s">
        <v>21</v>
      </c>
      <c r="C3" t="str">
        <f>'Front Sheet'!C3</f>
        <v>EstablishmentName</v>
      </c>
    </row>
    <row r="4" spans="2:3">
      <c r="B4" t="s">
        <v>33</v>
      </c>
      <c r="C4" t="str">
        <f>'Front Sheet'!C4</f>
        <v>EstablishmentNumber</v>
      </c>
    </row>
    <row r="5" ht="15" thickBot="1"/>
    <row r="6" spans="3:16" ht="16">
      <c r="C6" s="42" t="s">
        <v>52</v>
      </c>
      <c r="D6" s="43"/>
      <c r="E6" s="99" t="s">
        <v>2</v>
      </c>
      <c r="F6" s="99"/>
      <c r="G6" s="99"/>
      <c r="H6" s="99" t="s">
        <v>3</v>
      </c>
      <c r="I6" s="99"/>
      <c r="J6" s="99"/>
      <c r="K6" s="99" t="s">
        <v>4</v>
      </c>
      <c r="L6" s="99"/>
      <c r="M6" s="99"/>
      <c r="N6" s="99" t="s">
        <v>5</v>
      </c>
      <c r="O6" s="99"/>
      <c r="P6" s="44"/>
    </row>
    <row r="7" spans="3:16" ht="16">
      <c r="C7" s="45"/>
      <c r="D7" s="46"/>
      <c r="E7" s="100" t="s">
        <v>53</v>
      </c>
      <c r="F7" s="100" t="s">
        <v>54</v>
      </c>
      <c r="G7" s="100"/>
      <c r="H7" s="100" t="s">
        <v>1</v>
      </c>
      <c r="I7" s="100" t="s">
        <v>54</v>
      </c>
      <c r="J7" s="100"/>
      <c r="K7" s="100" t="s">
        <v>1</v>
      </c>
      <c r="L7" s="100" t="s">
        <v>54</v>
      </c>
      <c r="M7" s="100"/>
      <c r="N7" s="100" t="s">
        <v>1</v>
      </c>
      <c r="O7" s="100" t="s">
        <v>54</v>
      </c>
      <c r="P7" s="47"/>
    </row>
    <row r="8" spans="3:16" ht="16">
      <c r="C8" s="45" t="s">
        <v>55</v>
      </c>
      <c r="D8" s="46"/>
      <c r="E8" s="68" t="e">
        <f>F8/1515</f>
        <v>#N/A</v>
      </c>
      <c r="F8" s="68" t="e">
        <f>VLOOKUP($C$4,'202526 Actuals'!$D$3:$N$260,'202526 Actuals'!$K$1,0)</f>
        <v>#N/A</v>
      </c>
      <c r="G8" s="68"/>
      <c r="H8" s="101" t="e">
        <f>VLOOKUP($C$4,'SC25_AUT_LAPPSchoolReport_Loade'!$C$14:$V$127,12,0)</f>
        <v>#N/A</v>
      </c>
      <c r="I8" s="68" t="e">
        <f>H8*1550</f>
        <v>#N/A</v>
      </c>
      <c r="J8" s="68"/>
      <c r="K8" s="101" t="e">
        <f>ROUNDDOWN($H$19*'Front Sheet'!K6,0)</f>
        <v>#N/A</v>
      </c>
      <c r="L8" s="68" t="e">
        <f>K8*Rates!E3</f>
        <v>#N/A</v>
      </c>
      <c r="M8" s="68"/>
      <c r="N8" s="101" t="e">
        <f>ROUNDDOWN($H$19*'Front Sheet'!N6,0)</f>
        <v>#N/A</v>
      </c>
      <c r="O8" s="68" t="e">
        <f>N8*Rates!F3</f>
        <v>#N/A</v>
      </c>
      <c r="P8" s="47"/>
    </row>
    <row r="9" spans="3:16" ht="16">
      <c r="C9" s="45" t="s">
        <v>56</v>
      </c>
      <c r="D9" s="46"/>
      <c r="E9" s="68" t="e">
        <f>F9/2630</f>
        <v>#N/A</v>
      </c>
      <c r="F9" s="68" t="e">
        <f>VLOOKUP($C$4,'202526 Actuals'!$D$3:$N$260,'202526 Actuals'!L1,0)</f>
        <v>#N/A</v>
      </c>
      <c r="G9" s="68"/>
      <c r="H9" s="101" t="e">
        <f>VLOOKUP($C$4,'SC25_AUT_LAPPSchoolReport_Loade'!$C$14:$V$127,20,0)</f>
        <v>#N/A</v>
      </c>
      <c r="I9" s="68" t="e">
        <f>H9*2690</f>
        <v>#N/A</v>
      </c>
      <c r="J9" s="68"/>
      <c r="K9" s="101" t="e">
        <f>ROUNDDOWN($H$20*'Front Sheet'!K6,0)</f>
        <v>#N/A</v>
      </c>
      <c r="L9" s="68" t="e">
        <f>K9*Rates!E4</f>
        <v>#N/A</v>
      </c>
      <c r="M9" s="68"/>
      <c r="N9" s="101" t="e">
        <f>ROUNDDOWN($H$20*'Front Sheet'!N6,0)</f>
        <v>#N/A</v>
      </c>
      <c r="O9" s="68" t="e">
        <f>N9*Rates!G4</f>
        <v>#N/A</v>
      </c>
      <c r="P9" s="47"/>
    </row>
    <row r="10" spans="3:16" ht="16">
      <c r="C10" s="45" t="s">
        <v>57</v>
      </c>
      <c r="D10" s="46"/>
      <c r="E10" s="68" t="e">
        <f>F10/350</f>
        <v>#N/A</v>
      </c>
      <c r="F10" s="68" t="e">
        <f>VLOOKUP($C$4,'202526 Actuals'!$D$3:$N$260,'202526 Actuals'!$M$1,0)</f>
        <v>#N/A</v>
      </c>
      <c r="G10" s="68"/>
      <c r="H10" s="101" t="e">
        <f>VLOOKUP($C$4,'SC25_AUT_LAPPSchoolReport_Loade'!$C$14:$V$127,17,0)</f>
        <v>#N/A</v>
      </c>
      <c r="I10" s="68" t="e">
        <f>H10*360</f>
        <v>#N/A</v>
      </c>
      <c r="J10" s="68"/>
      <c r="K10" s="101" t="e">
        <f>ROUNDDOWN($H$21*'Front Sheet'!K6,0)</f>
        <v>#N/A</v>
      </c>
      <c r="L10" s="68" t="e">
        <f>K10*Rates!E6</f>
        <v>#N/A</v>
      </c>
      <c r="M10" s="68"/>
      <c r="N10" s="101" t="e">
        <f>ROUNDDOWN($H$21*'Front Sheet'!N6,0)</f>
        <v>#N/A</v>
      </c>
      <c r="O10" s="68" t="e">
        <f>N10*Rates!G6</f>
        <v>#N/A</v>
      </c>
      <c r="P10" s="47"/>
    </row>
    <row r="11" spans="3:16" ht="16">
      <c r="C11" s="45" t="s">
        <v>58</v>
      </c>
      <c r="D11" s="46"/>
      <c r="E11" s="68" t="e">
        <f>VLOOKUP($C$4,'202526 Actuals'!$D$3:$N$260,'202526 Actuals'!$N$1,0)</f>
        <v>#N/A</v>
      </c>
      <c r="F11" s="102"/>
      <c r="G11" s="68"/>
      <c r="H11" s="102"/>
      <c r="I11" s="102"/>
      <c r="J11" s="68"/>
      <c r="K11" s="102"/>
      <c r="L11" s="102"/>
      <c r="M11" s="68"/>
      <c r="N11" s="102"/>
      <c r="O11" s="102"/>
      <c r="P11" s="47"/>
    </row>
    <row r="12" spans="3:16" ht="16">
      <c r="C12" s="45" t="s">
        <v>59</v>
      </c>
      <c r="D12" s="46"/>
      <c r="E12" s="102"/>
      <c r="F12" s="102"/>
      <c r="G12" s="68"/>
      <c r="H12" s="102"/>
      <c r="I12" s="102"/>
      <c r="J12" s="68"/>
      <c r="K12" s="102"/>
      <c r="L12" s="102"/>
      <c r="M12" s="68"/>
      <c r="N12" s="102"/>
      <c r="O12" s="102"/>
      <c r="P12" s="47"/>
    </row>
    <row r="13" spans="3:16" ht="16">
      <c r="C13" s="45"/>
      <c r="D13" s="46"/>
      <c r="E13" s="68"/>
      <c r="F13" s="68"/>
      <c r="G13" s="68"/>
      <c r="H13" s="68"/>
      <c r="I13" s="68"/>
      <c r="J13" s="68"/>
      <c r="K13" s="68"/>
      <c r="L13" s="68"/>
      <c r="M13" s="68"/>
      <c r="N13" s="68"/>
      <c r="O13" s="68"/>
      <c r="P13" s="47"/>
    </row>
    <row r="14" spans="3:16" ht="16">
      <c r="C14" s="45" t="s">
        <v>60</v>
      </c>
      <c r="D14" s="46"/>
      <c r="E14" s="68"/>
      <c r="F14" s="103" t="e">
        <f>SUM(F8:F13)</f>
        <v>#N/A</v>
      </c>
      <c r="G14" s="68"/>
      <c r="H14" s="68"/>
      <c r="I14" s="104" t="e">
        <f>SUM(I8:I13)</f>
        <v>#N/A</v>
      </c>
      <c r="J14" s="68"/>
      <c r="K14" s="68"/>
      <c r="L14" s="104" t="e">
        <f>SUM(L8:L13)</f>
        <v>#N/A</v>
      </c>
      <c r="M14" s="68"/>
      <c r="N14" s="68"/>
      <c r="O14" s="104" t="e">
        <f>SUM(O8:O13)</f>
        <v>#N/A</v>
      </c>
      <c r="P14" s="47"/>
    </row>
    <row r="15" spans="3:16" ht="16.5" thickBot="1">
      <c r="C15" s="48"/>
      <c r="D15" s="49"/>
      <c r="E15" s="105"/>
      <c r="F15" s="105"/>
      <c r="G15" s="105"/>
      <c r="H15" s="105"/>
      <c r="I15" s="105"/>
      <c r="J15" s="105"/>
      <c r="K15" s="105"/>
      <c r="L15" s="105"/>
      <c r="M15" s="105"/>
      <c r="N15" s="105"/>
      <c r="O15" s="105"/>
      <c r="P15" s="50"/>
    </row>
    <row r="16" spans="5:15">
      <c r="E16" s="83"/>
      <c r="F16" s="83"/>
      <c r="G16" s="83"/>
      <c r="H16" s="83"/>
      <c r="I16" s="83"/>
      <c r="J16" s="83"/>
      <c r="K16" s="83"/>
      <c r="L16" s="83"/>
      <c r="M16" s="83"/>
      <c r="N16" s="83"/>
      <c r="O16" s="83"/>
    </row>
    <row r="17" spans="5:15">
      <c r="E17" s="83"/>
      <c r="F17" s="83"/>
      <c r="G17" s="83"/>
      <c r="H17" s="83"/>
      <c r="I17" s="83"/>
      <c r="J17" s="83"/>
      <c r="K17" s="83"/>
      <c r="L17" s="83"/>
      <c r="M17" s="83"/>
      <c r="N17" s="83"/>
      <c r="O17" s="83"/>
    </row>
    <row r="18" spans="3:15">
      <c r="C18" t="s">
        <v>459</v>
      </c>
      <c r="E18" s="83"/>
      <c r="F18" s="83"/>
      <c r="G18" s="83"/>
      <c r="H18" s="83"/>
      <c r="I18" s="83"/>
      <c r="J18" s="83"/>
      <c r="K18" s="83"/>
      <c r="L18" s="83"/>
      <c r="M18" s="83"/>
      <c r="N18" s="83"/>
      <c r="O18" s="83"/>
    </row>
    <row r="19" spans="3:15">
      <c r="C19" t="s">
        <v>61</v>
      </c>
      <c r="E19" s="106" t="e">
        <f>E8/'Front Sheet'!E6</f>
        <v>#N/A</v>
      </c>
      <c r="F19" s="106"/>
      <c r="G19" s="106"/>
      <c r="H19" s="106" t="e">
        <f>H8/'Front Sheet'!$H$6</f>
        <v>#N/A</v>
      </c>
      <c r="I19" s="106"/>
      <c r="J19" s="106"/>
      <c r="K19" s="106"/>
      <c r="L19" s="106"/>
      <c r="M19" s="106"/>
      <c r="N19" s="106"/>
      <c r="O19" s="106"/>
    </row>
    <row r="20" spans="3:15">
      <c r="C20" t="s">
        <v>56</v>
      </c>
      <c r="E20" s="106" t="e">
        <f>E9/'Front Sheet'!E6</f>
        <v>#N/A</v>
      </c>
      <c r="F20" s="106"/>
      <c r="G20" s="106"/>
      <c r="H20" s="106" t="e">
        <f>H9/'Front Sheet'!$H$6</f>
        <v>#N/A</v>
      </c>
      <c r="I20" s="106"/>
      <c r="J20" s="106"/>
      <c r="K20" s="106"/>
      <c r="L20" s="106"/>
      <c r="M20" s="106"/>
      <c r="N20" s="106"/>
      <c r="O20" s="106"/>
    </row>
    <row r="21" spans="3:15">
      <c r="C21" t="s">
        <v>62</v>
      </c>
      <c r="E21" s="106" t="e">
        <f>E10/'Front Sheet'!E6</f>
        <v>#N/A</v>
      </c>
      <c r="F21" s="106"/>
      <c r="G21" s="106"/>
      <c r="H21" s="106" t="e">
        <f>H10/'Front Sheet'!$H$6</f>
        <v>#N/A</v>
      </c>
      <c r="I21" s="106"/>
      <c r="J21" s="106"/>
      <c r="K21" s="106"/>
      <c r="L21" s="106"/>
      <c r="M21" s="106"/>
      <c r="N21" s="106"/>
      <c r="O21" s="106"/>
    </row>
    <row r="24" spans="2:2">
      <c r="B24" t="s">
        <v>46</v>
      </c>
    </row>
    <row r="25" spans="2:2">
      <c r="B25" s="61" t="s">
        <v>63</v>
      </c>
    </row>
    <row r="29" spans="3:3" ht="16">
      <c r="C29" s="57" t="s">
        <v>30</v>
      </c>
    </row>
    <row r="30" spans="3:3" ht="16">
      <c r="C30" s="55" t="s">
        <v>31</v>
      </c>
    </row>
    <row r="31" spans="3:3" ht="16">
      <c r="C31" s="59" t="s">
        <v>32</v>
      </c>
    </row>
  </sheetData>
  <sheetProtection sheet="1" objects="1" scenarios="1"/>
  <dataValidations count="1">
    <dataValidation type="list" allowBlank="1" showInputMessage="1" showErrorMessage="1" sqref="C4">
      <formula1>Sheet1!$D$2:$D$115</formula1>
    </dataValidation>
  </dataValidations>
  <hyperlinks>
    <hyperlink ref="B25" r:id="rId1" location="grants-for-2026-to-2027" display="https://www.gov.uk/government/publications/pre-16-schools-funding-local-authority-guidance-for-2026-to-2027/schools-operational-guide-2026-to-2027#grants-for-2026-to-2027"/>
  </hyperlinks>
  <pageMargins left="0.7" right="0.7" top="0.75" bottom="0.75" header="0.3" footer="0.3"/>
  <headerFooter scaleWithDoc="1" alignWithMargins="0" differentFirst="0" differentOddEven="0"/>
  <legacyDrawing r:id="rId2"/>
  <extLst/>
</worksheet>
</file>

<file path=xl/worksheets/sheet5.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5"/>
  <dimension ref="B3:T31"/>
  <sheetViews>
    <sheetView view="normal" workbookViewId="0">
      <selection pane="topLeft" activeCell="L2" sqref="L2"/>
    </sheetView>
  </sheetViews>
  <sheetFormatPr defaultRowHeight="14.5"/>
  <cols>
    <col min="2" max="2" width="9.875" customWidth="1"/>
    <col min="3" max="3" width="29.375" customWidth="1"/>
    <col min="4" max="4" width="16.625" customWidth="1"/>
    <col min="5" max="5" width="7.625" bestFit="1" customWidth="1"/>
    <col min="6" max="6" width="1.12109375" customWidth="1"/>
    <col min="7" max="7" width="15.00390625" bestFit="1" customWidth="1"/>
    <col min="8" max="8" width="7.625" bestFit="1" customWidth="1"/>
    <col min="9" max="9" width="1.37109375" customWidth="1"/>
    <col min="10" max="10" width="15.00390625" bestFit="1" customWidth="1"/>
    <col min="11" max="11" width="10.50390625" bestFit="1" customWidth="1"/>
    <col min="12" max="12" width="14.625" customWidth="1"/>
    <col min="13" max="13" width="10.50390625" bestFit="1" customWidth="1"/>
    <col min="14" max="14" width="16.125" customWidth="1"/>
    <col min="15" max="15" width="10.50390625" bestFit="1" customWidth="1"/>
    <col min="16" max="16" width="13.375" bestFit="1" customWidth="1"/>
  </cols>
  <sheetData>
    <row r="3" spans="2:3">
      <c r="B3" t="s">
        <v>21</v>
      </c>
      <c r="C3" s="11" t="str">
        <f>'Front Sheet'!C3</f>
        <v>EstablishmentName</v>
      </c>
    </row>
    <row r="4" spans="2:3" ht="15" thickBot="1">
      <c r="B4" t="s">
        <v>33</v>
      </c>
      <c r="C4" t="str">
        <f>'Front Sheet'!C4</f>
        <v>EstablishmentNumber</v>
      </c>
    </row>
    <row r="5" spans="4:17">
      <c r="D5" s="37"/>
      <c r="E5" s="38" t="s">
        <v>0</v>
      </c>
      <c r="F5" s="38"/>
      <c r="G5" s="38"/>
      <c r="H5" s="38" t="s">
        <v>0</v>
      </c>
      <c r="I5" s="38"/>
      <c r="J5" s="38"/>
      <c r="K5" s="52" t="s">
        <v>1</v>
      </c>
      <c r="L5" s="38"/>
      <c r="M5" s="52" t="s">
        <v>1</v>
      </c>
      <c r="N5" s="38"/>
      <c r="O5" s="53" t="s">
        <v>1</v>
      </c>
      <c r="Q5" t="s">
        <v>46</v>
      </c>
    </row>
    <row r="6" spans="4:17" ht="15" thickBot="1">
      <c r="D6" s="39"/>
      <c r="E6" t="s">
        <v>64</v>
      </c>
      <c r="H6" t="s">
        <v>2</v>
      </c>
      <c r="K6" t="s">
        <v>3</v>
      </c>
      <c r="M6" t="s">
        <v>4</v>
      </c>
      <c r="O6" s="40" t="s">
        <v>5</v>
      </c>
      <c r="Q6" s="61" t="s">
        <v>81</v>
      </c>
    </row>
    <row r="7" spans="4:15" ht="15" thickBot="1">
      <c r="D7" s="56" t="s">
        <v>65</v>
      </c>
      <c r="E7" s="107" t="e">
        <f>VLOOKUP($C$4,'202526 Actuals'!$D$3:$J$261,7,0)</f>
        <v>#N/A</v>
      </c>
      <c r="F7" s="83"/>
      <c r="G7" s="83" t="s">
        <v>66</v>
      </c>
      <c r="H7" s="83" t="e">
        <f>VLOOKUP($C$4,'202526 Actuals'!$D$3:$J$261,6,0)</f>
        <v>#N/A</v>
      </c>
      <c r="I7" s="83"/>
      <c r="J7" s="108" t="s">
        <v>67</v>
      </c>
      <c r="K7" s="109"/>
      <c r="L7" s="110">
        <f>'Front Sheet'!J6</f>
        <v>46296</v>
      </c>
      <c r="M7" s="89">
        <f>ROUNDDOWN(('Front Sheet'!K6/7)*6,0)</f>
        <v>0</v>
      </c>
      <c r="N7" s="111">
        <f>'Front Sheet'!M6</f>
        <v>46661</v>
      </c>
      <c r="O7" s="112">
        <f>ROUNDDOWN(('Front Sheet'!N6/7)*6,0)</f>
        <v>0</v>
      </c>
    </row>
    <row r="8" spans="4:15">
      <c r="D8" s="39"/>
      <c r="E8" s="83"/>
      <c r="F8" s="83"/>
      <c r="G8" s="83"/>
      <c r="H8" s="83"/>
      <c r="I8" s="83"/>
      <c r="J8" s="83"/>
      <c r="K8" s="83"/>
      <c r="L8" s="83"/>
      <c r="M8" s="83"/>
      <c r="N8" s="83"/>
      <c r="O8" s="90"/>
    </row>
    <row r="9" spans="3:15">
      <c r="C9" t="s">
        <v>68</v>
      </c>
      <c r="D9" s="39"/>
      <c r="E9" s="83"/>
      <c r="F9" s="83"/>
      <c r="G9" s="83"/>
      <c r="H9" s="83"/>
      <c r="I9" s="83"/>
      <c r="J9" s="83"/>
      <c r="K9" s="83"/>
      <c r="L9" s="83"/>
      <c r="M9" s="83"/>
      <c r="N9" s="83"/>
      <c r="O9" s="90"/>
    </row>
    <row r="10" spans="4:20" ht="18.5">
      <c r="D10" s="39" t="s">
        <v>69</v>
      </c>
      <c r="E10" s="113">
        <v>16000</v>
      </c>
      <c r="F10" s="113"/>
      <c r="G10" s="83" t="s">
        <v>69</v>
      </c>
      <c r="H10" s="113">
        <v>16000</v>
      </c>
      <c r="I10" s="113"/>
      <c r="J10" s="83" t="s">
        <v>69</v>
      </c>
      <c r="K10" s="113">
        <v>16000</v>
      </c>
      <c r="L10" s="83" t="s">
        <v>69</v>
      </c>
      <c r="M10" s="113">
        <v>16000</v>
      </c>
      <c r="N10" s="83" t="s">
        <v>69</v>
      </c>
      <c r="O10" s="114">
        <v>16000</v>
      </c>
      <c r="R10" s="64" t="s">
        <v>82</v>
      </c>
      <c r="S10" s="64"/>
      <c r="T10" s="64"/>
    </row>
    <row r="11" spans="4:20" ht="18.5">
      <c r="D11" s="39" t="s">
        <v>70</v>
      </c>
      <c r="E11" s="113" t="e">
        <f>E7*10</f>
        <v>#N/A</v>
      </c>
      <c r="F11" s="113"/>
      <c r="G11" s="113" t="s">
        <v>70</v>
      </c>
      <c r="H11" s="113" t="e">
        <f>H7*10</f>
        <v>#N/A</v>
      </c>
      <c r="I11" s="113"/>
      <c r="J11" s="113" t="s">
        <v>70</v>
      </c>
      <c r="K11" s="113">
        <f>K7*10</f>
        <v>0</v>
      </c>
      <c r="L11" s="113" t="s">
        <v>70</v>
      </c>
      <c r="M11" s="113">
        <f>M7*10</f>
        <v>0</v>
      </c>
      <c r="N11" s="113" t="s">
        <v>70</v>
      </c>
      <c r="O11" s="113">
        <f>O7*10</f>
        <v>0</v>
      </c>
      <c r="R11" s="64" t="s">
        <v>49</v>
      </c>
      <c r="S11" s="64"/>
      <c r="T11" s="64"/>
    </row>
    <row r="12" spans="4:20" ht="19" thickBot="1">
      <c r="D12" s="39" t="s">
        <v>60</v>
      </c>
      <c r="E12" s="115" t="e">
        <f>SUM(E10:E11)</f>
        <v>#N/A</v>
      </c>
      <c r="F12" s="115"/>
      <c r="G12" s="116"/>
      <c r="H12" s="115" t="e">
        <f>SUM(H10:H11)</f>
        <v>#N/A</v>
      </c>
      <c r="I12" s="115"/>
      <c r="J12" s="116"/>
      <c r="K12" s="117">
        <f>SUM(K10:K11)</f>
        <v>16000</v>
      </c>
      <c r="L12" s="116"/>
      <c r="M12" s="117">
        <f>SUM(M10:M11)</f>
        <v>16000</v>
      </c>
      <c r="N12" s="116"/>
      <c r="O12" s="118">
        <f>SUM(O10:O11)</f>
        <v>16000</v>
      </c>
      <c r="R12" s="64" t="s">
        <v>50</v>
      </c>
      <c r="S12" s="64"/>
      <c r="T12" s="64"/>
    </row>
    <row r="13" spans="4:20" ht="19" thickTop="1">
      <c r="D13" s="39"/>
      <c r="E13" s="83"/>
      <c r="F13" s="83"/>
      <c r="G13" s="83"/>
      <c r="H13" s="83"/>
      <c r="I13" s="83"/>
      <c r="J13" s="83"/>
      <c r="K13" s="83"/>
      <c r="L13" s="83"/>
      <c r="M13" s="83"/>
      <c r="N13" s="83"/>
      <c r="O13" s="90"/>
      <c r="R13" s="64" t="s">
        <v>51</v>
      </c>
      <c r="S13" s="64"/>
      <c r="T13" s="64"/>
    </row>
    <row r="14" spans="4:15">
      <c r="D14" s="39"/>
      <c r="E14" s="83"/>
      <c r="F14" s="83"/>
      <c r="G14" s="83"/>
      <c r="H14" s="83"/>
      <c r="I14" s="83"/>
      <c r="J14" s="83"/>
      <c r="K14" s="83"/>
      <c r="L14" s="83"/>
      <c r="M14" s="83"/>
      <c r="N14" s="83"/>
      <c r="O14" s="90"/>
    </row>
    <row r="15" spans="4:15">
      <c r="D15" s="39"/>
      <c r="E15" s="83"/>
      <c r="F15" s="83"/>
      <c r="G15" s="83"/>
      <c r="H15" s="83"/>
      <c r="I15" s="83"/>
      <c r="J15" s="83"/>
      <c r="K15" s="83"/>
      <c r="L15" s="83"/>
      <c r="M15" s="83"/>
      <c r="N15" s="83"/>
      <c r="O15" s="90"/>
    </row>
    <row r="16" spans="4:15">
      <c r="D16" s="39" t="s">
        <v>71</v>
      </c>
      <c r="E16" s="113" t="e">
        <f>E12/12*7</f>
        <v>#N/A</v>
      </c>
      <c r="F16" s="113"/>
      <c r="G16" s="83" t="s">
        <v>72</v>
      </c>
      <c r="H16" s="113" t="e">
        <f>H12/2</f>
        <v>#N/A</v>
      </c>
      <c r="I16" s="113"/>
      <c r="J16" s="83" t="s">
        <v>73</v>
      </c>
      <c r="K16" s="119">
        <f>K12/2</f>
        <v>8000</v>
      </c>
      <c r="L16" s="83" t="s">
        <v>74</v>
      </c>
      <c r="M16" s="119">
        <f>M12/2</f>
        <v>8000</v>
      </c>
      <c r="N16" s="83" t="s">
        <v>75</v>
      </c>
      <c r="O16" s="119">
        <f>O12/2</f>
        <v>8000</v>
      </c>
    </row>
    <row r="17" spans="4:15" ht="15" thickBot="1">
      <c r="D17" s="41" t="s">
        <v>76</v>
      </c>
      <c r="E17" s="120" t="e">
        <f>E12/12*5</f>
        <v>#N/A</v>
      </c>
      <c r="F17" s="120"/>
      <c r="G17" s="96" t="s">
        <v>77</v>
      </c>
      <c r="H17" s="120" t="e">
        <f>H12/2</f>
        <v>#N/A</v>
      </c>
      <c r="I17" s="120"/>
      <c r="J17" s="96" t="s">
        <v>78</v>
      </c>
      <c r="K17" s="121">
        <f>K12/2</f>
        <v>8000</v>
      </c>
      <c r="L17" s="96" t="s">
        <v>79</v>
      </c>
      <c r="M17" s="121">
        <f>M12/2</f>
        <v>8000</v>
      </c>
      <c r="N17" s="96" t="s">
        <v>80</v>
      </c>
      <c r="O17" s="121">
        <f>O12/2</f>
        <v>8000</v>
      </c>
    </row>
    <row r="29" spans="3:3" ht="16">
      <c r="C29" s="57" t="s">
        <v>30</v>
      </c>
    </row>
    <row r="30" spans="3:3" ht="16">
      <c r="C30" s="55" t="s">
        <v>31</v>
      </c>
    </row>
    <row r="31" spans="3:3" ht="16">
      <c r="C31" s="59" t="s">
        <v>32</v>
      </c>
    </row>
  </sheetData>
  <sheetProtection sheet="1" objects="1" scenarios="1"/>
  <hyperlinks>
    <hyperlink ref="Q6" r:id="rId1" display="https://www.gov.uk/government/publications/pe-and-sport-premium-for-primary-schools/pe-and-sport-premium-guidance-for-primary-schools "/>
  </hyperlinks>
  <pageMargins left="0.7" right="0.7" top="0.75" bottom="0.75" header="0.3" footer="0.3"/>
  <headerFooter scaleWithDoc="1" alignWithMargins="0" differentFirst="0" differentOddEven="0"/>
  <legacyDrawing r:id="rId2"/>
  <extLst/>
</worksheet>
</file>

<file path=xl/worksheets/sheet6.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1"/>
  <dimension ref="B1:G15"/>
  <sheetViews>
    <sheetView view="normal" workbookViewId="0">
      <selection pane="topLeft" activeCell="E19" sqref="E19"/>
    </sheetView>
  </sheetViews>
  <sheetFormatPr defaultRowHeight="14.5"/>
  <cols>
    <col min="2" max="2" width="45.125" customWidth="1"/>
    <col min="3" max="3" width="11.50390625" bestFit="1" customWidth="1"/>
    <col min="4" max="7" width="10.50390625" bestFit="1" customWidth="1"/>
  </cols>
  <sheetData>
    <row r="1" spans="3:7">
      <c r="C1" t="s">
        <v>0</v>
      </c>
      <c r="D1" t="s">
        <v>0</v>
      </c>
      <c r="E1" t="s">
        <v>1</v>
      </c>
      <c r="F1" t="s">
        <v>1</v>
      </c>
      <c r="G1" t="s">
        <v>1</v>
      </c>
    </row>
    <row r="2" spans="3:7">
      <c r="C2" t="s">
        <v>2</v>
      </c>
      <c r="D2" t="s">
        <v>3</v>
      </c>
      <c r="E2" t="s">
        <v>4</v>
      </c>
      <c r="F2" t="s">
        <v>5</v>
      </c>
      <c r="G2" t="s">
        <v>6</v>
      </c>
    </row>
    <row r="3" spans="2:7">
      <c r="B3" t="s">
        <v>457</v>
      </c>
      <c r="C3" s="12">
        <v>1515</v>
      </c>
      <c r="D3" s="12">
        <v>1550</v>
      </c>
      <c r="E3" s="12">
        <v>1550</v>
      </c>
      <c r="F3" s="12">
        <v>1550</v>
      </c>
      <c r="G3" s="12">
        <v>1550</v>
      </c>
    </row>
    <row r="4" spans="2:7">
      <c r="B4" t="s">
        <v>461</v>
      </c>
      <c r="C4" s="12">
        <v>2630</v>
      </c>
      <c r="D4" s="12">
        <v>2690</v>
      </c>
      <c r="E4" s="12">
        <v>2690</v>
      </c>
      <c r="F4" s="12">
        <v>2690</v>
      </c>
      <c r="G4" s="12">
        <v>2690</v>
      </c>
    </row>
    <row r="5" spans="2:7">
      <c r="B5" t="s">
        <v>460</v>
      </c>
      <c r="C5" s="12">
        <v>2630</v>
      </c>
      <c r="D5" s="12">
        <v>2690</v>
      </c>
      <c r="E5" s="12">
        <v>2690</v>
      </c>
      <c r="F5" s="12">
        <v>2690</v>
      </c>
      <c r="G5" s="12">
        <v>2690</v>
      </c>
    </row>
    <row r="6" spans="2:7">
      <c r="B6" t="s">
        <v>7</v>
      </c>
      <c r="C6" s="12">
        <v>350</v>
      </c>
      <c r="D6" s="12">
        <v>360</v>
      </c>
      <c r="E6" s="12">
        <v>360</v>
      </c>
      <c r="F6" s="12">
        <v>360</v>
      </c>
      <c r="G6" s="12">
        <v>360</v>
      </c>
    </row>
    <row r="7" spans="3:7">
      <c r="C7" s="12"/>
      <c r="D7" s="12"/>
      <c r="E7" s="12"/>
      <c r="F7" s="12"/>
      <c r="G7" s="12"/>
    </row>
    <row r="8" spans="2:7">
      <c r="B8" t="s">
        <v>8</v>
      </c>
      <c r="C8" s="34">
        <v>2.58</v>
      </c>
      <c r="D8" s="34">
        <v>2.61</v>
      </c>
      <c r="E8" s="34">
        <v>2.61</v>
      </c>
      <c r="F8" s="34">
        <v>2.61</v>
      </c>
      <c r="G8" s="34">
        <v>2.61</v>
      </c>
    </row>
    <row r="9" spans="3:7" hidden="1">
      <c r="C9" s="12"/>
      <c r="D9" s="12"/>
      <c r="E9" s="12"/>
      <c r="F9" s="12"/>
      <c r="G9" s="12"/>
    </row>
    <row r="10" spans="2:7" hidden="1">
      <c r="B10" t="s">
        <v>9</v>
      </c>
      <c r="C10" s="34">
        <v>11</v>
      </c>
      <c r="D10" s="12"/>
      <c r="E10" s="12"/>
      <c r="F10" s="12"/>
      <c r="G10" s="12"/>
    </row>
    <row r="11" spans="2:7" hidden="1">
      <c r="B11" t="s">
        <v>10</v>
      </c>
      <c r="C11" s="34">
        <v>8.15</v>
      </c>
      <c r="D11" s="12"/>
      <c r="E11" s="12"/>
      <c r="F11" s="12"/>
      <c r="G11" s="12"/>
    </row>
    <row r="12" spans="2:7" hidden="1">
      <c r="B12" t="s">
        <v>11</v>
      </c>
      <c r="C12" s="34">
        <v>5.66</v>
      </c>
      <c r="D12" s="12"/>
      <c r="E12" s="12"/>
      <c r="F12" s="12"/>
      <c r="G12" s="12"/>
    </row>
    <row r="13" spans="3:7">
      <c r="C13" s="12"/>
      <c r="D13" s="12"/>
      <c r="E13" s="12"/>
      <c r="F13" s="12"/>
      <c r="G13" s="12"/>
    </row>
    <row r="14" spans="2:7">
      <c r="B14" t="s">
        <v>12</v>
      </c>
      <c r="C14" s="12">
        <v>16000</v>
      </c>
      <c r="D14" s="12">
        <v>16000</v>
      </c>
      <c r="E14" s="12">
        <v>16000</v>
      </c>
      <c r="F14" s="12">
        <v>16000</v>
      </c>
      <c r="G14" s="12">
        <v>16000</v>
      </c>
    </row>
    <row r="15" spans="2:7">
      <c r="B15" t="s">
        <v>13</v>
      </c>
      <c r="C15" s="12">
        <v>10</v>
      </c>
      <c r="D15" s="12">
        <v>10</v>
      </c>
      <c r="E15" s="12">
        <v>10</v>
      </c>
      <c r="F15" s="12">
        <v>10</v>
      </c>
      <c r="G15" s="12">
        <v>10</v>
      </c>
    </row>
  </sheetData>
  <pageMargins left="0.7" right="0.7" top="0.75" bottom="0.75" header="0.3" footer="0.3"/>
  <headerFooter scaleWithDoc="1" alignWithMargins="0" differentFirst="0" differentOddEven="0"/>
  <extLst/>
</worksheet>
</file>

<file path=xl/worksheets/sheet7.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6"/>
  <dimension ref="A2:S264"/>
  <sheetViews>
    <sheetView view="normal" workbookViewId="0">
      <selection pane="topLeft" activeCell="F17" sqref="F17"/>
    </sheetView>
  </sheetViews>
  <sheetFormatPr defaultRowHeight="14.5"/>
  <cols>
    <col min="6" max="6" width="21.875" customWidth="1"/>
  </cols>
  <sheetData>
    <row r="2" spans="1:19" ht="145">
      <c r="A2" s="1" t="s">
        <v>83</v>
      </c>
      <c r="B2" s="1" t="s">
        <v>84</v>
      </c>
      <c r="C2" s="1" t="s">
        <v>85</v>
      </c>
      <c r="D2" s="1" t="s">
        <v>86</v>
      </c>
      <c r="E2" s="1" t="s">
        <v>87</v>
      </c>
      <c r="F2" s="1" t="s">
        <v>88</v>
      </c>
      <c r="G2" s="1" t="s">
        <v>89</v>
      </c>
      <c r="H2" s="1" t="s">
        <v>90</v>
      </c>
      <c r="I2" s="1" t="s">
        <v>91</v>
      </c>
      <c r="J2" s="1" t="s">
        <v>92</v>
      </c>
      <c r="K2" s="1" t="s">
        <v>93</v>
      </c>
      <c r="L2" s="1" t="s">
        <v>94</v>
      </c>
      <c r="M2" s="1" t="s">
        <v>95</v>
      </c>
      <c r="N2" s="1" t="s">
        <v>96</v>
      </c>
      <c r="O2" s="1" t="s">
        <v>97</v>
      </c>
      <c r="P2" s="1" t="s">
        <v>98</v>
      </c>
      <c r="Q2" s="1" t="s">
        <v>99</v>
      </c>
      <c r="R2" s="2" t="s">
        <v>100</v>
      </c>
      <c r="S2" s="2" t="s">
        <v>101</v>
      </c>
    </row>
    <row r="3" spans="1:19">
      <c r="A3" s="3">
        <v>134765</v>
      </c>
      <c r="B3" s="3">
        <v>8731105</v>
      </c>
      <c r="C3" s="3">
        <v>873</v>
      </c>
      <c r="D3" s="4" t="s">
        <v>102</v>
      </c>
      <c r="E3" s="3">
        <v>1105</v>
      </c>
      <c r="F3" s="4" t="s">
        <v>103</v>
      </c>
      <c r="G3" s="4" t="s">
        <v>104</v>
      </c>
      <c r="H3" s="4" t="s">
        <v>105</v>
      </c>
      <c r="I3" s="5">
        <v>1</v>
      </c>
      <c r="J3" s="5">
        <v>0</v>
      </c>
      <c r="K3" s="5">
        <v>0</v>
      </c>
      <c r="L3" s="5">
        <v>0</v>
      </c>
      <c r="M3" s="6">
        <v>0</v>
      </c>
      <c r="N3" s="5">
        <v>1</v>
      </c>
      <c r="O3" s="5">
        <v>0</v>
      </c>
      <c r="P3" s="5">
        <v>0</v>
      </c>
      <c r="Q3" s="6">
        <v>0</v>
      </c>
      <c r="R3" s="7">
        <v>0</v>
      </c>
      <c r="S3" s="8">
        <v>0</v>
      </c>
    </row>
    <row r="4" spans="1:19">
      <c r="A4" s="3">
        <v>142793</v>
      </c>
      <c r="B4" s="3">
        <v>8731108</v>
      </c>
      <c r="C4" s="3">
        <v>873</v>
      </c>
      <c r="D4" s="4" t="s">
        <v>102</v>
      </c>
      <c r="E4" s="3">
        <v>1108</v>
      </c>
      <c r="F4" s="4" t="s">
        <v>106</v>
      </c>
      <c r="G4" s="4" t="s">
        <v>107</v>
      </c>
      <c r="H4" s="4" t="s">
        <v>108</v>
      </c>
      <c r="I4" s="5">
        <v>8</v>
      </c>
      <c r="J4" s="5">
        <v>0</v>
      </c>
      <c r="K4" s="5">
        <v>0</v>
      </c>
      <c r="L4" s="5">
        <v>0</v>
      </c>
      <c r="M4" s="6">
        <v>0</v>
      </c>
      <c r="N4" s="5">
        <v>8</v>
      </c>
      <c r="O4" s="5">
        <v>3</v>
      </c>
      <c r="P4" s="5">
        <v>37.5</v>
      </c>
      <c r="Q4" s="6">
        <v>3225</v>
      </c>
      <c r="R4" s="7">
        <v>3</v>
      </c>
      <c r="S4" s="8">
        <v>3225</v>
      </c>
    </row>
    <row r="5" spans="1:19">
      <c r="A5" s="3">
        <v>142378</v>
      </c>
      <c r="B5" s="3">
        <v>8731109</v>
      </c>
      <c r="C5" s="3">
        <v>873</v>
      </c>
      <c r="D5" s="4" t="s">
        <v>102</v>
      </c>
      <c r="E5" s="3">
        <v>1109</v>
      </c>
      <c r="F5" s="4" t="s">
        <v>109</v>
      </c>
      <c r="G5" s="4" t="s">
        <v>107</v>
      </c>
      <c r="H5" s="4" t="s">
        <v>110</v>
      </c>
      <c r="I5" s="5">
        <v>8.5</v>
      </c>
      <c r="J5" s="5">
        <v>0</v>
      </c>
      <c r="K5" s="5">
        <v>0</v>
      </c>
      <c r="L5" s="5">
        <v>0</v>
      </c>
      <c r="M5" s="6">
        <v>0</v>
      </c>
      <c r="N5" s="5">
        <v>8.5</v>
      </c>
      <c r="O5" s="5">
        <v>4</v>
      </c>
      <c r="P5" s="5">
        <v>47.06</v>
      </c>
      <c r="Q5" s="6">
        <v>4300</v>
      </c>
      <c r="R5" s="7">
        <v>4</v>
      </c>
      <c r="S5" s="8">
        <v>4300</v>
      </c>
    </row>
    <row r="6" spans="1:19">
      <c r="A6" s="3">
        <v>136802</v>
      </c>
      <c r="B6" s="3">
        <v>8732000</v>
      </c>
      <c r="C6" s="3">
        <v>873</v>
      </c>
      <c r="D6" s="4" t="s">
        <v>102</v>
      </c>
      <c r="E6" s="3">
        <v>2000</v>
      </c>
      <c r="F6" s="4" t="s">
        <v>111</v>
      </c>
      <c r="G6" s="4" t="s">
        <v>112</v>
      </c>
      <c r="H6" s="4" t="s">
        <v>105</v>
      </c>
      <c r="I6" s="5">
        <v>236</v>
      </c>
      <c r="J6" s="5">
        <v>236</v>
      </c>
      <c r="K6" s="5">
        <v>99</v>
      </c>
      <c r="L6" s="5">
        <v>41.95</v>
      </c>
      <c r="M6" s="6">
        <v>149985</v>
      </c>
      <c r="N6" s="5">
        <v>0</v>
      </c>
      <c r="O6" s="5">
        <v>0</v>
      </c>
      <c r="P6" s="5">
        <v>0</v>
      </c>
      <c r="Q6" s="6">
        <v>0</v>
      </c>
      <c r="R6" s="7">
        <v>99</v>
      </c>
      <c r="S6" s="8">
        <v>149985</v>
      </c>
    </row>
    <row r="7" spans="1:19">
      <c r="A7" s="3">
        <v>136814</v>
      </c>
      <c r="B7" s="3">
        <v>8732001</v>
      </c>
      <c r="C7" s="3">
        <v>873</v>
      </c>
      <c r="D7" s="4" t="s">
        <v>102</v>
      </c>
      <c r="E7" s="3">
        <v>2001</v>
      </c>
      <c r="F7" s="4" t="s">
        <v>113</v>
      </c>
      <c r="G7" s="4" t="s">
        <v>112</v>
      </c>
      <c r="H7" s="4" t="s">
        <v>114</v>
      </c>
      <c r="I7" s="5">
        <v>490</v>
      </c>
      <c r="J7" s="5">
        <v>490</v>
      </c>
      <c r="K7" s="5">
        <v>79</v>
      </c>
      <c r="L7" s="5">
        <v>16.12</v>
      </c>
      <c r="M7" s="6">
        <v>119685</v>
      </c>
      <c r="N7" s="5">
        <v>0</v>
      </c>
      <c r="O7" s="5">
        <v>0</v>
      </c>
      <c r="P7" s="5">
        <v>0</v>
      </c>
      <c r="Q7" s="6">
        <v>0</v>
      </c>
      <c r="R7" s="7">
        <v>79</v>
      </c>
      <c r="S7" s="8">
        <v>119685</v>
      </c>
    </row>
    <row r="8" spans="1:19">
      <c r="A8" s="3">
        <v>110602</v>
      </c>
      <c r="B8" s="3">
        <v>8732002</v>
      </c>
      <c r="C8" s="3">
        <v>873</v>
      </c>
      <c r="D8" s="4" t="s">
        <v>102</v>
      </c>
      <c r="E8" s="3">
        <v>2002</v>
      </c>
      <c r="F8" s="4" t="s">
        <v>115</v>
      </c>
      <c r="G8" s="4" t="s">
        <v>112</v>
      </c>
      <c r="H8" s="4" t="s">
        <v>105</v>
      </c>
      <c r="I8" s="5">
        <v>360</v>
      </c>
      <c r="J8" s="5">
        <v>360</v>
      </c>
      <c r="K8" s="5">
        <v>67</v>
      </c>
      <c r="L8" s="5">
        <v>18.61</v>
      </c>
      <c r="M8" s="6">
        <v>101505</v>
      </c>
      <c r="N8" s="5">
        <v>0</v>
      </c>
      <c r="O8" s="5">
        <v>0</v>
      </c>
      <c r="P8" s="5">
        <v>0</v>
      </c>
      <c r="Q8" s="6">
        <v>0</v>
      </c>
      <c r="R8" s="7">
        <v>67</v>
      </c>
      <c r="S8" s="8">
        <v>101505</v>
      </c>
    </row>
    <row r="9" spans="1:19">
      <c r="A9" s="3">
        <v>110603</v>
      </c>
      <c r="B9" s="3">
        <v>8732004</v>
      </c>
      <c r="C9" s="3">
        <v>873</v>
      </c>
      <c r="D9" s="4" t="s">
        <v>102</v>
      </c>
      <c r="E9" s="3">
        <v>2004</v>
      </c>
      <c r="F9" s="4" t="s">
        <v>116</v>
      </c>
      <c r="G9" s="4" t="s">
        <v>112</v>
      </c>
      <c r="H9" s="4" t="s">
        <v>117</v>
      </c>
      <c r="I9" s="5">
        <v>196</v>
      </c>
      <c r="J9" s="5">
        <v>196</v>
      </c>
      <c r="K9" s="5">
        <v>30</v>
      </c>
      <c r="L9" s="5">
        <v>15.31</v>
      </c>
      <c r="M9" s="6">
        <v>45450</v>
      </c>
      <c r="N9" s="5">
        <v>0</v>
      </c>
      <c r="O9" s="5">
        <v>0</v>
      </c>
      <c r="P9" s="5">
        <v>0</v>
      </c>
      <c r="Q9" s="6">
        <v>0</v>
      </c>
      <c r="R9" s="7">
        <v>30</v>
      </c>
      <c r="S9" s="8">
        <v>45450</v>
      </c>
    </row>
    <row r="10" spans="1:19">
      <c r="A10" s="3">
        <v>138280</v>
      </c>
      <c r="B10" s="3">
        <v>8732005</v>
      </c>
      <c r="C10" s="3">
        <v>873</v>
      </c>
      <c r="D10" s="4" t="s">
        <v>102</v>
      </c>
      <c r="E10" s="3">
        <v>2005</v>
      </c>
      <c r="F10" s="4" t="s">
        <v>118</v>
      </c>
      <c r="G10" s="4" t="s">
        <v>119</v>
      </c>
      <c r="H10" s="4" t="s">
        <v>117</v>
      </c>
      <c r="I10" s="5">
        <v>200</v>
      </c>
      <c r="J10" s="5">
        <v>200</v>
      </c>
      <c r="K10" s="5">
        <v>84</v>
      </c>
      <c r="L10" s="5">
        <v>42</v>
      </c>
      <c r="M10" s="6">
        <v>127260</v>
      </c>
      <c r="N10" s="5">
        <v>0</v>
      </c>
      <c r="O10" s="5">
        <v>0</v>
      </c>
      <c r="P10" s="5">
        <v>0</v>
      </c>
      <c r="Q10" s="6">
        <v>0</v>
      </c>
      <c r="R10" s="7">
        <v>84</v>
      </c>
      <c r="S10" s="8">
        <v>127260</v>
      </c>
    </row>
    <row r="11" spans="1:19">
      <c r="A11" s="3">
        <v>110604</v>
      </c>
      <c r="B11" s="3">
        <v>8732006</v>
      </c>
      <c r="C11" s="3">
        <v>873</v>
      </c>
      <c r="D11" s="4" t="s">
        <v>102</v>
      </c>
      <c r="E11" s="3">
        <v>2006</v>
      </c>
      <c r="F11" s="4" t="s">
        <v>120</v>
      </c>
      <c r="G11" s="4" t="s">
        <v>112</v>
      </c>
      <c r="H11" s="4" t="s">
        <v>121</v>
      </c>
      <c r="I11" s="5">
        <v>479</v>
      </c>
      <c r="J11" s="5">
        <v>479</v>
      </c>
      <c r="K11" s="5">
        <v>90</v>
      </c>
      <c r="L11" s="5">
        <v>18.79</v>
      </c>
      <c r="M11" s="6">
        <v>136350</v>
      </c>
      <c r="N11" s="5">
        <v>0</v>
      </c>
      <c r="O11" s="5">
        <v>0</v>
      </c>
      <c r="P11" s="5">
        <v>0</v>
      </c>
      <c r="Q11" s="6">
        <v>0</v>
      </c>
      <c r="R11" s="7">
        <v>90</v>
      </c>
      <c r="S11" s="8">
        <v>136350</v>
      </c>
    </row>
    <row r="12" spans="1:19">
      <c r="A12" s="3">
        <v>138993</v>
      </c>
      <c r="B12" s="3">
        <v>8732007</v>
      </c>
      <c r="C12" s="3">
        <v>873</v>
      </c>
      <c r="D12" s="4" t="s">
        <v>102</v>
      </c>
      <c r="E12" s="3">
        <v>2007</v>
      </c>
      <c r="F12" s="4" t="s">
        <v>122</v>
      </c>
      <c r="G12" s="4" t="s">
        <v>119</v>
      </c>
      <c r="H12" s="4" t="s">
        <v>117</v>
      </c>
      <c r="I12" s="5">
        <v>414</v>
      </c>
      <c r="J12" s="5">
        <v>414</v>
      </c>
      <c r="K12" s="5">
        <v>40</v>
      </c>
      <c r="L12" s="5">
        <v>9.66</v>
      </c>
      <c r="M12" s="6">
        <v>60600</v>
      </c>
      <c r="N12" s="5">
        <v>0</v>
      </c>
      <c r="O12" s="5">
        <v>0</v>
      </c>
      <c r="P12" s="5">
        <v>0</v>
      </c>
      <c r="Q12" s="6">
        <v>0</v>
      </c>
      <c r="R12" s="7">
        <v>40</v>
      </c>
      <c r="S12" s="8">
        <v>60600</v>
      </c>
    </row>
    <row r="13" spans="1:19">
      <c r="A13" s="3">
        <v>139555</v>
      </c>
      <c r="B13" s="3">
        <v>8732008</v>
      </c>
      <c r="C13" s="3">
        <v>873</v>
      </c>
      <c r="D13" s="4" t="s">
        <v>102</v>
      </c>
      <c r="E13" s="3">
        <v>2008</v>
      </c>
      <c r="F13" s="4" t="s">
        <v>123</v>
      </c>
      <c r="G13" s="4" t="s">
        <v>119</v>
      </c>
      <c r="H13" s="4" t="s">
        <v>121</v>
      </c>
      <c r="I13" s="5">
        <v>214</v>
      </c>
      <c r="J13" s="5">
        <v>214</v>
      </c>
      <c r="K13" s="5">
        <v>36</v>
      </c>
      <c r="L13" s="5">
        <v>16.82</v>
      </c>
      <c r="M13" s="6">
        <v>54540</v>
      </c>
      <c r="N13" s="5">
        <v>0</v>
      </c>
      <c r="O13" s="5">
        <v>0</v>
      </c>
      <c r="P13" s="5">
        <v>0</v>
      </c>
      <c r="Q13" s="6">
        <v>0</v>
      </c>
      <c r="R13" s="7">
        <v>36</v>
      </c>
      <c r="S13" s="8">
        <v>54540</v>
      </c>
    </row>
    <row r="14" spans="1:19">
      <c r="A14" s="3">
        <v>145423</v>
      </c>
      <c r="B14" s="3">
        <v>8732009</v>
      </c>
      <c r="C14" s="3">
        <v>873</v>
      </c>
      <c r="D14" s="4" t="s">
        <v>102</v>
      </c>
      <c r="E14" s="3">
        <v>2009</v>
      </c>
      <c r="F14" s="4" t="s">
        <v>124</v>
      </c>
      <c r="G14" s="4" t="s">
        <v>119</v>
      </c>
      <c r="H14" s="4" t="s">
        <v>105</v>
      </c>
      <c r="I14" s="5">
        <v>140</v>
      </c>
      <c r="J14" s="5">
        <v>140</v>
      </c>
      <c r="K14" s="5">
        <v>43</v>
      </c>
      <c r="L14" s="5">
        <v>30.71</v>
      </c>
      <c r="M14" s="6">
        <v>65145</v>
      </c>
      <c r="N14" s="5">
        <v>0</v>
      </c>
      <c r="O14" s="5">
        <v>0</v>
      </c>
      <c r="P14" s="5">
        <v>0</v>
      </c>
      <c r="Q14" s="6">
        <v>0</v>
      </c>
      <c r="R14" s="7">
        <v>43</v>
      </c>
      <c r="S14" s="8">
        <v>65145</v>
      </c>
    </row>
    <row r="15" spans="1:19">
      <c r="A15" s="3">
        <v>110606</v>
      </c>
      <c r="B15" s="3">
        <v>8732010</v>
      </c>
      <c r="C15" s="3">
        <v>873</v>
      </c>
      <c r="D15" s="4" t="s">
        <v>102</v>
      </c>
      <c r="E15" s="3">
        <v>2010</v>
      </c>
      <c r="F15" s="4" t="s">
        <v>125</v>
      </c>
      <c r="G15" s="4" t="s">
        <v>112</v>
      </c>
      <c r="H15" s="4" t="s">
        <v>117</v>
      </c>
      <c r="I15" s="5">
        <v>107</v>
      </c>
      <c r="J15" s="5">
        <v>107</v>
      </c>
      <c r="K15" s="5">
        <v>14</v>
      </c>
      <c r="L15" s="5">
        <v>13.08</v>
      </c>
      <c r="M15" s="6">
        <v>21210</v>
      </c>
      <c r="N15" s="5">
        <v>0</v>
      </c>
      <c r="O15" s="5">
        <v>0</v>
      </c>
      <c r="P15" s="5">
        <v>0</v>
      </c>
      <c r="Q15" s="6">
        <v>0</v>
      </c>
      <c r="R15" s="7">
        <v>14</v>
      </c>
      <c r="S15" s="8">
        <v>21210</v>
      </c>
    </row>
    <row r="16" spans="1:19">
      <c r="A16" s="3">
        <v>110607</v>
      </c>
      <c r="B16" s="3">
        <v>8732011</v>
      </c>
      <c r="C16" s="3">
        <v>873</v>
      </c>
      <c r="D16" s="4" t="s">
        <v>102</v>
      </c>
      <c r="E16" s="3">
        <v>2011</v>
      </c>
      <c r="F16" s="4" t="s">
        <v>126</v>
      </c>
      <c r="G16" s="4" t="s">
        <v>112</v>
      </c>
      <c r="H16" s="4" t="s">
        <v>105</v>
      </c>
      <c r="I16" s="5">
        <v>75</v>
      </c>
      <c r="J16" s="5">
        <v>75</v>
      </c>
      <c r="K16" s="5">
        <v>7</v>
      </c>
      <c r="L16" s="5">
        <v>9.33</v>
      </c>
      <c r="M16" s="6">
        <v>10605</v>
      </c>
      <c r="N16" s="5">
        <v>0</v>
      </c>
      <c r="O16" s="5">
        <v>0</v>
      </c>
      <c r="P16" s="5">
        <v>0</v>
      </c>
      <c r="Q16" s="6">
        <v>0</v>
      </c>
      <c r="R16" s="7">
        <v>7</v>
      </c>
      <c r="S16" s="8">
        <v>10605</v>
      </c>
    </row>
    <row r="17" spans="1:19">
      <c r="A17" s="3">
        <v>110608</v>
      </c>
      <c r="B17" s="3">
        <v>8732012</v>
      </c>
      <c r="C17" s="3">
        <v>873</v>
      </c>
      <c r="D17" s="4" t="s">
        <v>102</v>
      </c>
      <c r="E17" s="3">
        <v>2012</v>
      </c>
      <c r="F17" s="4" t="s">
        <v>127</v>
      </c>
      <c r="G17" s="4" t="s">
        <v>112</v>
      </c>
      <c r="H17" s="4" t="s">
        <v>105</v>
      </c>
      <c r="I17" s="5">
        <v>77</v>
      </c>
      <c r="J17" s="5">
        <v>77</v>
      </c>
      <c r="K17" s="5">
        <v>19</v>
      </c>
      <c r="L17" s="5">
        <v>24.68</v>
      </c>
      <c r="M17" s="6">
        <v>28785</v>
      </c>
      <c r="N17" s="5">
        <v>0</v>
      </c>
      <c r="O17" s="5">
        <v>0</v>
      </c>
      <c r="P17" s="5">
        <v>0</v>
      </c>
      <c r="Q17" s="6">
        <v>0</v>
      </c>
      <c r="R17" s="7">
        <v>19</v>
      </c>
      <c r="S17" s="8">
        <v>28785</v>
      </c>
    </row>
    <row r="18" spans="1:19">
      <c r="A18" s="3">
        <v>139556</v>
      </c>
      <c r="B18" s="3">
        <v>8732013</v>
      </c>
      <c r="C18" s="3">
        <v>873</v>
      </c>
      <c r="D18" s="4" t="s">
        <v>102</v>
      </c>
      <c r="E18" s="3">
        <v>2013</v>
      </c>
      <c r="F18" s="4" t="s">
        <v>128</v>
      </c>
      <c r="G18" s="4" t="s">
        <v>119</v>
      </c>
      <c r="H18" s="4" t="s">
        <v>110</v>
      </c>
      <c r="I18" s="5">
        <v>173</v>
      </c>
      <c r="J18" s="5">
        <v>173</v>
      </c>
      <c r="K18" s="5">
        <v>54</v>
      </c>
      <c r="L18" s="5">
        <v>31.21</v>
      </c>
      <c r="M18" s="6">
        <v>81810</v>
      </c>
      <c r="N18" s="5">
        <v>0</v>
      </c>
      <c r="O18" s="5">
        <v>0</v>
      </c>
      <c r="P18" s="5">
        <v>0</v>
      </c>
      <c r="Q18" s="6">
        <v>0</v>
      </c>
      <c r="R18" s="7">
        <v>54</v>
      </c>
      <c r="S18" s="8">
        <v>81810</v>
      </c>
    </row>
    <row r="19" spans="1:19">
      <c r="A19" s="3">
        <v>142638</v>
      </c>
      <c r="B19" s="3">
        <v>8732014</v>
      </c>
      <c r="C19" s="3">
        <v>873</v>
      </c>
      <c r="D19" s="4" t="s">
        <v>102</v>
      </c>
      <c r="E19" s="3">
        <v>2014</v>
      </c>
      <c r="F19" s="4" t="s">
        <v>129</v>
      </c>
      <c r="G19" s="4" t="s">
        <v>119</v>
      </c>
      <c r="H19" s="4" t="s">
        <v>105</v>
      </c>
      <c r="I19" s="5">
        <v>365</v>
      </c>
      <c r="J19" s="5">
        <v>365</v>
      </c>
      <c r="K19" s="5">
        <v>45</v>
      </c>
      <c r="L19" s="5">
        <v>12.33</v>
      </c>
      <c r="M19" s="6">
        <v>68175</v>
      </c>
      <c r="N19" s="5">
        <v>0</v>
      </c>
      <c r="O19" s="5">
        <v>0</v>
      </c>
      <c r="P19" s="5">
        <v>0</v>
      </c>
      <c r="Q19" s="6">
        <v>0</v>
      </c>
      <c r="R19" s="7">
        <v>45</v>
      </c>
      <c r="S19" s="8">
        <v>68175</v>
      </c>
    </row>
    <row r="20" spans="1:19">
      <c r="A20" s="3">
        <v>148105</v>
      </c>
      <c r="B20" s="3">
        <v>8732015</v>
      </c>
      <c r="C20" s="3">
        <v>873</v>
      </c>
      <c r="D20" s="4" t="s">
        <v>102</v>
      </c>
      <c r="E20" s="3">
        <v>2015</v>
      </c>
      <c r="F20" s="4" t="s">
        <v>130</v>
      </c>
      <c r="G20" s="4" t="s">
        <v>119</v>
      </c>
      <c r="H20" s="4" t="s">
        <v>117</v>
      </c>
      <c r="I20" s="5">
        <v>178</v>
      </c>
      <c r="J20" s="5">
        <v>178</v>
      </c>
      <c r="K20" s="5">
        <v>21</v>
      </c>
      <c r="L20" s="5">
        <v>11.8</v>
      </c>
      <c r="M20" s="6">
        <v>31815</v>
      </c>
      <c r="N20" s="5">
        <v>0</v>
      </c>
      <c r="O20" s="5">
        <v>0</v>
      </c>
      <c r="P20" s="5">
        <v>0</v>
      </c>
      <c r="Q20" s="6">
        <v>0</v>
      </c>
      <c r="R20" s="7">
        <v>21</v>
      </c>
      <c r="S20" s="8">
        <v>31815</v>
      </c>
    </row>
    <row r="21" spans="1:19">
      <c r="A21" s="3">
        <v>110611</v>
      </c>
      <c r="B21" s="3">
        <v>8732016</v>
      </c>
      <c r="C21" s="3">
        <v>873</v>
      </c>
      <c r="D21" s="4" t="s">
        <v>102</v>
      </c>
      <c r="E21" s="3">
        <v>2016</v>
      </c>
      <c r="F21" s="4" t="s">
        <v>131</v>
      </c>
      <c r="G21" s="4" t="s">
        <v>112</v>
      </c>
      <c r="H21" s="4" t="s">
        <v>105</v>
      </c>
      <c r="I21" s="5">
        <v>135</v>
      </c>
      <c r="J21" s="5">
        <v>135</v>
      </c>
      <c r="K21" s="5">
        <v>28</v>
      </c>
      <c r="L21" s="5">
        <v>20.74</v>
      </c>
      <c r="M21" s="6">
        <v>42420</v>
      </c>
      <c r="N21" s="5">
        <v>0</v>
      </c>
      <c r="O21" s="5">
        <v>0</v>
      </c>
      <c r="P21" s="5">
        <v>0</v>
      </c>
      <c r="Q21" s="6">
        <v>0</v>
      </c>
      <c r="R21" s="7">
        <v>28</v>
      </c>
      <c r="S21" s="8">
        <v>42420</v>
      </c>
    </row>
    <row r="22" spans="1:19">
      <c r="A22" s="3">
        <v>151048</v>
      </c>
      <c r="B22" s="3">
        <v>8732018</v>
      </c>
      <c r="C22" s="3">
        <v>873</v>
      </c>
      <c r="D22" s="4" t="s">
        <v>102</v>
      </c>
      <c r="E22" s="3">
        <v>2018</v>
      </c>
      <c r="F22" s="4" t="s">
        <v>132</v>
      </c>
      <c r="G22" s="4" t="s">
        <v>119</v>
      </c>
      <c r="H22" s="4" t="s">
        <v>105</v>
      </c>
      <c r="I22" s="5">
        <v>118</v>
      </c>
      <c r="J22" s="5">
        <v>118</v>
      </c>
      <c r="K22" s="5">
        <v>16</v>
      </c>
      <c r="L22" s="5">
        <v>13.56</v>
      </c>
      <c r="M22" s="6">
        <v>24240</v>
      </c>
      <c r="N22" s="5">
        <v>0</v>
      </c>
      <c r="O22" s="5">
        <v>0</v>
      </c>
      <c r="P22" s="5">
        <v>0</v>
      </c>
      <c r="Q22" s="6">
        <v>0</v>
      </c>
      <c r="R22" s="7">
        <v>16</v>
      </c>
      <c r="S22" s="8">
        <v>24240</v>
      </c>
    </row>
    <row r="23" spans="1:19">
      <c r="A23" s="3">
        <v>139634</v>
      </c>
      <c r="B23" s="3">
        <v>8732019</v>
      </c>
      <c r="C23" s="3">
        <v>873</v>
      </c>
      <c r="D23" s="4" t="s">
        <v>102</v>
      </c>
      <c r="E23" s="3">
        <v>2019</v>
      </c>
      <c r="F23" s="4" t="s">
        <v>133</v>
      </c>
      <c r="G23" s="4" t="s">
        <v>119</v>
      </c>
      <c r="H23" s="4" t="s">
        <v>117</v>
      </c>
      <c r="I23" s="5">
        <v>355</v>
      </c>
      <c r="J23" s="5">
        <v>355</v>
      </c>
      <c r="K23" s="5">
        <v>74</v>
      </c>
      <c r="L23" s="5">
        <v>20.85</v>
      </c>
      <c r="M23" s="6">
        <v>112110</v>
      </c>
      <c r="N23" s="5">
        <v>0</v>
      </c>
      <c r="O23" s="5">
        <v>0</v>
      </c>
      <c r="P23" s="5">
        <v>0</v>
      </c>
      <c r="Q23" s="6">
        <v>0</v>
      </c>
      <c r="R23" s="7">
        <v>74</v>
      </c>
      <c r="S23" s="8">
        <v>112110</v>
      </c>
    </row>
    <row r="24" spans="1:19">
      <c r="A24" s="3">
        <v>140173</v>
      </c>
      <c r="B24" s="3">
        <v>8732020</v>
      </c>
      <c r="C24" s="3">
        <v>873</v>
      </c>
      <c r="D24" s="4" t="s">
        <v>102</v>
      </c>
      <c r="E24" s="3">
        <v>2020</v>
      </c>
      <c r="F24" s="4" t="s">
        <v>134</v>
      </c>
      <c r="G24" s="4" t="s">
        <v>119</v>
      </c>
      <c r="H24" s="4" t="s">
        <v>108</v>
      </c>
      <c r="I24" s="5">
        <v>344</v>
      </c>
      <c r="J24" s="5">
        <v>344</v>
      </c>
      <c r="K24" s="5">
        <v>157</v>
      </c>
      <c r="L24" s="5">
        <v>45.64</v>
      </c>
      <c r="M24" s="6">
        <v>237855</v>
      </c>
      <c r="N24" s="5">
        <v>0</v>
      </c>
      <c r="O24" s="5">
        <v>0</v>
      </c>
      <c r="P24" s="5">
        <v>0</v>
      </c>
      <c r="Q24" s="6">
        <v>0</v>
      </c>
      <c r="R24" s="7">
        <v>157</v>
      </c>
      <c r="S24" s="8">
        <v>237855</v>
      </c>
    </row>
    <row r="25" spans="1:19">
      <c r="A25" s="3">
        <v>139088</v>
      </c>
      <c r="B25" s="3">
        <v>8732021</v>
      </c>
      <c r="C25" s="3">
        <v>873</v>
      </c>
      <c r="D25" s="4" t="s">
        <v>102</v>
      </c>
      <c r="E25" s="3">
        <v>2021</v>
      </c>
      <c r="F25" s="4" t="s">
        <v>135</v>
      </c>
      <c r="G25" s="4" t="s">
        <v>119</v>
      </c>
      <c r="H25" s="4" t="s">
        <v>121</v>
      </c>
      <c r="I25" s="5">
        <v>102</v>
      </c>
      <c r="J25" s="5">
        <v>102</v>
      </c>
      <c r="K25" s="5">
        <v>9</v>
      </c>
      <c r="L25" s="5">
        <v>8.82</v>
      </c>
      <c r="M25" s="6">
        <v>13635</v>
      </c>
      <c r="N25" s="5">
        <v>0</v>
      </c>
      <c r="O25" s="5">
        <v>0</v>
      </c>
      <c r="P25" s="5">
        <v>0</v>
      </c>
      <c r="Q25" s="6">
        <v>0</v>
      </c>
      <c r="R25" s="7">
        <v>9</v>
      </c>
      <c r="S25" s="8">
        <v>13635</v>
      </c>
    </row>
    <row r="26" spans="1:19">
      <c r="A26" s="3">
        <v>140174</v>
      </c>
      <c r="B26" s="3">
        <v>8732022</v>
      </c>
      <c r="C26" s="3">
        <v>873</v>
      </c>
      <c r="D26" s="4" t="s">
        <v>102</v>
      </c>
      <c r="E26" s="3">
        <v>2022</v>
      </c>
      <c r="F26" s="4" t="s">
        <v>136</v>
      </c>
      <c r="G26" s="4" t="s">
        <v>119</v>
      </c>
      <c r="H26" s="4" t="s">
        <v>108</v>
      </c>
      <c r="I26" s="5">
        <v>232</v>
      </c>
      <c r="J26" s="5">
        <v>232</v>
      </c>
      <c r="K26" s="5">
        <v>83</v>
      </c>
      <c r="L26" s="5">
        <v>35.78</v>
      </c>
      <c r="M26" s="6">
        <v>125745</v>
      </c>
      <c r="N26" s="5">
        <v>0</v>
      </c>
      <c r="O26" s="5">
        <v>0</v>
      </c>
      <c r="P26" s="5">
        <v>0</v>
      </c>
      <c r="Q26" s="6">
        <v>0</v>
      </c>
      <c r="R26" s="7">
        <v>83</v>
      </c>
      <c r="S26" s="8">
        <v>125745</v>
      </c>
    </row>
    <row r="27" spans="1:19">
      <c r="A27" s="3">
        <v>140386</v>
      </c>
      <c r="B27" s="3">
        <v>8732023</v>
      </c>
      <c r="C27" s="3">
        <v>873</v>
      </c>
      <c r="D27" s="4" t="s">
        <v>102</v>
      </c>
      <c r="E27" s="3">
        <v>2023</v>
      </c>
      <c r="F27" s="4" t="s">
        <v>137</v>
      </c>
      <c r="G27" s="4" t="s">
        <v>119</v>
      </c>
      <c r="H27" s="4" t="s">
        <v>114</v>
      </c>
      <c r="I27" s="5">
        <v>63</v>
      </c>
      <c r="J27" s="5">
        <v>63</v>
      </c>
      <c r="K27" s="5">
        <v>13</v>
      </c>
      <c r="L27" s="5">
        <v>20.63</v>
      </c>
      <c r="M27" s="6">
        <v>19695</v>
      </c>
      <c r="N27" s="5">
        <v>0</v>
      </c>
      <c r="O27" s="5">
        <v>0</v>
      </c>
      <c r="P27" s="5">
        <v>0</v>
      </c>
      <c r="Q27" s="6">
        <v>0</v>
      </c>
      <c r="R27" s="7">
        <v>13</v>
      </c>
      <c r="S27" s="8">
        <v>19695</v>
      </c>
    </row>
    <row r="28" spans="1:19">
      <c r="A28" s="3">
        <v>140483</v>
      </c>
      <c r="B28" s="3">
        <v>8732024</v>
      </c>
      <c r="C28" s="3">
        <v>873</v>
      </c>
      <c r="D28" s="4" t="s">
        <v>102</v>
      </c>
      <c r="E28" s="3">
        <v>2024</v>
      </c>
      <c r="F28" s="4" t="s">
        <v>138</v>
      </c>
      <c r="G28" s="4" t="s">
        <v>119</v>
      </c>
      <c r="H28" s="4" t="s">
        <v>121</v>
      </c>
      <c r="I28" s="5">
        <v>400</v>
      </c>
      <c r="J28" s="5">
        <v>400</v>
      </c>
      <c r="K28" s="5">
        <v>34</v>
      </c>
      <c r="L28" s="5">
        <v>8.5</v>
      </c>
      <c r="M28" s="6">
        <v>51510</v>
      </c>
      <c r="N28" s="5">
        <v>0</v>
      </c>
      <c r="O28" s="5">
        <v>0</v>
      </c>
      <c r="P28" s="5">
        <v>0</v>
      </c>
      <c r="Q28" s="6">
        <v>0</v>
      </c>
      <c r="R28" s="7">
        <v>34</v>
      </c>
      <c r="S28" s="8">
        <v>51510</v>
      </c>
    </row>
    <row r="29" spans="1:19">
      <c r="A29" s="3">
        <v>140622</v>
      </c>
      <c r="B29" s="3">
        <v>8732025</v>
      </c>
      <c r="C29" s="3">
        <v>873</v>
      </c>
      <c r="D29" s="4" t="s">
        <v>102</v>
      </c>
      <c r="E29" s="3">
        <v>2025</v>
      </c>
      <c r="F29" s="4" t="s">
        <v>139</v>
      </c>
      <c r="G29" s="4" t="s">
        <v>119</v>
      </c>
      <c r="H29" s="4" t="s">
        <v>105</v>
      </c>
      <c r="I29" s="5">
        <v>209</v>
      </c>
      <c r="J29" s="5">
        <v>209</v>
      </c>
      <c r="K29" s="5">
        <v>25</v>
      </c>
      <c r="L29" s="5">
        <v>11.96</v>
      </c>
      <c r="M29" s="6">
        <v>37875</v>
      </c>
      <c r="N29" s="5">
        <v>0</v>
      </c>
      <c r="O29" s="5">
        <v>0</v>
      </c>
      <c r="P29" s="5">
        <v>0</v>
      </c>
      <c r="Q29" s="6">
        <v>0</v>
      </c>
      <c r="R29" s="7">
        <v>25</v>
      </c>
      <c r="S29" s="8">
        <v>37875</v>
      </c>
    </row>
    <row r="30" spans="1:19">
      <c r="A30" s="3">
        <v>140888</v>
      </c>
      <c r="B30" s="3">
        <v>8732026</v>
      </c>
      <c r="C30" s="3">
        <v>873</v>
      </c>
      <c r="D30" s="4" t="s">
        <v>102</v>
      </c>
      <c r="E30" s="3">
        <v>2026</v>
      </c>
      <c r="F30" s="4" t="s">
        <v>140</v>
      </c>
      <c r="G30" s="4" t="s">
        <v>119</v>
      </c>
      <c r="H30" s="4" t="s">
        <v>108</v>
      </c>
      <c r="I30" s="5">
        <v>303</v>
      </c>
      <c r="J30" s="5">
        <v>303</v>
      </c>
      <c r="K30" s="5">
        <v>101</v>
      </c>
      <c r="L30" s="5">
        <v>33.33</v>
      </c>
      <c r="M30" s="6">
        <v>153015</v>
      </c>
      <c r="N30" s="5">
        <v>0</v>
      </c>
      <c r="O30" s="5">
        <v>0</v>
      </c>
      <c r="P30" s="5">
        <v>0</v>
      </c>
      <c r="Q30" s="6">
        <v>0</v>
      </c>
      <c r="R30" s="7">
        <v>101</v>
      </c>
      <c r="S30" s="8">
        <v>153015</v>
      </c>
    </row>
    <row r="31" spans="1:19">
      <c r="A31" s="3">
        <v>141211</v>
      </c>
      <c r="B31" s="3">
        <v>8732027</v>
      </c>
      <c r="C31" s="3">
        <v>873</v>
      </c>
      <c r="D31" s="4" t="s">
        <v>102</v>
      </c>
      <c r="E31" s="3">
        <v>2027</v>
      </c>
      <c r="F31" s="4" t="s">
        <v>141</v>
      </c>
      <c r="G31" s="4" t="s">
        <v>119</v>
      </c>
      <c r="H31" s="4" t="s">
        <v>142</v>
      </c>
      <c r="I31" s="5">
        <v>207</v>
      </c>
      <c r="J31" s="5">
        <v>207</v>
      </c>
      <c r="K31" s="5">
        <v>51</v>
      </c>
      <c r="L31" s="5">
        <v>24.64</v>
      </c>
      <c r="M31" s="6">
        <v>77265</v>
      </c>
      <c r="N31" s="5">
        <v>0</v>
      </c>
      <c r="O31" s="5">
        <v>0</v>
      </c>
      <c r="P31" s="5">
        <v>0</v>
      </c>
      <c r="Q31" s="6">
        <v>0</v>
      </c>
      <c r="R31" s="7">
        <v>51</v>
      </c>
      <c r="S31" s="8">
        <v>77265</v>
      </c>
    </row>
    <row r="32" spans="1:19">
      <c r="A32" s="3">
        <v>110614</v>
      </c>
      <c r="B32" s="3">
        <v>8732028</v>
      </c>
      <c r="C32" s="3">
        <v>873</v>
      </c>
      <c r="D32" s="4" t="s">
        <v>102</v>
      </c>
      <c r="E32" s="3">
        <v>2028</v>
      </c>
      <c r="F32" s="4" t="s">
        <v>143</v>
      </c>
      <c r="G32" s="4" t="s">
        <v>112</v>
      </c>
      <c r="H32" s="4" t="s">
        <v>105</v>
      </c>
      <c r="I32" s="5">
        <v>383</v>
      </c>
      <c r="J32" s="5">
        <v>383</v>
      </c>
      <c r="K32" s="5">
        <v>83</v>
      </c>
      <c r="L32" s="5">
        <v>21.67</v>
      </c>
      <c r="M32" s="6">
        <v>125745</v>
      </c>
      <c r="N32" s="5">
        <v>0</v>
      </c>
      <c r="O32" s="5">
        <v>0</v>
      </c>
      <c r="P32" s="5">
        <v>0</v>
      </c>
      <c r="Q32" s="6">
        <v>0</v>
      </c>
      <c r="R32" s="7">
        <v>83</v>
      </c>
      <c r="S32" s="8">
        <v>125745</v>
      </c>
    </row>
    <row r="33" spans="1:19">
      <c r="A33" s="3">
        <v>110615</v>
      </c>
      <c r="B33" s="3">
        <v>8732029</v>
      </c>
      <c r="C33" s="3">
        <v>873</v>
      </c>
      <c r="D33" s="4" t="s">
        <v>102</v>
      </c>
      <c r="E33" s="3">
        <v>2029</v>
      </c>
      <c r="F33" s="4" t="s">
        <v>144</v>
      </c>
      <c r="G33" s="4" t="s">
        <v>112</v>
      </c>
      <c r="H33" s="4" t="s">
        <v>105</v>
      </c>
      <c r="I33" s="5">
        <v>192</v>
      </c>
      <c r="J33" s="5">
        <v>192</v>
      </c>
      <c r="K33" s="5">
        <v>32</v>
      </c>
      <c r="L33" s="5">
        <v>16.67</v>
      </c>
      <c r="M33" s="6">
        <v>48480</v>
      </c>
      <c r="N33" s="5">
        <v>0</v>
      </c>
      <c r="O33" s="5">
        <v>0</v>
      </c>
      <c r="P33" s="5">
        <v>0</v>
      </c>
      <c r="Q33" s="6">
        <v>0</v>
      </c>
      <c r="R33" s="7">
        <v>32</v>
      </c>
      <c r="S33" s="8">
        <v>48480</v>
      </c>
    </row>
    <row r="34" spans="1:19">
      <c r="A34" s="3">
        <v>141212</v>
      </c>
      <c r="B34" s="3">
        <v>8732030</v>
      </c>
      <c r="C34" s="3">
        <v>873</v>
      </c>
      <c r="D34" s="4" t="s">
        <v>102</v>
      </c>
      <c r="E34" s="3">
        <v>2030</v>
      </c>
      <c r="F34" s="4" t="s">
        <v>145</v>
      </c>
      <c r="G34" s="4" t="s">
        <v>119</v>
      </c>
      <c r="H34" s="4" t="s">
        <v>121</v>
      </c>
      <c r="I34" s="5">
        <v>94</v>
      </c>
      <c r="J34" s="5">
        <v>94</v>
      </c>
      <c r="K34" s="5">
        <v>11</v>
      </c>
      <c r="L34" s="5">
        <v>11.7</v>
      </c>
      <c r="M34" s="6">
        <v>16665</v>
      </c>
      <c r="N34" s="5">
        <v>0</v>
      </c>
      <c r="O34" s="5">
        <v>0</v>
      </c>
      <c r="P34" s="5">
        <v>0</v>
      </c>
      <c r="Q34" s="6">
        <v>0</v>
      </c>
      <c r="R34" s="7">
        <v>11</v>
      </c>
      <c r="S34" s="8">
        <v>16665</v>
      </c>
    </row>
    <row r="35" spans="1:19">
      <c r="A35" s="3">
        <v>110616</v>
      </c>
      <c r="B35" s="3">
        <v>8732031</v>
      </c>
      <c r="C35" s="3">
        <v>873</v>
      </c>
      <c r="D35" s="4" t="s">
        <v>102</v>
      </c>
      <c r="E35" s="3">
        <v>2031</v>
      </c>
      <c r="F35" s="4" t="s">
        <v>146</v>
      </c>
      <c r="G35" s="4" t="s">
        <v>112</v>
      </c>
      <c r="H35" s="4" t="s">
        <v>117</v>
      </c>
      <c r="I35" s="5">
        <v>205</v>
      </c>
      <c r="J35" s="5">
        <v>205</v>
      </c>
      <c r="K35" s="5">
        <v>30</v>
      </c>
      <c r="L35" s="5">
        <v>14.63</v>
      </c>
      <c r="M35" s="6">
        <v>45450</v>
      </c>
      <c r="N35" s="5">
        <v>0</v>
      </c>
      <c r="O35" s="5">
        <v>0</v>
      </c>
      <c r="P35" s="5">
        <v>0</v>
      </c>
      <c r="Q35" s="6">
        <v>0</v>
      </c>
      <c r="R35" s="7">
        <v>30</v>
      </c>
      <c r="S35" s="8">
        <v>45450</v>
      </c>
    </row>
    <row r="36" spans="1:19">
      <c r="A36" s="3">
        <v>141213</v>
      </c>
      <c r="B36" s="3">
        <v>8732032</v>
      </c>
      <c r="C36" s="3">
        <v>873</v>
      </c>
      <c r="D36" s="4" t="s">
        <v>102</v>
      </c>
      <c r="E36" s="3">
        <v>2032</v>
      </c>
      <c r="F36" s="4" t="s">
        <v>147</v>
      </c>
      <c r="G36" s="4" t="s">
        <v>119</v>
      </c>
      <c r="H36" s="4" t="s">
        <v>108</v>
      </c>
      <c r="I36" s="5">
        <v>231</v>
      </c>
      <c r="J36" s="5">
        <v>231</v>
      </c>
      <c r="K36" s="5">
        <v>98</v>
      </c>
      <c r="L36" s="5">
        <v>42.42</v>
      </c>
      <c r="M36" s="6">
        <v>148470</v>
      </c>
      <c r="N36" s="5">
        <v>0</v>
      </c>
      <c r="O36" s="5">
        <v>0</v>
      </c>
      <c r="P36" s="5">
        <v>0</v>
      </c>
      <c r="Q36" s="6">
        <v>0</v>
      </c>
      <c r="R36" s="7">
        <v>98</v>
      </c>
      <c r="S36" s="8">
        <v>148470</v>
      </c>
    </row>
    <row r="37" spans="1:19">
      <c r="A37" s="3">
        <v>110617</v>
      </c>
      <c r="B37" s="3">
        <v>8732033</v>
      </c>
      <c r="C37" s="3">
        <v>873</v>
      </c>
      <c r="D37" s="4" t="s">
        <v>102</v>
      </c>
      <c r="E37" s="3">
        <v>2033</v>
      </c>
      <c r="F37" s="4" t="s">
        <v>148</v>
      </c>
      <c r="G37" s="4" t="s">
        <v>112</v>
      </c>
      <c r="H37" s="4" t="s">
        <v>117</v>
      </c>
      <c r="I37" s="5">
        <v>317</v>
      </c>
      <c r="J37" s="5">
        <v>317</v>
      </c>
      <c r="K37" s="5">
        <v>42</v>
      </c>
      <c r="L37" s="5">
        <v>13.25</v>
      </c>
      <c r="M37" s="6">
        <v>63630</v>
      </c>
      <c r="N37" s="5">
        <v>0</v>
      </c>
      <c r="O37" s="5">
        <v>0</v>
      </c>
      <c r="P37" s="5">
        <v>0</v>
      </c>
      <c r="Q37" s="6">
        <v>0</v>
      </c>
      <c r="R37" s="7">
        <v>42</v>
      </c>
      <c r="S37" s="8">
        <v>63630</v>
      </c>
    </row>
    <row r="38" spans="1:19">
      <c r="A38" s="3">
        <v>141500</v>
      </c>
      <c r="B38" s="3">
        <v>8732034</v>
      </c>
      <c r="C38" s="3">
        <v>873</v>
      </c>
      <c r="D38" s="4" t="s">
        <v>102</v>
      </c>
      <c r="E38" s="3">
        <v>2034</v>
      </c>
      <c r="F38" s="4" t="s">
        <v>149</v>
      </c>
      <c r="G38" s="4" t="s">
        <v>119</v>
      </c>
      <c r="H38" s="4" t="s">
        <v>110</v>
      </c>
      <c r="I38" s="5">
        <v>624</v>
      </c>
      <c r="J38" s="5">
        <v>624</v>
      </c>
      <c r="K38" s="5">
        <v>54</v>
      </c>
      <c r="L38" s="5">
        <v>8.65</v>
      </c>
      <c r="M38" s="6">
        <v>81810</v>
      </c>
      <c r="N38" s="5">
        <v>0</v>
      </c>
      <c r="O38" s="5">
        <v>0</v>
      </c>
      <c r="P38" s="5">
        <v>0</v>
      </c>
      <c r="Q38" s="6">
        <v>0</v>
      </c>
      <c r="R38" s="7">
        <v>54</v>
      </c>
      <c r="S38" s="8">
        <v>81810</v>
      </c>
    </row>
    <row r="39" spans="1:19">
      <c r="A39" s="3">
        <v>141690</v>
      </c>
      <c r="B39" s="3">
        <v>8732036</v>
      </c>
      <c r="C39" s="3">
        <v>873</v>
      </c>
      <c r="D39" s="4" t="s">
        <v>102</v>
      </c>
      <c r="E39" s="3">
        <v>2036</v>
      </c>
      <c r="F39" s="4" t="s">
        <v>150</v>
      </c>
      <c r="G39" s="4" t="s">
        <v>119</v>
      </c>
      <c r="H39" s="4" t="s">
        <v>114</v>
      </c>
      <c r="I39" s="5">
        <v>255</v>
      </c>
      <c r="J39" s="5">
        <v>255</v>
      </c>
      <c r="K39" s="5">
        <v>71</v>
      </c>
      <c r="L39" s="5">
        <v>27.84</v>
      </c>
      <c r="M39" s="6">
        <v>107565</v>
      </c>
      <c r="N39" s="5">
        <v>0</v>
      </c>
      <c r="O39" s="5">
        <v>0</v>
      </c>
      <c r="P39" s="5">
        <v>0</v>
      </c>
      <c r="Q39" s="6">
        <v>0</v>
      </c>
      <c r="R39" s="7">
        <v>71</v>
      </c>
      <c r="S39" s="8">
        <v>107565</v>
      </c>
    </row>
    <row r="40" spans="1:19">
      <c r="A40" s="3">
        <v>141949</v>
      </c>
      <c r="B40" s="3">
        <v>8732037</v>
      </c>
      <c r="C40" s="3">
        <v>873</v>
      </c>
      <c r="D40" s="4" t="s">
        <v>102</v>
      </c>
      <c r="E40" s="3">
        <v>2037</v>
      </c>
      <c r="F40" s="4" t="s">
        <v>151</v>
      </c>
      <c r="G40" s="4" t="s">
        <v>119</v>
      </c>
      <c r="H40" s="4" t="s">
        <v>114</v>
      </c>
      <c r="I40" s="5">
        <v>313</v>
      </c>
      <c r="J40" s="5">
        <v>313</v>
      </c>
      <c r="K40" s="5">
        <v>31</v>
      </c>
      <c r="L40" s="5">
        <v>9.9</v>
      </c>
      <c r="M40" s="6">
        <v>46965</v>
      </c>
      <c r="N40" s="5">
        <v>0</v>
      </c>
      <c r="O40" s="5">
        <v>0</v>
      </c>
      <c r="P40" s="5">
        <v>0</v>
      </c>
      <c r="Q40" s="6">
        <v>0</v>
      </c>
      <c r="R40" s="7">
        <v>31</v>
      </c>
      <c r="S40" s="8">
        <v>46965</v>
      </c>
    </row>
    <row r="41" spans="1:19">
      <c r="A41" s="3">
        <v>142034</v>
      </c>
      <c r="B41" s="3">
        <v>8732038</v>
      </c>
      <c r="C41" s="3">
        <v>873</v>
      </c>
      <c r="D41" s="4" t="s">
        <v>102</v>
      </c>
      <c r="E41" s="3">
        <v>2038</v>
      </c>
      <c r="F41" s="4" t="s">
        <v>152</v>
      </c>
      <c r="G41" s="4" t="s">
        <v>119</v>
      </c>
      <c r="H41" s="4" t="s">
        <v>117</v>
      </c>
      <c r="I41" s="5">
        <v>58</v>
      </c>
      <c r="J41" s="5">
        <v>58</v>
      </c>
      <c r="K41" s="5">
        <v>24</v>
      </c>
      <c r="L41" s="5">
        <v>41.38</v>
      </c>
      <c r="M41" s="6">
        <v>36360</v>
      </c>
      <c r="N41" s="5">
        <v>0</v>
      </c>
      <c r="O41" s="5">
        <v>0</v>
      </c>
      <c r="P41" s="5">
        <v>0</v>
      </c>
      <c r="Q41" s="6">
        <v>0</v>
      </c>
      <c r="R41" s="7">
        <v>24</v>
      </c>
      <c r="S41" s="8">
        <v>36360</v>
      </c>
    </row>
    <row r="42" spans="1:19">
      <c r="A42" s="3">
        <v>142810</v>
      </c>
      <c r="B42" s="3">
        <v>8732040</v>
      </c>
      <c r="C42" s="3">
        <v>873</v>
      </c>
      <c r="D42" s="4" t="s">
        <v>102</v>
      </c>
      <c r="E42" s="3">
        <v>2040</v>
      </c>
      <c r="F42" s="4" t="s">
        <v>153</v>
      </c>
      <c r="G42" s="4" t="s">
        <v>119</v>
      </c>
      <c r="H42" s="4" t="s">
        <v>108</v>
      </c>
      <c r="I42" s="5">
        <v>177</v>
      </c>
      <c r="J42" s="5">
        <v>177</v>
      </c>
      <c r="K42" s="5">
        <v>81</v>
      </c>
      <c r="L42" s="5">
        <v>45.76</v>
      </c>
      <c r="M42" s="6">
        <v>122715</v>
      </c>
      <c r="N42" s="5">
        <v>0</v>
      </c>
      <c r="O42" s="5">
        <v>0</v>
      </c>
      <c r="P42" s="5">
        <v>0</v>
      </c>
      <c r="Q42" s="6">
        <v>0</v>
      </c>
      <c r="R42" s="7">
        <v>81</v>
      </c>
      <c r="S42" s="8">
        <v>122715</v>
      </c>
    </row>
    <row r="43" spans="1:19">
      <c r="A43" s="3">
        <v>145424</v>
      </c>
      <c r="B43" s="3">
        <v>8732041</v>
      </c>
      <c r="C43" s="3">
        <v>873</v>
      </c>
      <c r="D43" s="4" t="s">
        <v>102</v>
      </c>
      <c r="E43" s="3">
        <v>2041</v>
      </c>
      <c r="F43" s="4" t="s">
        <v>154</v>
      </c>
      <c r="G43" s="4" t="s">
        <v>119</v>
      </c>
      <c r="H43" s="4" t="s">
        <v>105</v>
      </c>
      <c r="I43" s="5">
        <v>188</v>
      </c>
      <c r="J43" s="5">
        <v>188</v>
      </c>
      <c r="K43" s="5">
        <v>25</v>
      </c>
      <c r="L43" s="5">
        <v>13.3</v>
      </c>
      <c r="M43" s="6">
        <v>37875</v>
      </c>
      <c r="N43" s="5">
        <v>0</v>
      </c>
      <c r="O43" s="5">
        <v>0</v>
      </c>
      <c r="P43" s="5">
        <v>0</v>
      </c>
      <c r="Q43" s="6">
        <v>0</v>
      </c>
      <c r="R43" s="7">
        <v>25</v>
      </c>
      <c r="S43" s="8">
        <v>37875</v>
      </c>
    </row>
    <row r="44" spans="1:19">
      <c r="A44" s="3">
        <v>142811</v>
      </c>
      <c r="B44" s="3">
        <v>8732042</v>
      </c>
      <c r="C44" s="3">
        <v>873</v>
      </c>
      <c r="D44" s="4" t="s">
        <v>102</v>
      </c>
      <c r="E44" s="3">
        <v>2042</v>
      </c>
      <c r="F44" s="4" t="s">
        <v>155</v>
      </c>
      <c r="G44" s="4" t="s">
        <v>119</v>
      </c>
      <c r="H44" s="4" t="s">
        <v>105</v>
      </c>
      <c r="I44" s="5">
        <v>46</v>
      </c>
      <c r="J44" s="5">
        <v>46</v>
      </c>
      <c r="K44" s="5">
        <v>14</v>
      </c>
      <c r="L44" s="5">
        <v>30.43</v>
      </c>
      <c r="M44" s="6">
        <v>21210</v>
      </c>
      <c r="N44" s="5">
        <v>0</v>
      </c>
      <c r="O44" s="5">
        <v>0</v>
      </c>
      <c r="P44" s="5">
        <v>0</v>
      </c>
      <c r="Q44" s="6">
        <v>0</v>
      </c>
      <c r="R44" s="7">
        <v>14</v>
      </c>
      <c r="S44" s="8">
        <v>21210</v>
      </c>
    </row>
    <row r="45" spans="1:19">
      <c r="A45" s="3">
        <v>143836</v>
      </c>
      <c r="B45" s="3">
        <v>8732044</v>
      </c>
      <c r="C45" s="3">
        <v>873</v>
      </c>
      <c r="D45" s="4" t="s">
        <v>102</v>
      </c>
      <c r="E45" s="3">
        <v>2044</v>
      </c>
      <c r="F45" s="4" t="s">
        <v>156</v>
      </c>
      <c r="G45" s="4" t="s">
        <v>119</v>
      </c>
      <c r="H45" s="4" t="s">
        <v>108</v>
      </c>
      <c r="I45" s="5">
        <v>363</v>
      </c>
      <c r="J45" s="5">
        <v>363</v>
      </c>
      <c r="K45" s="5">
        <v>192</v>
      </c>
      <c r="L45" s="5">
        <v>52.89</v>
      </c>
      <c r="M45" s="6">
        <v>290880</v>
      </c>
      <c r="N45" s="5">
        <v>0</v>
      </c>
      <c r="O45" s="5">
        <v>0</v>
      </c>
      <c r="P45" s="5">
        <v>0</v>
      </c>
      <c r="Q45" s="6">
        <v>0</v>
      </c>
      <c r="R45" s="7">
        <v>192</v>
      </c>
      <c r="S45" s="8">
        <v>290880</v>
      </c>
    </row>
    <row r="46" spans="1:19">
      <c r="A46" s="3">
        <v>143849</v>
      </c>
      <c r="B46" s="3">
        <v>8732045</v>
      </c>
      <c r="C46" s="3">
        <v>873</v>
      </c>
      <c r="D46" s="4" t="s">
        <v>102</v>
      </c>
      <c r="E46" s="3">
        <v>2045</v>
      </c>
      <c r="F46" s="4" t="s">
        <v>157</v>
      </c>
      <c r="G46" s="4" t="s">
        <v>119</v>
      </c>
      <c r="H46" s="4" t="s">
        <v>114</v>
      </c>
      <c r="I46" s="5">
        <v>216</v>
      </c>
      <c r="J46" s="5">
        <v>216</v>
      </c>
      <c r="K46" s="5">
        <v>65</v>
      </c>
      <c r="L46" s="5">
        <v>30.09</v>
      </c>
      <c r="M46" s="6">
        <v>98475</v>
      </c>
      <c r="N46" s="5">
        <v>0</v>
      </c>
      <c r="O46" s="5">
        <v>0</v>
      </c>
      <c r="P46" s="5">
        <v>0</v>
      </c>
      <c r="Q46" s="6">
        <v>0</v>
      </c>
      <c r="R46" s="7">
        <v>65</v>
      </c>
      <c r="S46" s="8">
        <v>98475</v>
      </c>
    </row>
    <row r="47" spans="1:19">
      <c r="A47" s="3">
        <v>110620</v>
      </c>
      <c r="B47" s="3">
        <v>8732046</v>
      </c>
      <c r="C47" s="3">
        <v>873</v>
      </c>
      <c r="D47" s="4" t="s">
        <v>102</v>
      </c>
      <c r="E47" s="3">
        <v>2046</v>
      </c>
      <c r="F47" s="4" t="s">
        <v>158</v>
      </c>
      <c r="G47" s="4" t="s">
        <v>112</v>
      </c>
      <c r="H47" s="4" t="s">
        <v>117</v>
      </c>
      <c r="I47" s="5">
        <v>309</v>
      </c>
      <c r="J47" s="5">
        <v>309</v>
      </c>
      <c r="K47" s="5">
        <v>22</v>
      </c>
      <c r="L47" s="5">
        <v>7.12</v>
      </c>
      <c r="M47" s="6">
        <v>33330</v>
      </c>
      <c r="N47" s="5">
        <v>0</v>
      </c>
      <c r="O47" s="5">
        <v>0</v>
      </c>
      <c r="P47" s="5">
        <v>0</v>
      </c>
      <c r="Q47" s="6">
        <v>0</v>
      </c>
      <c r="R47" s="7">
        <v>22</v>
      </c>
      <c r="S47" s="8">
        <v>33330</v>
      </c>
    </row>
    <row r="48" spans="1:19">
      <c r="A48" s="3">
        <v>110621</v>
      </c>
      <c r="B48" s="3">
        <v>8732048</v>
      </c>
      <c r="C48" s="3">
        <v>873</v>
      </c>
      <c r="D48" s="4" t="s">
        <v>102</v>
      </c>
      <c r="E48" s="3">
        <v>2048</v>
      </c>
      <c r="F48" s="4" t="s">
        <v>159</v>
      </c>
      <c r="G48" s="4" t="s">
        <v>112</v>
      </c>
      <c r="H48" s="4" t="s">
        <v>121</v>
      </c>
      <c r="I48" s="5">
        <v>525</v>
      </c>
      <c r="J48" s="5">
        <v>525</v>
      </c>
      <c r="K48" s="5">
        <v>107</v>
      </c>
      <c r="L48" s="5">
        <v>20.38</v>
      </c>
      <c r="M48" s="6">
        <v>162105</v>
      </c>
      <c r="N48" s="5">
        <v>0</v>
      </c>
      <c r="O48" s="5">
        <v>0</v>
      </c>
      <c r="P48" s="5">
        <v>0</v>
      </c>
      <c r="Q48" s="6">
        <v>0</v>
      </c>
      <c r="R48" s="7">
        <v>107</v>
      </c>
      <c r="S48" s="8">
        <v>162105</v>
      </c>
    </row>
    <row r="49" spans="1:19">
      <c r="A49" s="3">
        <v>143941</v>
      </c>
      <c r="B49" s="3">
        <v>8732049</v>
      </c>
      <c r="C49" s="3">
        <v>873</v>
      </c>
      <c r="D49" s="4" t="s">
        <v>102</v>
      </c>
      <c r="E49" s="3">
        <v>2049</v>
      </c>
      <c r="F49" s="4" t="s">
        <v>160</v>
      </c>
      <c r="G49" s="4" t="s">
        <v>119</v>
      </c>
      <c r="H49" s="4" t="s">
        <v>121</v>
      </c>
      <c r="I49" s="5">
        <v>356</v>
      </c>
      <c r="J49" s="5">
        <v>356</v>
      </c>
      <c r="K49" s="5">
        <v>105</v>
      </c>
      <c r="L49" s="5">
        <v>29.49</v>
      </c>
      <c r="M49" s="6">
        <v>159075</v>
      </c>
      <c r="N49" s="5">
        <v>0</v>
      </c>
      <c r="O49" s="5">
        <v>0</v>
      </c>
      <c r="P49" s="5">
        <v>0</v>
      </c>
      <c r="Q49" s="6">
        <v>0</v>
      </c>
      <c r="R49" s="7">
        <v>105</v>
      </c>
      <c r="S49" s="8">
        <v>159075</v>
      </c>
    </row>
    <row r="50" spans="1:19">
      <c r="A50" s="3">
        <v>143955</v>
      </c>
      <c r="B50" s="3">
        <v>8732050</v>
      </c>
      <c r="C50" s="3">
        <v>873</v>
      </c>
      <c r="D50" s="4" t="s">
        <v>102</v>
      </c>
      <c r="E50" s="3">
        <v>2050</v>
      </c>
      <c r="F50" s="4" t="s">
        <v>161</v>
      </c>
      <c r="G50" s="4" t="s">
        <v>119</v>
      </c>
      <c r="H50" s="4" t="s">
        <v>108</v>
      </c>
      <c r="I50" s="5">
        <v>112</v>
      </c>
      <c r="J50" s="5">
        <v>112</v>
      </c>
      <c r="K50" s="5">
        <v>40</v>
      </c>
      <c r="L50" s="5">
        <v>35.71</v>
      </c>
      <c r="M50" s="6">
        <v>60600</v>
      </c>
      <c r="N50" s="5">
        <v>0</v>
      </c>
      <c r="O50" s="5">
        <v>0</v>
      </c>
      <c r="P50" s="5">
        <v>0</v>
      </c>
      <c r="Q50" s="6">
        <v>0</v>
      </c>
      <c r="R50" s="7">
        <v>40</v>
      </c>
      <c r="S50" s="8">
        <v>60600</v>
      </c>
    </row>
    <row r="51" spans="1:19">
      <c r="A51" s="3">
        <v>144770</v>
      </c>
      <c r="B51" s="3">
        <v>8732051</v>
      </c>
      <c r="C51" s="3">
        <v>873</v>
      </c>
      <c r="D51" s="4" t="s">
        <v>102</v>
      </c>
      <c r="E51" s="3">
        <v>2051</v>
      </c>
      <c r="F51" s="4" t="s">
        <v>162</v>
      </c>
      <c r="G51" s="4" t="s">
        <v>119</v>
      </c>
      <c r="H51" s="4" t="s">
        <v>110</v>
      </c>
      <c r="I51" s="5">
        <v>418.5</v>
      </c>
      <c r="J51" s="5">
        <v>418.5</v>
      </c>
      <c r="K51" s="5">
        <v>129.5</v>
      </c>
      <c r="L51" s="5">
        <v>30.94</v>
      </c>
      <c r="M51" s="6">
        <v>196192.5</v>
      </c>
      <c r="N51" s="5">
        <v>0</v>
      </c>
      <c r="O51" s="5">
        <v>0</v>
      </c>
      <c r="P51" s="5">
        <v>0</v>
      </c>
      <c r="Q51" s="6">
        <v>0</v>
      </c>
      <c r="R51" s="7">
        <v>129.5</v>
      </c>
      <c r="S51" s="8">
        <v>196192.5</v>
      </c>
    </row>
    <row r="52" spans="1:19">
      <c r="A52" s="3">
        <v>144947</v>
      </c>
      <c r="B52" s="3">
        <v>8732052</v>
      </c>
      <c r="C52" s="3">
        <v>873</v>
      </c>
      <c r="D52" s="4" t="s">
        <v>102</v>
      </c>
      <c r="E52" s="3">
        <v>2052</v>
      </c>
      <c r="F52" s="4" t="s">
        <v>163</v>
      </c>
      <c r="G52" s="4" t="s">
        <v>119</v>
      </c>
      <c r="H52" s="4" t="s">
        <v>121</v>
      </c>
      <c r="I52" s="5">
        <v>150</v>
      </c>
      <c r="J52" s="5">
        <v>150</v>
      </c>
      <c r="K52" s="5">
        <v>18</v>
      </c>
      <c r="L52" s="5">
        <v>12</v>
      </c>
      <c r="M52" s="6">
        <v>27270</v>
      </c>
      <c r="N52" s="5">
        <v>0</v>
      </c>
      <c r="O52" s="5">
        <v>0</v>
      </c>
      <c r="P52" s="5">
        <v>0</v>
      </c>
      <c r="Q52" s="6">
        <v>0</v>
      </c>
      <c r="R52" s="7">
        <v>18</v>
      </c>
      <c r="S52" s="8">
        <v>27270</v>
      </c>
    </row>
    <row r="53" spans="1:19">
      <c r="A53" s="3">
        <v>145147</v>
      </c>
      <c r="B53" s="3">
        <v>8732053</v>
      </c>
      <c r="C53" s="3">
        <v>873</v>
      </c>
      <c r="D53" s="4" t="s">
        <v>102</v>
      </c>
      <c r="E53" s="3">
        <v>2053</v>
      </c>
      <c r="F53" s="4" t="s">
        <v>164</v>
      </c>
      <c r="G53" s="4" t="s">
        <v>119</v>
      </c>
      <c r="H53" s="4" t="s">
        <v>108</v>
      </c>
      <c r="I53" s="5">
        <v>107</v>
      </c>
      <c r="J53" s="5">
        <v>107</v>
      </c>
      <c r="K53" s="5">
        <v>30</v>
      </c>
      <c r="L53" s="5">
        <v>28.04</v>
      </c>
      <c r="M53" s="6">
        <v>45450</v>
      </c>
      <c r="N53" s="5">
        <v>0</v>
      </c>
      <c r="O53" s="5">
        <v>0</v>
      </c>
      <c r="P53" s="5">
        <v>0</v>
      </c>
      <c r="Q53" s="6">
        <v>0</v>
      </c>
      <c r="R53" s="7">
        <v>30</v>
      </c>
      <c r="S53" s="8">
        <v>45450</v>
      </c>
    </row>
    <row r="54" spans="1:19">
      <c r="A54" s="3">
        <v>110622</v>
      </c>
      <c r="B54" s="3">
        <v>8732054</v>
      </c>
      <c r="C54" s="3">
        <v>873</v>
      </c>
      <c r="D54" s="4" t="s">
        <v>102</v>
      </c>
      <c r="E54" s="3">
        <v>2054</v>
      </c>
      <c r="F54" s="4" t="s">
        <v>165</v>
      </c>
      <c r="G54" s="4" t="s">
        <v>112</v>
      </c>
      <c r="H54" s="4" t="s">
        <v>117</v>
      </c>
      <c r="I54" s="5">
        <v>341</v>
      </c>
      <c r="J54" s="5">
        <v>341</v>
      </c>
      <c r="K54" s="5">
        <v>84</v>
      </c>
      <c r="L54" s="5">
        <v>24.63</v>
      </c>
      <c r="M54" s="6">
        <v>127260</v>
      </c>
      <c r="N54" s="5">
        <v>0</v>
      </c>
      <c r="O54" s="5">
        <v>0</v>
      </c>
      <c r="P54" s="5">
        <v>0</v>
      </c>
      <c r="Q54" s="6">
        <v>0</v>
      </c>
      <c r="R54" s="7">
        <v>84</v>
      </c>
      <c r="S54" s="8">
        <v>127260</v>
      </c>
    </row>
    <row r="55" spans="1:19">
      <c r="A55" s="3">
        <v>145302</v>
      </c>
      <c r="B55" s="3">
        <v>8732055</v>
      </c>
      <c r="C55" s="3">
        <v>873</v>
      </c>
      <c r="D55" s="4" t="s">
        <v>102</v>
      </c>
      <c r="E55" s="3">
        <v>2055</v>
      </c>
      <c r="F55" s="4" t="s">
        <v>166</v>
      </c>
      <c r="G55" s="4" t="s">
        <v>119</v>
      </c>
      <c r="H55" s="4" t="s">
        <v>142</v>
      </c>
      <c r="I55" s="5">
        <v>85</v>
      </c>
      <c r="J55" s="5">
        <v>85</v>
      </c>
      <c r="K55" s="5">
        <v>29</v>
      </c>
      <c r="L55" s="5">
        <v>34.12</v>
      </c>
      <c r="M55" s="6">
        <v>43935</v>
      </c>
      <c r="N55" s="5">
        <v>0</v>
      </c>
      <c r="O55" s="5">
        <v>0</v>
      </c>
      <c r="P55" s="5">
        <v>0</v>
      </c>
      <c r="Q55" s="6">
        <v>0</v>
      </c>
      <c r="R55" s="7">
        <v>29</v>
      </c>
      <c r="S55" s="8">
        <v>43935</v>
      </c>
    </row>
    <row r="56" spans="1:19">
      <c r="A56" s="3">
        <v>144054</v>
      </c>
      <c r="B56" s="3">
        <v>8732057</v>
      </c>
      <c r="C56" s="3">
        <v>873</v>
      </c>
      <c r="D56" s="4" t="s">
        <v>102</v>
      </c>
      <c r="E56" s="3">
        <v>2057</v>
      </c>
      <c r="F56" s="4" t="s">
        <v>167</v>
      </c>
      <c r="G56" s="4" t="s">
        <v>119</v>
      </c>
      <c r="H56" s="4" t="s">
        <v>121</v>
      </c>
      <c r="I56" s="5">
        <v>204</v>
      </c>
      <c r="J56" s="5">
        <v>204</v>
      </c>
      <c r="K56" s="5">
        <v>20</v>
      </c>
      <c r="L56" s="5">
        <v>9.8</v>
      </c>
      <c r="M56" s="6">
        <v>30300</v>
      </c>
      <c r="N56" s="5">
        <v>0</v>
      </c>
      <c r="O56" s="5">
        <v>0</v>
      </c>
      <c r="P56" s="5">
        <v>0</v>
      </c>
      <c r="Q56" s="6">
        <v>0</v>
      </c>
      <c r="R56" s="7">
        <v>20</v>
      </c>
      <c r="S56" s="8">
        <v>30300</v>
      </c>
    </row>
    <row r="57" spans="1:19">
      <c r="A57" s="3">
        <v>145801</v>
      </c>
      <c r="B57" s="3">
        <v>8732058</v>
      </c>
      <c r="C57" s="3">
        <v>873</v>
      </c>
      <c r="D57" s="4" t="s">
        <v>102</v>
      </c>
      <c r="E57" s="3">
        <v>2058</v>
      </c>
      <c r="F57" s="4" t="s">
        <v>168</v>
      </c>
      <c r="G57" s="4" t="s">
        <v>119</v>
      </c>
      <c r="H57" s="4" t="s">
        <v>117</v>
      </c>
      <c r="I57" s="5">
        <v>259</v>
      </c>
      <c r="J57" s="5">
        <v>259</v>
      </c>
      <c r="K57" s="5">
        <v>33</v>
      </c>
      <c r="L57" s="5">
        <v>12.74</v>
      </c>
      <c r="M57" s="6">
        <v>49995</v>
      </c>
      <c r="N57" s="5">
        <v>0</v>
      </c>
      <c r="O57" s="5">
        <v>0</v>
      </c>
      <c r="P57" s="5">
        <v>0</v>
      </c>
      <c r="Q57" s="6">
        <v>0</v>
      </c>
      <c r="R57" s="7">
        <v>33</v>
      </c>
      <c r="S57" s="8">
        <v>49995</v>
      </c>
    </row>
    <row r="58" spans="1:19">
      <c r="A58" s="3">
        <v>110626</v>
      </c>
      <c r="B58" s="3">
        <v>8732059</v>
      </c>
      <c r="C58" s="3">
        <v>873</v>
      </c>
      <c r="D58" s="4" t="s">
        <v>102</v>
      </c>
      <c r="E58" s="3">
        <v>2059</v>
      </c>
      <c r="F58" s="4" t="s">
        <v>169</v>
      </c>
      <c r="G58" s="4" t="s">
        <v>112</v>
      </c>
      <c r="H58" s="4" t="s">
        <v>105</v>
      </c>
      <c r="I58" s="5">
        <v>189</v>
      </c>
      <c r="J58" s="5">
        <v>189</v>
      </c>
      <c r="K58" s="5">
        <v>19</v>
      </c>
      <c r="L58" s="5">
        <v>10.05</v>
      </c>
      <c r="M58" s="6">
        <v>28785</v>
      </c>
      <c r="N58" s="5">
        <v>0</v>
      </c>
      <c r="O58" s="5">
        <v>0</v>
      </c>
      <c r="P58" s="5">
        <v>0</v>
      </c>
      <c r="Q58" s="6">
        <v>0</v>
      </c>
      <c r="R58" s="7">
        <v>19</v>
      </c>
      <c r="S58" s="8">
        <v>28785</v>
      </c>
    </row>
    <row r="59" spans="1:19">
      <c r="A59" s="3">
        <v>110627</v>
      </c>
      <c r="B59" s="3">
        <v>8732060</v>
      </c>
      <c r="C59" s="3">
        <v>873</v>
      </c>
      <c r="D59" s="4" t="s">
        <v>102</v>
      </c>
      <c r="E59" s="3">
        <v>2060</v>
      </c>
      <c r="F59" s="4" t="s">
        <v>170</v>
      </c>
      <c r="G59" s="4" t="s">
        <v>112</v>
      </c>
      <c r="H59" s="4" t="s">
        <v>108</v>
      </c>
      <c r="I59" s="5">
        <v>101</v>
      </c>
      <c r="J59" s="5">
        <v>101</v>
      </c>
      <c r="K59" s="5">
        <v>27</v>
      </c>
      <c r="L59" s="5">
        <v>26.73</v>
      </c>
      <c r="M59" s="6">
        <v>40905</v>
      </c>
      <c r="N59" s="5">
        <v>0</v>
      </c>
      <c r="O59" s="5">
        <v>0</v>
      </c>
      <c r="P59" s="5">
        <v>0</v>
      </c>
      <c r="Q59" s="6">
        <v>0</v>
      </c>
      <c r="R59" s="7">
        <v>27</v>
      </c>
      <c r="S59" s="8">
        <v>40905</v>
      </c>
    </row>
    <row r="60" spans="1:19">
      <c r="A60" s="3">
        <v>145401</v>
      </c>
      <c r="B60" s="3">
        <v>8732061</v>
      </c>
      <c r="C60" s="3">
        <v>873</v>
      </c>
      <c r="D60" s="4" t="s">
        <v>102</v>
      </c>
      <c r="E60" s="3">
        <v>2061</v>
      </c>
      <c r="F60" s="4" t="s">
        <v>171</v>
      </c>
      <c r="G60" s="4" t="s">
        <v>119</v>
      </c>
      <c r="H60" s="4" t="s">
        <v>114</v>
      </c>
      <c r="I60" s="5">
        <v>106</v>
      </c>
      <c r="J60" s="5">
        <v>106</v>
      </c>
      <c r="K60" s="5">
        <v>18</v>
      </c>
      <c r="L60" s="5">
        <v>16.98</v>
      </c>
      <c r="M60" s="6">
        <v>27270</v>
      </c>
      <c r="N60" s="5">
        <v>0</v>
      </c>
      <c r="O60" s="5">
        <v>0</v>
      </c>
      <c r="P60" s="5">
        <v>0</v>
      </c>
      <c r="Q60" s="6">
        <v>0</v>
      </c>
      <c r="R60" s="7">
        <v>18</v>
      </c>
      <c r="S60" s="8">
        <v>27270</v>
      </c>
    </row>
    <row r="61" spans="1:19">
      <c r="A61" s="3">
        <v>110630</v>
      </c>
      <c r="B61" s="3">
        <v>8732064</v>
      </c>
      <c r="C61" s="3">
        <v>873</v>
      </c>
      <c r="D61" s="4" t="s">
        <v>102</v>
      </c>
      <c r="E61" s="3">
        <v>2064</v>
      </c>
      <c r="F61" s="4" t="s">
        <v>172</v>
      </c>
      <c r="G61" s="4" t="s">
        <v>112</v>
      </c>
      <c r="H61" s="4" t="s">
        <v>108</v>
      </c>
      <c r="I61" s="5">
        <v>89</v>
      </c>
      <c r="J61" s="5">
        <v>89</v>
      </c>
      <c r="K61" s="5">
        <v>25</v>
      </c>
      <c r="L61" s="5">
        <v>28.09</v>
      </c>
      <c r="M61" s="6">
        <v>37875</v>
      </c>
      <c r="N61" s="5">
        <v>0</v>
      </c>
      <c r="O61" s="5">
        <v>0</v>
      </c>
      <c r="P61" s="5">
        <v>0</v>
      </c>
      <c r="Q61" s="6">
        <v>0</v>
      </c>
      <c r="R61" s="7">
        <v>25</v>
      </c>
      <c r="S61" s="8">
        <v>37875</v>
      </c>
    </row>
    <row r="62" spans="1:19">
      <c r="A62" s="3">
        <v>110631</v>
      </c>
      <c r="B62" s="3">
        <v>8732065</v>
      </c>
      <c r="C62" s="3">
        <v>873</v>
      </c>
      <c r="D62" s="4" t="s">
        <v>102</v>
      </c>
      <c r="E62" s="3">
        <v>2065</v>
      </c>
      <c r="F62" s="4" t="s">
        <v>173</v>
      </c>
      <c r="G62" s="4" t="s">
        <v>112</v>
      </c>
      <c r="H62" s="4" t="s">
        <v>108</v>
      </c>
      <c r="I62" s="5">
        <v>192</v>
      </c>
      <c r="J62" s="5">
        <v>192</v>
      </c>
      <c r="K62" s="5">
        <v>35</v>
      </c>
      <c r="L62" s="5">
        <v>18.23</v>
      </c>
      <c r="M62" s="6">
        <v>53025</v>
      </c>
      <c r="N62" s="5">
        <v>0</v>
      </c>
      <c r="O62" s="5">
        <v>0</v>
      </c>
      <c r="P62" s="5">
        <v>0</v>
      </c>
      <c r="Q62" s="6">
        <v>0</v>
      </c>
      <c r="R62" s="7">
        <v>35</v>
      </c>
      <c r="S62" s="8">
        <v>53025</v>
      </c>
    </row>
    <row r="63" spans="1:19">
      <c r="A63" s="3">
        <v>110632</v>
      </c>
      <c r="B63" s="3">
        <v>8732066</v>
      </c>
      <c r="C63" s="3">
        <v>873</v>
      </c>
      <c r="D63" s="4" t="s">
        <v>102</v>
      </c>
      <c r="E63" s="3">
        <v>2066</v>
      </c>
      <c r="F63" s="4" t="s">
        <v>174</v>
      </c>
      <c r="G63" s="4" t="s">
        <v>112</v>
      </c>
      <c r="H63" s="4" t="s">
        <v>108</v>
      </c>
      <c r="I63" s="5">
        <v>207</v>
      </c>
      <c r="J63" s="5">
        <v>207</v>
      </c>
      <c r="K63" s="5">
        <v>26</v>
      </c>
      <c r="L63" s="5">
        <v>12.56</v>
      </c>
      <c r="M63" s="6">
        <v>39390</v>
      </c>
      <c r="N63" s="5">
        <v>0</v>
      </c>
      <c r="O63" s="5">
        <v>0</v>
      </c>
      <c r="P63" s="5">
        <v>0</v>
      </c>
      <c r="Q63" s="6">
        <v>0</v>
      </c>
      <c r="R63" s="7">
        <v>26</v>
      </c>
      <c r="S63" s="8">
        <v>39390</v>
      </c>
    </row>
    <row r="64" spans="1:19">
      <c r="A64" s="3">
        <v>145553</v>
      </c>
      <c r="B64" s="3">
        <v>8732067</v>
      </c>
      <c r="C64" s="3">
        <v>873</v>
      </c>
      <c r="D64" s="4" t="s">
        <v>102</v>
      </c>
      <c r="E64" s="3">
        <v>2067</v>
      </c>
      <c r="F64" s="4" t="s">
        <v>175</v>
      </c>
      <c r="G64" s="4" t="s">
        <v>119</v>
      </c>
      <c r="H64" s="4" t="s">
        <v>108</v>
      </c>
      <c r="I64" s="5">
        <v>99</v>
      </c>
      <c r="J64" s="5">
        <v>99</v>
      </c>
      <c r="K64" s="5">
        <v>26</v>
      </c>
      <c r="L64" s="5">
        <v>26.26</v>
      </c>
      <c r="M64" s="6">
        <v>39390</v>
      </c>
      <c r="N64" s="5">
        <v>0</v>
      </c>
      <c r="O64" s="5">
        <v>0</v>
      </c>
      <c r="P64" s="5">
        <v>0</v>
      </c>
      <c r="Q64" s="6">
        <v>0</v>
      </c>
      <c r="R64" s="7">
        <v>26</v>
      </c>
      <c r="S64" s="8">
        <v>39390</v>
      </c>
    </row>
    <row r="65" spans="1:19">
      <c r="A65" s="3">
        <v>110633</v>
      </c>
      <c r="B65" s="3">
        <v>8732068</v>
      </c>
      <c r="C65" s="3">
        <v>873</v>
      </c>
      <c r="D65" s="4" t="s">
        <v>102</v>
      </c>
      <c r="E65" s="3">
        <v>2068</v>
      </c>
      <c r="F65" s="4" t="s">
        <v>176</v>
      </c>
      <c r="G65" s="4" t="s">
        <v>112</v>
      </c>
      <c r="H65" s="4" t="s">
        <v>108</v>
      </c>
      <c r="I65" s="5">
        <v>89</v>
      </c>
      <c r="J65" s="5">
        <v>89</v>
      </c>
      <c r="K65" s="5">
        <v>37</v>
      </c>
      <c r="L65" s="5">
        <v>41.57</v>
      </c>
      <c r="M65" s="6">
        <v>56055</v>
      </c>
      <c r="N65" s="5">
        <v>0</v>
      </c>
      <c r="O65" s="5">
        <v>0</v>
      </c>
      <c r="P65" s="5">
        <v>0</v>
      </c>
      <c r="Q65" s="6">
        <v>0</v>
      </c>
      <c r="R65" s="7">
        <v>37</v>
      </c>
      <c r="S65" s="8">
        <v>56055</v>
      </c>
    </row>
    <row r="66" spans="1:19">
      <c r="A66" s="3">
        <v>110635</v>
      </c>
      <c r="B66" s="3">
        <v>8732070</v>
      </c>
      <c r="C66" s="3">
        <v>873</v>
      </c>
      <c r="D66" s="4" t="s">
        <v>102</v>
      </c>
      <c r="E66" s="3">
        <v>2070</v>
      </c>
      <c r="F66" s="4" t="s">
        <v>177</v>
      </c>
      <c r="G66" s="4" t="s">
        <v>112</v>
      </c>
      <c r="H66" s="4" t="s">
        <v>121</v>
      </c>
      <c r="I66" s="5">
        <v>288</v>
      </c>
      <c r="J66" s="5">
        <v>288</v>
      </c>
      <c r="K66" s="5">
        <v>53</v>
      </c>
      <c r="L66" s="5">
        <v>18.4</v>
      </c>
      <c r="M66" s="6">
        <v>80295</v>
      </c>
      <c r="N66" s="5">
        <v>0</v>
      </c>
      <c r="O66" s="5">
        <v>0</v>
      </c>
      <c r="P66" s="5">
        <v>0</v>
      </c>
      <c r="Q66" s="6">
        <v>0</v>
      </c>
      <c r="R66" s="7">
        <v>53</v>
      </c>
      <c r="S66" s="8">
        <v>80295</v>
      </c>
    </row>
    <row r="67" spans="1:19">
      <c r="A67" s="3">
        <v>145719</v>
      </c>
      <c r="B67" s="3">
        <v>8732071</v>
      </c>
      <c r="C67" s="3">
        <v>873</v>
      </c>
      <c r="D67" s="4" t="s">
        <v>102</v>
      </c>
      <c r="E67" s="3">
        <v>2071</v>
      </c>
      <c r="F67" s="4" t="s">
        <v>178</v>
      </c>
      <c r="G67" s="4" t="s">
        <v>119</v>
      </c>
      <c r="H67" s="4" t="s">
        <v>142</v>
      </c>
      <c r="I67" s="5">
        <v>155</v>
      </c>
      <c r="J67" s="5">
        <v>155</v>
      </c>
      <c r="K67" s="5">
        <v>34</v>
      </c>
      <c r="L67" s="5">
        <v>21.94</v>
      </c>
      <c r="M67" s="6">
        <v>51510</v>
      </c>
      <c r="N67" s="5">
        <v>0</v>
      </c>
      <c r="O67" s="5">
        <v>0</v>
      </c>
      <c r="P67" s="5">
        <v>0</v>
      </c>
      <c r="Q67" s="6">
        <v>0</v>
      </c>
      <c r="R67" s="7">
        <v>34</v>
      </c>
      <c r="S67" s="8">
        <v>51510</v>
      </c>
    </row>
    <row r="68" spans="1:19">
      <c r="A68" s="3">
        <v>136670</v>
      </c>
      <c r="B68" s="3">
        <v>8732072</v>
      </c>
      <c r="C68" s="3">
        <v>873</v>
      </c>
      <c r="D68" s="4" t="s">
        <v>102</v>
      </c>
      <c r="E68" s="3">
        <v>2072</v>
      </c>
      <c r="F68" s="4" t="s">
        <v>179</v>
      </c>
      <c r="G68" s="4" t="s">
        <v>119</v>
      </c>
      <c r="H68" s="4" t="s">
        <v>108</v>
      </c>
      <c r="I68" s="5">
        <v>195</v>
      </c>
      <c r="J68" s="5">
        <v>195</v>
      </c>
      <c r="K68" s="5">
        <v>60</v>
      </c>
      <c r="L68" s="5">
        <v>30.77</v>
      </c>
      <c r="M68" s="6">
        <v>90900</v>
      </c>
      <c r="N68" s="5">
        <v>0</v>
      </c>
      <c r="O68" s="5">
        <v>0</v>
      </c>
      <c r="P68" s="5">
        <v>0</v>
      </c>
      <c r="Q68" s="6">
        <v>0</v>
      </c>
      <c r="R68" s="7">
        <v>60</v>
      </c>
      <c r="S68" s="8">
        <v>90900</v>
      </c>
    </row>
    <row r="69" spans="1:19">
      <c r="A69" s="3">
        <v>145924</v>
      </c>
      <c r="B69" s="3">
        <v>8732073</v>
      </c>
      <c r="C69" s="3">
        <v>873</v>
      </c>
      <c r="D69" s="4" t="s">
        <v>102</v>
      </c>
      <c r="E69" s="3">
        <v>2073</v>
      </c>
      <c r="F69" s="4" t="s">
        <v>180</v>
      </c>
      <c r="G69" s="4" t="s">
        <v>119</v>
      </c>
      <c r="H69" s="4" t="s">
        <v>117</v>
      </c>
      <c r="I69" s="5">
        <v>228</v>
      </c>
      <c r="J69" s="5">
        <v>228</v>
      </c>
      <c r="K69" s="5">
        <v>66</v>
      </c>
      <c r="L69" s="5">
        <v>28.95</v>
      </c>
      <c r="M69" s="6">
        <v>99990</v>
      </c>
      <c r="N69" s="5">
        <v>0</v>
      </c>
      <c r="O69" s="5">
        <v>0</v>
      </c>
      <c r="P69" s="5">
        <v>0</v>
      </c>
      <c r="Q69" s="6">
        <v>0</v>
      </c>
      <c r="R69" s="7">
        <v>66</v>
      </c>
      <c r="S69" s="8">
        <v>99990</v>
      </c>
    </row>
    <row r="70" spans="1:19">
      <c r="A70" s="3">
        <v>110637</v>
      </c>
      <c r="B70" s="3">
        <v>8732074</v>
      </c>
      <c r="C70" s="3">
        <v>873</v>
      </c>
      <c r="D70" s="4" t="s">
        <v>102</v>
      </c>
      <c r="E70" s="3">
        <v>2074</v>
      </c>
      <c r="F70" s="4" t="s">
        <v>181</v>
      </c>
      <c r="G70" s="4" t="s">
        <v>112</v>
      </c>
      <c r="H70" s="4" t="s">
        <v>121</v>
      </c>
      <c r="I70" s="5">
        <v>392</v>
      </c>
      <c r="J70" s="5">
        <v>392</v>
      </c>
      <c r="K70" s="5">
        <v>93</v>
      </c>
      <c r="L70" s="5">
        <v>23.72</v>
      </c>
      <c r="M70" s="6">
        <v>140895</v>
      </c>
      <c r="N70" s="5">
        <v>0</v>
      </c>
      <c r="O70" s="5">
        <v>0</v>
      </c>
      <c r="P70" s="5">
        <v>0</v>
      </c>
      <c r="Q70" s="6">
        <v>0</v>
      </c>
      <c r="R70" s="7">
        <v>93</v>
      </c>
      <c r="S70" s="8">
        <v>140895</v>
      </c>
    </row>
    <row r="71" spans="1:19">
      <c r="A71" s="3">
        <v>110638</v>
      </c>
      <c r="B71" s="3">
        <v>8732075</v>
      </c>
      <c r="C71" s="3">
        <v>873</v>
      </c>
      <c r="D71" s="4" t="s">
        <v>102</v>
      </c>
      <c r="E71" s="3">
        <v>2075</v>
      </c>
      <c r="F71" s="4" t="s">
        <v>182</v>
      </c>
      <c r="G71" s="4" t="s">
        <v>112</v>
      </c>
      <c r="H71" s="4" t="s">
        <v>108</v>
      </c>
      <c r="I71" s="5">
        <v>213</v>
      </c>
      <c r="J71" s="5">
        <v>213</v>
      </c>
      <c r="K71" s="5">
        <v>69</v>
      </c>
      <c r="L71" s="5">
        <v>32.39</v>
      </c>
      <c r="M71" s="6">
        <v>104535</v>
      </c>
      <c r="N71" s="5">
        <v>0</v>
      </c>
      <c r="O71" s="5">
        <v>0</v>
      </c>
      <c r="P71" s="5">
        <v>0</v>
      </c>
      <c r="Q71" s="6">
        <v>0</v>
      </c>
      <c r="R71" s="7">
        <v>69</v>
      </c>
      <c r="S71" s="8">
        <v>104535</v>
      </c>
    </row>
    <row r="72" spans="1:19">
      <c r="A72" s="3">
        <v>146310</v>
      </c>
      <c r="B72" s="3">
        <v>8732078</v>
      </c>
      <c r="C72" s="3">
        <v>873</v>
      </c>
      <c r="D72" s="4" t="s">
        <v>102</v>
      </c>
      <c r="E72" s="3">
        <v>2078</v>
      </c>
      <c r="F72" s="4" t="s">
        <v>183</v>
      </c>
      <c r="G72" s="4" t="s">
        <v>119</v>
      </c>
      <c r="H72" s="4" t="s">
        <v>114</v>
      </c>
      <c r="I72" s="5">
        <v>205</v>
      </c>
      <c r="J72" s="5">
        <v>205</v>
      </c>
      <c r="K72" s="5">
        <v>103</v>
      </c>
      <c r="L72" s="5">
        <v>50.24</v>
      </c>
      <c r="M72" s="6">
        <v>156045</v>
      </c>
      <c r="N72" s="5">
        <v>0</v>
      </c>
      <c r="O72" s="5">
        <v>0</v>
      </c>
      <c r="P72" s="5">
        <v>0</v>
      </c>
      <c r="Q72" s="6">
        <v>0</v>
      </c>
      <c r="R72" s="7">
        <v>103</v>
      </c>
      <c r="S72" s="8">
        <v>156045</v>
      </c>
    </row>
    <row r="73" spans="1:19">
      <c r="A73" s="3">
        <v>146407</v>
      </c>
      <c r="B73" s="3">
        <v>8732079</v>
      </c>
      <c r="C73" s="3">
        <v>873</v>
      </c>
      <c r="D73" s="4" t="s">
        <v>102</v>
      </c>
      <c r="E73" s="3">
        <v>2079</v>
      </c>
      <c r="F73" s="4" t="s">
        <v>184</v>
      </c>
      <c r="G73" s="4" t="s">
        <v>119</v>
      </c>
      <c r="H73" s="4" t="s">
        <v>108</v>
      </c>
      <c r="I73" s="5">
        <v>751</v>
      </c>
      <c r="J73" s="5">
        <v>751</v>
      </c>
      <c r="K73" s="5">
        <v>265</v>
      </c>
      <c r="L73" s="5">
        <v>35.29</v>
      </c>
      <c r="M73" s="6">
        <v>401475</v>
      </c>
      <c r="N73" s="5">
        <v>0</v>
      </c>
      <c r="O73" s="5">
        <v>0</v>
      </c>
      <c r="P73" s="5">
        <v>0</v>
      </c>
      <c r="Q73" s="6">
        <v>0</v>
      </c>
      <c r="R73" s="7">
        <v>265</v>
      </c>
      <c r="S73" s="8">
        <v>401475</v>
      </c>
    </row>
    <row r="74" spans="1:19">
      <c r="A74" s="3">
        <v>146357</v>
      </c>
      <c r="B74" s="3">
        <v>8732081</v>
      </c>
      <c r="C74" s="3">
        <v>873</v>
      </c>
      <c r="D74" s="4" t="s">
        <v>102</v>
      </c>
      <c r="E74" s="3">
        <v>2081</v>
      </c>
      <c r="F74" s="4" t="s">
        <v>185</v>
      </c>
      <c r="G74" s="4" t="s">
        <v>119</v>
      </c>
      <c r="H74" s="4" t="s">
        <v>121</v>
      </c>
      <c r="I74" s="5">
        <v>94</v>
      </c>
      <c r="J74" s="5">
        <v>94</v>
      </c>
      <c r="K74" s="5">
        <v>17</v>
      </c>
      <c r="L74" s="5">
        <v>18.09</v>
      </c>
      <c r="M74" s="6">
        <v>25755</v>
      </c>
      <c r="N74" s="5">
        <v>0</v>
      </c>
      <c r="O74" s="5">
        <v>0</v>
      </c>
      <c r="P74" s="5">
        <v>0</v>
      </c>
      <c r="Q74" s="6">
        <v>0</v>
      </c>
      <c r="R74" s="7">
        <v>17</v>
      </c>
      <c r="S74" s="8">
        <v>25755</v>
      </c>
    </row>
    <row r="75" spans="1:19">
      <c r="A75" s="3">
        <v>110643</v>
      </c>
      <c r="B75" s="3">
        <v>8732082</v>
      </c>
      <c r="C75" s="3">
        <v>873</v>
      </c>
      <c r="D75" s="4" t="s">
        <v>102</v>
      </c>
      <c r="E75" s="3">
        <v>2082</v>
      </c>
      <c r="F75" s="4" t="s">
        <v>186</v>
      </c>
      <c r="G75" s="4" t="s">
        <v>112</v>
      </c>
      <c r="H75" s="4" t="s">
        <v>187</v>
      </c>
      <c r="I75" s="5">
        <v>155</v>
      </c>
      <c r="J75" s="5">
        <v>155</v>
      </c>
      <c r="K75" s="5">
        <v>54</v>
      </c>
      <c r="L75" s="5">
        <v>34.84</v>
      </c>
      <c r="M75" s="6">
        <v>81810</v>
      </c>
      <c r="N75" s="5">
        <v>0</v>
      </c>
      <c r="O75" s="5">
        <v>0</v>
      </c>
      <c r="P75" s="5">
        <v>0</v>
      </c>
      <c r="Q75" s="6">
        <v>0</v>
      </c>
      <c r="R75" s="7">
        <v>54</v>
      </c>
      <c r="S75" s="8">
        <v>81810</v>
      </c>
    </row>
    <row r="76" spans="1:19">
      <c r="A76" s="3">
        <v>110644</v>
      </c>
      <c r="B76" s="3">
        <v>8732083</v>
      </c>
      <c r="C76" s="3">
        <v>873</v>
      </c>
      <c r="D76" s="4" t="s">
        <v>102</v>
      </c>
      <c r="E76" s="3">
        <v>2083</v>
      </c>
      <c r="F76" s="4" t="s">
        <v>188</v>
      </c>
      <c r="G76" s="4" t="s">
        <v>112</v>
      </c>
      <c r="H76" s="4" t="s">
        <v>108</v>
      </c>
      <c r="I76" s="5">
        <v>109</v>
      </c>
      <c r="J76" s="5">
        <v>109</v>
      </c>
      <c r="K76" s="5">
        <v>31</v>
      </c>
      <c r="L76" s="5">
        <v>28.44</v>
      </c>
      <c r="M76" s="6">
        <v>46965</v>
      </c>
      <c r="N76" s="5">
        <v>0</v>
      </c>
      <c r="O76" s="5">
        <v>0</v>
      </c>
      <c r="P76" s="5">
        <v>0</v>
      </c>
      <c r="Q76" s="6">
        <v>0</v>
      </c>
      <c r="R76" s="7">
        <v>31</v>
      </c>
      <c r="S76" s="8">
        <v>46965</v>
      </c>
    </row>
    <row r="77" spans="1:19">
      <c r="A77" s="3">
        <v>110645</v>
      </c>
      <c r="B77" s="3">
        <v>8732084</v>
      </c>
      <c r="C77" s="3">
        <v>873</v>
      </c>
      <c r="D77" s="4" t="s">
        <v>102</v>
      </c>
      <c r="E77" s="3">
        <v>2084</v>
      </c>
      <c r="F77" s="4" t="s">
        <v>189</v>
      </c>
      <c r="G77" s="4" t="s">
        <v>112</v>
      </c>
      <c r="H77" s="4" t="s">
        <v>121</v>
      </c>
      <c r="I77" s="5">
        <v>177</v>
      </c>
      <c r="J77" s="5">
        <v>177</v>
      </c>
      <c r="K77" s="5">
        <v>41</v>
      </c>
      <c r="L77" s="5">
        <v>23.16</v>
      </c>
      <c r="M77" s="6">
        <v>62115</v>
      </c>
      <c r="N77" s="5">
        <v>0</v>
      </c>
      <c r="O77" s="5">
        <v>0</v>
      </c>
      <c r="P77" s="5">
        <v>0</v>
      </c>
      <c r="Q77" s="6">
        <v>0</v>
      </c>
      <c r="R77" s="7">
        <v>41</v>
      </c>
      <c r="S77" s="8">
        <v>62115</v>
      </c>
    </row>
    <row r="78" spans="1:19">
      <c r="A78" s="3">
        <v>146515</v>
      </c>
      <c r="B78" s="3">
        <v>8732085</v>
      </c>
      <c r="C78" s="3">
        <v>873</v>
      </c>
      <c r="D78" s="4" t="s">
        <v>102</v>
      </c>
      <c r="E78" s="3">
        <v>2085</v>
      </c>
      <c r="F78" s="4" t="s">
        <v>190</v>
      </c>
      <c r="G78" s="4" t="s">
        <v>119</v>
      </c>
      <c r="H78" s="4" t="s">
        <v>110</v>
      </c>
      <c r="I78" s="5">
        <v>250</v>
      </c>
      <c r="J78" s="5">
        <v>250</v>
      </c>
      <c r="K78" s="5">
        <v>120</v>
      </c>
      <c r="L78" s="5">
        <v>48</v>
      </c>
      <c r="M78" s="6">
        <v>181800</v>
      </c>
      <c r="N78" s="5">
        <v>0</v>
      </c>
      <c r="O78" s="5">
        <v>0</v>
      </c>
      <c r="P78" s="5">
        <v>0</v>
      </c>
      <c r="Q78" s="6">
        <v>0</v>
      </c>
      <c r="R78" s="7">
        <v>120</v>
      </c>
      <c r="S78" s="8">
        <v>181800</v>
      </c>
    </row>
    <row r="79" spans="1:19">
      <c r="A79" s="3">
        <v>146965</v>
      </c>
      <c r="B79" s="3">
        <v>8732086</v>
      </c>
      <c r="C79" s="3">
        <v>873</v>
      </c>
      <c r="D79" s="4" t="s">
        <v>102</v>
      </c>
      <c r="E79" s="3">
        <v>2086</v>
      </c>
      <c r="F79" s="4" t="s">
        <v>191</v>
      </c>
      <c r="G79" s="4" t="s">
        <v>119</v>
      </c>
      <c r="H79" s="4" t="s">
        <v>110</v>
      </c>
      <c r="I79" s="5">
        <v>90</v>
      </c>
      <c r="J79" s="5">
        <v>90</v>
      </c>
      <c r="K79" s="5">
        <v>25</v>
      </c>
      <c r="L79" s="5">
        <v>27.78</v>
      </c>
      <c r="M79" s="6">
        <v>37875</v>
      </c>
      <c r="N79" s="5">
        <v>0</v>
      </c>
      <c r="O79" s="5">
        <v>0</v>
      </c>
      <c r="P79" s="5">
        <v>0</v>
      </c>
      <c r="Q79" s="6">
        <v>0</v>
      </c>
      <c r="R79" s="7">
        <v>25</v>
      </c>
      <c r="S79" s="8">
        <v>37875</v>
      </c>
    </row>
    <row r="80" spans="1:19">
      <c r="A80" s="3">
        <v>136653</v>
      </c>
      <c r="B80" s="3">
        <v>8732087</v>
      </c>
      <c r="C80" s="3">
        <v>873</v>
      </c>
      <c r="D80" s="4" t="s">
        <v>102</v>
      </c>
      <c r="E80" s="3">
        <v>2087</v>
      </c>
      <c r="F80" s="4" t="s">
        <v>192</v>
      </c>
      <c r="G80" s="4" t="s">
        <v>119</v>
      </c>
      <c r="H80" s="4" t="s">
        <v>108</v>
      </c>
      <c r="I80" s="5">
        <v>616</v>
      </c>
      <c r="J80" s="5">
        <v>616</v>
      </c>
      <c r="K80" s="5">
        <v>154</v>
      </c>
      <c r="L80" s="5">
        <v>25</v>
      </c>
      <c r="M80" s="6">
        <v>233310</v>
      </c>
      <c r="N80" s="5">
        <v>0</v>
      </c>
      <c r="O80" s="5">
        <v>0</v>
      </c>
      <c r="P80" s="5">
        <v>0</v>
      </c>
      <c r="Q80" s="6">
        <v>0</v>
      </c>
      <c r="R80" s="7">
        <v>154</v>
      </c>
      <c r="S80" s="8">
        <v>233310</v>
      </c>
    </row>
    <row r="81" spans="1:19">
      <c r="A81" s="3">
        <v>140538</v>
      </c>
      <c r="B81" s="3">
        <v>8732088</v>
      </c>
      <c r="C81" s="3">
        <v>873</v>
      </c>
      <c r="D81" s="4" t="s">
        <v>102</v>
      </c>
      <c r="E81" s="3">
        <v>2088</v>
      </c>
      <c r="F81" s="4" t="s">
        <v>193</v>
      </c>
      <c r="G81" s="4" t="s">
        <v>119</v>
      </c>
      <c r="H81" s="4" t="s">
        <v>108</v>
      </c>
      <c r="I81" s="5">
        <v>214</v>
      </c>
      <c r="J81" s="5">
        <v>214</v>
      </c>
      <c r="K81" s="5">
        <v>80</v>
      </c>
      <c r="L81" s="5">
        <v>37.38</v>
      </c>
      <c r="M81" s="6">
        <v>121200</v>
      </c>
      <c r="N81" s="5">
        <v>0</v>
      </c>
      <c r="O81" s="5">
        <v>0</v>
      </c>
      <c r="P81" s="5">
        <v>0</v>
      </c>
      <c r="Q81" s="6">
        <v>0</v>
      </c>
      <c r="R81" s="7">
        <v>80</v>
      </c>
      <c r="S81" s="8">
        <v>121200</v>
      </c>
    </row>
    <row r="82" spans="1:19">
      <c r="A82" s="3">
        <v>146968</v>
      </c>
      <c r="B82" s="3">
        <v>8732089</v>
      </c>
      <c r="C82" s="3">
        <v>873</v>
      </c>
      <c r="D82" s="4" t="s">
        <v>102</v>
      </c>
      <c r="E82" s="3">
        <v>2089</v>
      </c>
      <c r="F82" s="4" t="s">
        <v>194</v>
      </c>
      <c r="G82" s="4" t="s">
        <v>119</v>
      </c>
      <c r="H82" s="4" t="s">
        <v>114</v>
      </c>
      <c r="I82" s="5">
        <v>302</v>
      </c>
      <c r="J82" s="5">
        <v>302</v>
      </c>
      <c r="K82" s="5">
        <v>52</v>
      </c>
      <c r="L82" s="5">
        <v>17.22</v>
      </c>
      <c r="M82" s="6">
        <v>78780</v>
      </c>
      <c r="N82" s="5">
        <v>0</v>
      </c>
      <c r="O82" s="5">
        <v>0</v>
      </c>
      <c r="P82" s="5">
        <v>0</v>
      </c>
      <c r="Q82" s="6">
        <v>0</v>
      </c>
      <c r="R82" s="7">
        <v>52</v>
      </c>
      <c r="S82" s="8">
        <v>78780</v>
      </c>
    </row>
    <row r="83" spans="1:19">
      <c r="A83" s="3">
        <v>110649</v>
      </c>
      <c r="B83" s="3">
        <v>8732091</v>
      </c>
      <c r="C83" s="3">
        <v>873</v>
      </c>
      <c r="D83" s="4" t="s">
        <v>102</v>
      </c>
      <c r="E83" s="3">
        <v>2091</v>
      </c>
      <c r="F83" s="4" t="s">
        <v>195</v>
      </c>
      <c r="G83" s="4" t="s">
        <v>112</v>
      </c>
      <c r="H83" s="4" t="s">
        <v>108</v>
      </c>
      <c r="I83" s="5">
        <v>167</v>
      </c>
      <c r="J83" s="5">
        <v>167</v>
      </c>
      <c r="K83" s="5">
        <v>45</v>
      </c>
      <c r="L83" s="5">
        <v>26.95</v>
      </c>
      <c r="M83" s="6">
        <v>68175</v>
      </c>
      <c r="N83" s="5">
        <v>0</v>
      </c>
      <c r="O83" s="5">
        <v>0</v>
      </c>
      <c r="P83" s="5">
        <v>0</v>
      </c>
      <c r="Q83" s="6">
        <v>0</v>
      </c>
      <c r="R83" s="7">
        <v>45</v>
      </c>
      <c r="S83" s="8">
        <v>68175</v>
      </c>
    </row>
    <row r="84" spans="1:19">
      <c r="A84" s="3">
        <v>142424</v>
      </c>
      <c r="B84" s="3">
        <v>8732092</v>
      </c>
      <c r="C84" s="3">
        <v>873</v>
      </c>
      <c r="D84" s="4" t="s">
        <v>102</v>
      </c>
      <c r="E84" s="3">
        <v>2092</v>
      </c>
      <c r="F84" s="4" t="s">
        <v>196</v>
      </c>
      <c r="G84" s="4" t="s">
        <v>119</v>
      </c>
      <c r="H84" s="4" t="s">
        <v>108</v>
      </c>
      <c r="I84" s="5">
        <v>204</v>
      </c>
      <c r="J84" s="5">
        <v>204</v>
      </c>
      <c r="K84" s="5">
        <v>68</v>
      </c>
      <c r="L84" s="5">
        <v>33.33</v>
      </c>
      <c r="M84" s="6">
        <v>103020</v>
      </c>
      <c r="N84" s="5">
        <v>0</v>
      </c>
      <c r="O84" s="5">
        <v>0</v>
      </c>
      <c r="P84" s="5">
        <v>0</v>
      </c>
      <c r="Q84" s="6">
        <v>0</v>
      </c>
      <c r="R84" s="7">
        <v>68</v>
      </c>
      <c r="S84" s="8">
        <v>103020</v>
      </c>
    </row>
    <row r="85" spans="1:19">
      <c r="A85" s="3">
        <v>139466</v>
      </c>
      <c r="B85" s="3">
        <v>8732094</v>
      </c>
      <c r="C85" s="3">
        <v>873</v>
      </c>
      <c r="D85" s="4" t="s">
        <v>102</v>
      </c>
      <c r="E85" s="3">
        <v>2094</v>
      </c>
      <c r="F85" s="4" t="s">
        <v>197</v>
      </c>
      <c r="G85" s="4" t="s">
        <v>119</v>
      </c>
      <c r="H85" s="4" t="s">
        <v>108</v>
      </c>
      <c r="I85" s="5">
        <v>406</v>
      </c>
      <c r="J85" s="5">
        <v>406</v>
      </c>
      <c r="K85" s="5">
        <v>111</v>
      </c>
      <c r="L85" s="5">
        <v>27.34</v>
      </c>
      <c r="M85" s="6">
        <v>168165</v>
      </c>
      <c r="N85" s="5">
        <v>0</v>
      </c>
      <c r="O85" s="5">
        <v>0</v>
      </c>
      <c r="P85" s="5">
        <v>0</v>
      </c>
      <c r="Q85" s="6">
        <v>0</v>
      </c>
      <c r="R85" s="7">
        <v>111</v>
      </c>
      <c r="S85" s="8">
        <v>168165</v>
      </c>
    </row>
    <row r="86" spans="1:19">
      <c r="A86" s="3">
        <v>147110</v>
      </c>
      <c r="B86" s="3">
        <v>8732096</v>
      </c>
      <c r="C86" s="3">
        <v>873</v>
      </c>
      <c r="D86" s="4" t="s">
        <v>102</v>
      </c>
      <c r="E86" s="3">
        <v>2096</v>
      </c>
      <c r="F86" s="4" t="s">
        <v>198</v>
      </c>
      <c r="G86" s="4" t="s">
        <v>119</v>
      </c>
      <c r="H86" s="4" t="s">
        <v>117</v>
      </c>
      <c r="I86" s="5">
        <v>113</v>
      </c>
      <c r="J86" s="5">
        <v>113</v>
      </c>
      <c r="K86" s="5">
        <v>34</v>
      </c>
      <c r="L86" s="5">
        <v>30.09</v>
      </c>
      <c r="M86" s="6">
        <v>51510</v>
      </c>
      <c r="N86" s="5">
        <v>0</v>
      </c>
      <c r="O86" s="5">
        <v>0</v>
      </c>
      <c r="P86" s="5">
        <v>0</v>
      </c>
      <c r="Q86" s="6">
        <v>0</v>
      </c>
      <c r="R86" s="7">
        <v>34</v>
      </c>
      <c r="S86" s="8">
        <v>51510</v>
      </c>
    </row>
    <row r="87" spans="1:19">
      <c r="A87" s="3">
        <v>147441</v>
      </c>
      <c r="B87" s="3">
        <v>8732098</v>
      </c>
      <c r="C87" s="3">
        <v>873</v>
      </c>
      <c r="D87" s="4" t="s">
        <v>102</v>
      </c>
      <c r="E87" s="3">
        <v>2098</v>
      </c>
      <c r="F87" s="4" t="s">
        <v>199</v>
      </c>
      <c r="G87" s="4" t="s">
        <v>119</v>
      </c>
      <c r="H87" s="4" t="s">
        <v>114</v>
      </c>
      <c r="I87" s="5">
        <v>91.5</v>
      </c>
      <c r="J87" s="5">
        <v>91.5</v>
      </c>
      <c r="K87" s="5">
        <v>17</v>
      </c>
      <c r="L87" s="5">
        <v>18.58</v>
      </c>
      <c r="M87" s="6">
        <v>25755</v>
      </c>
      <c r="N87" s="5">
        <v>0</v>
      </c>
      <c r="O87" s="5">
        <v>0</v>
      </c>
      <c r="P87" s="5">
        <v>0</v>
      </c>
      <c r="Q87" s="6">
        <v>0</v>
      </c>
      <c r="R87" s="7">
        <v>17</v>
      </c>
      <c r="S87" s="8">
        <v>25755</v>
      </c>
    </row>
    <row r="88" spans="1:19">
      <c r="A88" s="3">
        <v>149098</v>
      </c>
      <c r="B88" s="3">
        <v>8732099</v>
      </c>
      <c r="C88" s="3">
        <v>873</v>
      </c>
      <c r="D88" s="4" t="s">
        <v>102</v>
      </c>
      <c r="E88" s="3">
        <v>2099</v>
      </c>
      <c r="F88" s="4" t="s">
        <v>200</v>
      </c>
      <c r="G88" s="4" t="s">
        <v>119</v>
      </c>
      <c r="H88" s="4" t="s">
        <v>105</v>
      </c>
      <c r="I88" s="5">
        <v>107</v>
      </c>
      <c r="J88" s="5">
        <v>107</v>
      </c>
      <c r="K88" s="5">
        <v>12</v>
      </c>
      <c r="L88" s="5">
        <v>11.21</v>
      </c>
      <c r="M88" s="6">
        <v>18180</v>
      </c>
      <c r="N88" s="5">
        <v>0</v>
      </c>
      <c r="O88" s="5">
        <v>0</v>
      </c>
      <c r="P88" s="5">
        <v>0</v>
      </c>
      <c r="Q88" s="6">
        <v>0</v>
      </c>
      <c r="R88" s="7">
        <v>12</v>
      </c>
      <c r="S88" s="8">
        <v>18180</v>
      </c>
    </row>
    <row r="89" spans="1:19">
      <c r="A89" s="3">
        <v>150022</v>
      </c>
      <c r="B89" s="3">
        <v>8732100</v>
      </c>
      <c r="C89" s="3">
        <v>873</v>
      </c>
      <c r="D89" s="4" t="s">
        <v>102</v>
      </c>
      <c r="E89" s="3">
        <v>2100</v>
      </c>
      <c r="F89" s="4" t="s">
        <v>201</v>
      </c>
      <c r="G89" s="4" t="s">
        <v>119</v>
      </c>
      <c r="H89" s="4" t="s">
        <v>105</v>
      </c>
      <c r="I89" s="5">
        <v>79</v>
      </c>
      <c r="J89" s="5">
        <v>79</v>
      </c>
      <c r="K89" s="5">
        <v>11</v>
      </c>
      <c r="L89" s="5">
        <v>13.92</v>
      </c>
      <c r="M89" s="6">
        <v>16665</v>
      </c>
      <c r="N89" s="5">
        <v>0</v>
      </c>
      <c r="O89" s="5">
        <v>0</v>
      </c>
      <c r="P89" s="5">
        <v>0</v>
      </c>
      <c r="Q89" s="6">
        <v>0</v>
      </c>
      <c r="R89" s="7">
        <v>11</v>
      </c>
      <c r="S89" s="8">
        <v>16665</v>
      </c>
    </row>
    <row r="90" spans="1:19">
      <c r="A90" s="3">
        <v>150374</v>
      </c>
      <c r="B90" s="3">
        <v>8732101</v>
      </c>
      <c r="C90" s="3">
        <v>873</v>
      </c>
      <c r="D90" s="4" t="s">
        <v>102</v>
      </c>
      <c r="E90" s="3">
        <v>2101</v>
      </c>
      <c r="F90" s="4" t="s">
        <v>202</v>
      </c>
      <c r="G90" s="4" t="s">
        <v>119</v>
      </c>
      <c r="H90" s="4" t="s">
        <v>108</v>
      </c>
      <c r="I90" s="5">
        <v>298</v>
      </c>
      <c r="J90" s="5">
        <v>298</v>
      </c>
      <c r="K90" s="5">
        <v>120</v>
      </c>
      <c r="L90" s="5">
        <v>40.27</v>
      </c>
      <c r="M90" s="6">
        <v>181800</v>
      </c>
      <c r="N90" s="5">
        <v>0</v>
      </c>
      <c r="O90" s="5">
        <v>0</v>
      </c>
      <c r="P90" s="5">
        <v>0</v>
      </c>
      <c r="Q90" s="6">
        <v>0</v>
      </c>
      <c r="R90" s="7">
        <v>120</v>
      </c>
      <c r="S90" s="8">
        <v>181800</v>
      </c>
    </row>
    <row r="91" spans="1:19">
      <c r="A91" s="3">
        <v>150756</v>
      </c>
      <c r="B91" s="3">
        <v>8732102</v>
      </c>
      <c r="C91" s="3">
        <v>873</v>
      </c>
      <c r="D91" s="4" t="s">
        <v>102</v>
      </c>
      <c r="E91" s="3">
        <v>2102</v>
      </c>
      <c r="F91" s="4" t="s">
        <v>203</v>
      </c>
      <c r="G91" s="4" t="s">
        <v>119</v>
      </c>
      <c r="H91" s="4" t="s">
        <v>121</v>
      </c>
      <c r="I91" s="5">
        <v>53</v>
      </c>
      <c r="J91" s="5">
        <v>53</v>
      </c>
      <c r="K91" s="5">
        <v>8</v>
      </c>
      <c r="L91" s="5">
        <v>15.09</v>
      </c>
      <c r="M91" s="6">
        <v>12120</v>
      </c>
      <c r="N91" s="5">
        <v>0</v>
      </c>
      <c r="O91" s="5">
        <v>0</v>
      </c>
      <c r="P91" s="5">
        <v>0</v>
      </c>
      <c r="Q91" s="6">
        <v>0</v>
      </c>
      <c r="R91" s="7">
        <v>8</v>
      </c>
      <c r="S91" s="8">
        <v>12120</v>
      </c>
    </row>
    <row r="92" spans="1:19">
      <c r="A92" s="3">
        <v>110657</v>
      </c>
      <c r="B92" s="3">
        <v>8732107</v>
      </c>
      <c r="C92" s="3">
        <v>873</v>
      </c>
      <c r="D92" s="4" t="s">
        <v>102</v>
      </c>
      <c r="E92" s="3">
        <v>2107</v>
      </c>
      <c r="F92" s="4" t="s">
        <v>204</v>
      </c>
      <c r="G92" s="4" t="s">
        <v>112</v>
      </c>
      <c r="H92" s="4" t="s">
        <v>105</v>
      </c>
      <c r="I92" s="5">
        <v>388</v>
      </c>
      <c r="J92" s="5">
        <v>388</v>
      </c>
      <c r="K92" s="5">
        <v>69</v>
      </c>
      <c r="L92" s="5">
        <v>17.78</v>
      </c>
      <c r="M92" s="6">
        <v>104535</v>
      </c>
      <c r="N92" s="5">
        <v>0</v>
      </c>
      <c r="O92" s="5">
        <v>0</v>
      </c>
      <c r="P92" s="5">
        <v>0</v>
      </c>
      <c r="Q92" s="6">
        <v>0</v>
      </c>
      <c r="R92" s="7">
        <v>69</v>
      </c>
      <c r="S92" s="8">
        <v>104535</v>
      </c>
    </row>
    <row r="93" spans="1:19">
      <c r="A93" s="3">
        <v>110658</v>
      </c>
      <c r="B93" s="3">
        <v>8732109</v>
      </c>
      <c r="C93" s="3">
        <v>873</v>
      </c>
      <c r="D93" s="4" t="s">
        <v>102</v>
      </c>
      <c r="E93" s="3">
        <v>2109</v>
      </c>
      <c r="F93" s="4" t="s">
        <v>205</v>
      </c>
      <c r="G93" s="4" t="s">
        <v>112</v>
      </c>
      <c r="H93" s="4" t="s">
        <v>110</v>
      </c>
      <c r="I93" s="5">
        <v>225</v>
      </c>
      <c r="J93" s="5">
        <v>225</v>
      </c>
      <c r="K93" s="5">
        <v>15</v>
      </c>
      <c r="L93" s="5">
        <v>6.67</v>
      </c>
      <c r="M93" s="6">
        <v>22725</v>
      </c>
      <c r="N93" s="5">
        <v>0</v>
      </c>
      <c r="O93" s="5">
        <v>0</v>
      </c>
      <c r="P93" s="5">
        <v>0</v>
      </c>
      <c r="Q93" s="6">
        <v>0</v>
      </c>
      <c r="R93" s="7">
        <v>15</v>
      </c>
      <c r="S93" s="8">
        <v>22725</v>
      </c>
    </row>
    <row r="94" spans="1:19">
      <c r="A94" s="3">
        <v>110663</v>
      </c>
      <c r="B94" s="3">
        <v>8732115</v>
      </c>
      <c r="C94" s="3">
        <v>873</v>
      </c>
      <c r="D94" s="4" t="s">
        <v>102</v>
      </c>
      <c r="E94" s="3">
        <v>2115</v>
      </c>
      <c r="F94" s="4" t="s">
        <v>206</v>
      </c>
      <c r="G94" s="4" t="s">
        <v>112</v>
      </c>
      <c r="H94" s="4" t="s">
        <v>110</v>
      </c>
      <c r="I94" s="5">
        <v>355</v>
      </c>
      <c r="J94" s="5">
        <v>355</v>
      </c>
      <c r="K94" s="5">
        <v>149</v>
      </c>
      <c r="L94" s="5">
        <v>41.97</v>
      </c>
      <c r="M94" s="6">
        <v>225735</v>
      </c>
      <c r="N94" s="5">
        <v>0</v>
      </c>
      <c r="O94" s="5">
        <v>0</v>
      </c>
      <c r="P94" s="5">
        <v>0</v>
      </c>
      <c r="Q94" s="6">
        <v>0</v>
      </c>
      <c r="R94" s="7">
        <v>149</v>
      </c>
      <c r="S94" s="8">
        <v>225735</v>
      </c>
    </row>
    <row r="95" spans="1:19">
      <c r="A95" s="3">
        <v>110664</v>
      </c>
      <c r="B95" s="3">
        <v>8732118</v>
      </c>
      <c r="C95" s="3">
        <v>873</v>
      </c>
      <c r="D95" s="4" t="s">
        <v>102</v>
      </c>
      <c r="E95" s="3">
        <v>2118</v>
      </c>
      <c r="F95" s="4" t="s">
        <v>207</v>
      </c>
      <c r="G95" s="4" t="s">
        <v>112</v>
      </c>
      <c r="H95" s="4" t="s">
        <v>110</v>
      </c>
      <c r="I95" s="5">
        <v>375</v>
      </c>
      <c r="J95" s="5">
        <v>375</v>
      </c>
      <c r="K95" s="5">
        <v>159</v>
      </c>
      <c r="L95" s="5">
        <v>42.4</v>
      </c>
      <c r="M95" s="6">
        <v>240885</v>
      </c>
      <c r="N95" s="5">
        <v>0</v>
      </c>
      <c r="O95" s="5">
        <v>0</v>
      </c>
      <c r="P95" s="5">
        <v>0</v>
      </c>
      <c r="Q95" s="6">
        <v>0</v>
      </c>
      <c r="R95" s="7">
        <v>159</v>
      </c>
      <c r="S95" s="8">
        <v>240885</v>
      </c>
    </row>
    <row r="96" spans="1:19">
      <c r="A96" s="3">
        <v>110665</v>
      </c>
      <c r="B96" s="3">
        <v>8732119</v>
      </c>
      <c r="C96" s="3">
        <v>873</v>
      </c>
      <c r="D96" s="4" t="s">
        <v>102</v>
      </c>
      <c r="E96" s="3">
        <v>2119</v>
      </c>
      <c r="F96" s="4" t="s">
        <v>208</v>
      </c>
      <c r="G96" s="4" t="s">
        <v>112</v>
      </c>
      <c r="H96" s="4" t="s">
        <v>105</v>
      </c>
      <c r="I96" s="5">
        <v>208</v>
      </c>
      <c r="J96" s="5">
        <v>208</v>
      </c>
      <c r="K96" s="5">
        <v>50</v>
      </c>
      <c r="L96" s="5">
        <v>24.04</v>
      </c>
      <c r="M96" s="6">
        <v>75750</v>
      </c>
      <c r="N96" s="5">
        <v>0</v>
      </c>
      <c r="O96" s="5">
        <v>0</v>
      </c>
      <c r="P96" s="5">
        <v>0</v>
      </c>
      <c r="Q96" s="6">
        <v>0</v>
      </c>
      <c r="R96" s="7">
        <v>50</v>
      </c>
      <c r="S96" s="8">
        <v>75750</v>
      </c>
    </row>
    <row r="97" spans="1:19">
      <c r="A97" s="3">
        <v>110666</v>
      </c>
      <c r="B97" s="3">
        <v>8732121</v>
      </c>
      <c r="C97" s="3">
        <v>873</v>
      </c>
      <c r="D97" s="4" t="s">
        <v>102</v>
      </c>
      <c r="E97" s="3">
        <v>2121</v>
      </c>
      <c r="F97" s="4" t="s">
        <v>209</v>
      </c>
      <c r="G97" s="4" t="s">
        <v>112</v>
      </c>
      <c r="H97" s="4" t="s">
        <v>110</v>
      </c>
      <c r="I97" s="5">
        <v>392</v>
      </c>
      <c r="J97" s="5">
        <v>392</v>
      </c>
      <c r="K97" s="5">
        <v>70</v>
      </c>
      <c r="L97" s="5">
        <v>17.86</v>
      </c>
      <c r="M97" s="6">
        <v>106050</v>
      </c>
      <c r="N97" s="5">
        <v>0</v>
      </c>
      <c r="O97" s="5">
        <v>0</v>
      </c>
      <c r="P97" s="5">
        <v>0</v>
      </c>
      <c r="Q97" s="6">
        <v>0</v>
      </c>
      <c r="R97" s="7">
        <v>70</v>
      </c>
      <c r="S97" s="8">
        <v>106050</v>
      </c>
    </row>
    <row r="98" spans="1:19">
      <c r="A98" s="3">
        <v>110668</v>
      </c>
      <c r="B98" s="3">
        <v>8732123</v>
      </c>
      <c r="C98" s="3">
        <v>873</v>
      </c>
      <c r="D98" s="4" t="s">
        <v>102</v>
      </c>
      <c r="E98" s="3">
        <v>2123</v>
      </c>
      <c r="F98" s="4" t="s">
        <v>210</v>
      </c>
      <c r="G98" s="4" t="s">
        <v>112</v>
      </c>
      <c r="H98" s="4" t="s">
        <v>110</v>
      </c>
      <c r="I98" s="5">
        <v>209</v>
      </c>
      <c r="J98" s="5">
        <v>209</v>
      </c>
      <c r="K98" s="5">
        <v>101</v>
      </c>
      <c r="L98" s="5">
        <v>48.33</v>
      </c>
      <c r="M98" s="6">
        <v>153015</v>
      </c>
      <c r="N98" s="5">
        <v>0</v>
      </c>
      <c r="O98" s="5">
        <v>0</v>
      </c>
      <c r="P98" s="5">
        <v>0</v>
      </c>
      <c r="Q98" s="6">
        <v>0</v>
      </c>
      <c r="R98" s="7">
        <v>101</v>
      </c>
      <c r="S98" s="8">
        <v>153015</v>
      </c>
    </row>
    <row r="99" spans="1:19">
      <c r="A99" s="3">
        <v>145425</v>
      </c>
      <c r="B99" s="3">
        <v>8732200</v>
      </c>
      <c r="C99" s="3">
        <v>873</v>
      </c>
      <c r="D99" s="4" t="s">
        <v>102</v>
      </c>
      <c r="E99" s="3">
        <v>2200</v>
      </c>
      <c r="F99" s="4" t="s">
        <v>211</v>
      </c>
      <c r="G99" s="4" t="s">
        <v>119</v>
      </c>
      <c r="H99" s="4" t="s">
        <v>121</v>
      </c>
      <c r="I99" s="5">
        <v>250</v>
      </c>
      <c r="J99" s="5">
        <v>250</v>
      </c>
      <c r="K99" s="5">
        <v>46</v>
      </c>
      <c r="L99" s="5">
        <v>18.4</v>
      </c>
      <c r="M99" s="6">
        <v>69690</v>
      </c>
      <c r="N99" s="5">
        <v>0</v>
      </c>
      <c r="O99" s="5">
        <v>0</v>
      </c>
      <c r="P99" s="5">
        <v>0</v>
      </c>
      <c r="Q99" s="6">
        <v>0</v>
      </c>
      <c r="R99" s="7">
        <v>46</v>
      </c>
      <c r="S99" s="8">
        <v>69690</v>
      </c>
    </row>
    <row r="100" spans="1:19">
      <c r="A100" s="3">
        <v>148454</v>
      </c>
      <c r="B100" s="3">
        <v>8732202</v>
      </c>
      <c r="C100" s="3">
        <v>873</v>
      </c>
      <c r="D100" s="4" t="s">
        <v>102</v>
      </c>
      <c r="E100" s="3">
        <v>2202</v>
      </c>
      <c r="F100" s="4" t="s">
        <v>212</v>
      </c>
      <c r="G100" s="4" t="s">
        <v>119</v>
      </c>
      <c r="H100" s="4" t="s">
        <v>105</v>
      </c>
      <c r="I100" s="5">
        <v>196</v>
      </c>
      <c r="J100" s="5">
        <v>196</v>
      </c>
      <c r="K100" s="5">
        <v>60</v>
      </c>
      <c r="L100" s="5">
        <v>30.61</v>
      </c>
      <c r="M100" s="6">
        <v>90900</v>
      </c>
      <c r="N100" s="5">
        <v>0</v>
      </c>
      <c r="O100" s="5">
        <v>0</v>
      </c>
      <c r="P100" s="5">
        <v>0</v>
      </c>
      <c r="Q100" s="6">
        <v>0</v>
      </c>
      <c r="R100" s="7">
        <v>60</v>
      </c>
      <c r="S100" s="8">
        <v>90900</v>
      </c>
    </row>
    <row r="101" spans="1:19">
      <c r="A101" s="3">
        <v>143576</v>
      </c>
      <c r="B101" s="3">
        <v>8732204</v>
      </c>
      <c r="C101" s="3">
        <v>873</v>
      </c>
      <c r="D101" s="4" t="s">
        <v>102</v>
      </c>
      <c r="E101" s="3">
        <v>2204</v>
      </c>
      <c r="F101" s="4" t="s">
        <v>213</v>
      </c>
      <c r="G101" s="4" t="s">
        <v>119</v>
      </c>
      <c r="H101" s="4" t="s">
        <v>105</v>
      </c>
      <c r="I101" s="5">
        <v>235</v>
      </c>
      <c r="J101" s="5">
        <v>235</v>
      </c>
      <c r="K101" s="5">
        <v>47</v>
      </c>
      <c r="L101" s="5">
        <v>20</v>
      </c>
      <c r="M101" s="6">
        <v>71205</v>
      </c>
      <c r="N101" s="5">
        <v>0</v>
      </c>
      <c r="O101" s="5">
        <v>0</v>
      </c>
      <c r="P101" s="5">
        <v>0</v>
      </c>
      <c r="Q101" s="6">
        <v>0</v>
      </c>
      <c r="R101" s="7">
        <v>47</v>
      </c>
      <c r="S101" s="8">
        <v>71205</v>
      </c>
    </row>
    <row r="102" spans="1:19">
      <c r="A102" s="3">
        <v>110673</v>
      </c>
      <c r="B102" s="3">
        <v>8732205</v>
      </c>
      <c r="C102" s="3">
        <v>873</v>
      </c>
      <c r="D102" s="4" t="s">
        <v>102</v>
      </c>
      <c r="E102" s="3">
        <v>2205</v>
      </c>
      <c r="F102" s="4" t="s">
        <v>214</v>
      </c>
      <c r="G102" s="4" t="s">
        <v>112</v>
      </c>
      <c r="H102" s="4" t="s">
        <v>105</v>
      </c>
      <c r="I102" s="5">
        <v>75</v>
      </c>
      <c r="J102" s="5">
        <v>75</v>
      </c>
      <c r="K102" s="5">
        <v>15</v>
      </c>
      <c r="L102" s="5">
        <v>20</v>
      </c>
      <c r="M102" s="6">
        <v>22725</v>
      </c>
      <c r="N102" s="5">
        <v>0</v>
      </c>
      <c r="O102" s="5">
        <v>0</v>
      </c>
      <c r="P102" s="5">
        <v>0</v>
      </c>
      <c r="Q102" s="6">
        <v>0</v>
      </c>
      <c r="R102" s="7">
        <v>15</v>
      </c>
      <c r="S102" s="8">
        <v>22725</v>
      </c>
    </row>
    <row r="103" spans="1:19">
      <c r="A103" s="3">
        <v>143871</v>
      </c>
      <c r="B103" s="3">
        <v>8732206</v>
      </c>
      <c r="C103" s="3">
        <v>873</v>
      </c>
      <c r="D103" s="4" t="s">
        <v>102</v>
      </c>
      <c r="E103" s="3">
        <v>2206</v>
      </c>
      <c r="F103" s="4" t="s">
        <v>215</v>
      </c>
      <c r="G103" s="4" t="s">
        <v>119</v>
      </c>
      <c r="H103" s="4" t="s">
        <v>108</v>
      </c>
      <c r="I103" s="5">
        <v>402</v>
      </c>
      <c r="J103" s="5">
        <v>402</v>
      </c>
      <c r="K103" s="5">
        <v>103</v>
      </c>
      <c r="L103" s="5">
        <v>25.62</v>
      </c>
      <c r="M103" s="6">
        <v>156045</v>
      </c>
      <c r="N103" s="5">
        <v>0</v>
      </c>
      <c r="O103" s="5">
        <v>0</v>
      </c>
      <c r="P103" s="5">
        <v>0</v>
      </c>
      <c r="Q103" s="6">
        <v>0</v>
      </c>
      <c r="R103" s="7">
        <v>103</v>
      </c>
      <c r="S103" s="8">
        <v>156045</v>
      </c>
    </row>
    <row r="104" spans="1:19">
      <c r="A104" s="3">
        <v>110676</v>
      </c>
      <c r="B104" s="3">
        <v>8732208</v>
      </c>
      <c r="C104" s="3">
        <v>873</v>
      </c>
      <c r="D104" s="4" t="s">
        <v>102</v>
      </c>
      <c r="E104" s="3">
        <v>2208</v>
      </c>
      <c r="F104" s="4" t="s">
        <v>216</v>
      </c>
      <c r="G104" s="4" t="s">
        <v>112</v>
      </c>
      <c r="H104" s="4" t="s">
        <v>117</v>
      </c>
      <c r="I104" s="5">
        <v>188</v>
      </c>
      <c r="J104" s="5">
        <v>188</v>
      </c>
      <c r="K104" s="5">
        <v>33</v>
      </c>
      <c r="L104" s="5">
        <v>17.55</v>
      </c>
      <c r="M104" s="6">
        <v>49995</v>
      </c>
      <c r="N104" s="5">
        <v>0</v>
      </c>
      <c r="O104" s="5">
        <v>0</v>
      </c>
      <c r="P104" s="5">
        <v>0</v>
      </c>
      <c r="Q104" s="6">
        <v>0</v>
      </c>
      <c r="R104" s="7">
        <v>33</v>
      </c>
      <c r="S104" s="8">
        <v>49995</v>
      </c>
    </row>
    <row r="105" spans="1:19">
      <c r="A105" s="3">
        <v>138029</v>
      </c>
      <c r="B105" s="3">
        <v>8732209</v>
      </c>
      <c r="C105" s="3">
        <v>873</v>
      </c>
      <c r="D105" s="4" t="s">
        <v>102</v>
      </c>
      <c r="E105" s="3">
        <v>2209</v>
      </c>
      <c r="F105" s="4" t="s">
        <v>217</v>
      </c>
      <c r="G105" s="4" t="s">
        <v>119</v>
      </c>
      <c r="H105" s="4" t="s">
        <v>114</v>
      </c>
      <c r="I105" s="5">
        <v>411.5</v>
      </c>
      <c r="J105" s="5">
        <v>411.5</v>
      </c>
      <c r="K105" s="5">
        <v>62</v>
      </c>
      <c r="L105" s="5">
        <v>15.07</v>
      </c>
      <c r="M105" s="6">
        <v>93930</v>
      </c>
      <c r="N105" s="5">
        <v>0</v>
      </c>
      <c r="O105" s="5">
        <v>0</v>
      </c>
      <c r="P105" s="5">
        <v>0</v>
      </c>
      <c r="Q105" s="6">
        <v>0</v>
      </c>
      <c r="R105" s="7">
        <v>62</v>
      </c>
      <c r="S105" s="8">
        <v>93930</v>
      </c>
    </row>
    <row r="106" spans="1:19">
      <c r="A106" s="3">
        <v>140535</v>
      </c>
      <c r="B106" s="3">
        <v>8732210</v>
      </c>
      <c r="C106" s="3">
        <v>873</v>
      </c>
      <c r="D106" s="4" t="s">
        <v>102</v>
      </c>
      <c r="E106" s="3">
        <v>2210</v>
      </c>
      <c r="F106" s="4" t="s">
        <v>218</v>
      </c>
      <c r="G106" s="4" t="s">
        <v>119</v>
      </c>
      <c r="H106" s="4" t="s">
        <v>114</v>
      </c>
      <c r="I106" s="5">
        <v>72</v>
      </c>
      <c r="J106" s="5">
        <v>72</v>
      </c>
      <c r="K106" s="5">
        <v>11</v>
      </c>
      <c r="L106" s="5">
        <v>15.28</v>
      </c>
      <c r="M106" s="6">
        <v>16665</v>
      </c>
      <c r="N106" s="5">
        <v>0</v>
      </c>
      <c r="O106" s="5">
        <v>0</v>
      </c>
      <c r="P106" s="5">
        <v>0</v>
      </c>
      <c r="Q106" s="6">
        <v>0</v>
      </c>
      <c r="R106" s="7">
        <v>11</v>
      </c>
      <c r="S106" s="8">
        <v>16665</v>
      </c>
    </row>
    <row r="107" spans="1:19">
      <c r="A107" s="3">
        <v>110679</v>
      </c>
      <c r="B107" s="3">
        <v>8732211</v>
      </c>
      <c r="C107" s="3">
        <v>873</v>
      </c>
      <c r="D107" s="4" t="s">
        <v>102</v>
      </c>
      <c r="E107" s="3">
        <v>2211</v>
      </c>
      <c r="F107" s="4" t="s">
        <v>219</v>
      </c>
      <c r="G107" s="4" t="s">
        <v>112</v>
      </c>
      <c r="H107" s="4" t="s">
        <v>114</v>
      </c>
      <c r="I107" s="5">
        <v>270</v>
      </c>
      <c r="J107" s="5">
        <v>270</v>
      </c>
      <c r="K107" s="5">
        <v>26</v>
      </c>
      <c r="L107" s="5">
        <v>9.63</v>
      </c>
      <c r="M107" s="6">
        <v>39390</v>
      </c>
      <c r="N107" s="5">
        <v>0</v>
      </c>
      <c r="O107" s="5">
        <v>0</v>
      </c>
      <c r="P107" s="5">
        <v>0</v>
      </c>
      <c r="Q107" s="6">
        <v>0</v>
      </c>
      <c r="R107" s="7">
        <v>26</v>
      </c>
      <c r="S107" s="8">
        <v>39390</v>
      </c>
    </row>
    <row r="108" spans="1:19">
      <c r="A108" s="3">
        <v>110680</v>
      </c>
      <c r="B108" s="3">
        <v>8732212</v>
      </c>
      <c r="C108" s="3">
        <v>873</v>
      </c>
      <c r="D108" s="4" t="s">
        <v>102</v>
      </c>
      <c r="E108" s="3">
        <v>2212</v>
      </c>
      <c r="F108" s="4" t="s">
        <v>220</v>
      </c>
      <c r="G108" s="4" t="s">
        <v>112</v>
      </c>
      <c r="H108" s="4" t="s">
        <v>114</v>
      </c>
      <c r="I108" s="5">
        <v>183</v>
      </c>
      <c r="J108" s="5">
        <v>183</v>
      </c>
      <c r="K108" s="5">
        <v>14</v>
      </c>
      <c r="L108" s="5">
        <v>7.65</v>
      </c>
      <c r="M108" s="6">
        <v>21210</v>
      </c>
      <c r="N108" s="5">
        <v>0</v>
      </c>
      <c r="O108" s="5">
        <v>0</v>
      </c>
      <c r="P108" s="5">
        <v>0</v>
      </c>
      <c r="Q108" s="6">
        <v>0</v>
      </c>
      <c r="R108" s="7">
        <v>14</v>
      </c>
      <c r="S108" s="8">
        <v>21210</v>
      </c>
    </row>
    <row r="109" spans="1:19">
      <c r="A109" s="3">
        <v>143775</v>
      </c>
      <c r="B109" s="3">
        <v>8732216</v>
      </c>
      <c r="C109" s="3">
        <v>873</v>
      </c>
      <c r="D109" s="4" t="s">
        <v>102</v>
      </c>
      <c r="E109" s="3">
        <v>2216</v>
      </c>
      <c r="F109" s="4" t="s">
        <v>221</v>
      </c>
      <c r="G109" s="4" t="s">
        <v>119</v>
      </c>
      <c r="H109" s="4" t="s">
        <v>142</v>
      </c>
      <c r="I109" s="5">
        <v>229</v>
      </c>
      <c r="J109" s="5">
        <v>229</v>
      </c>
      <c r="K109" s="5">
        <v>65</v>
      </c>
      <c r="L109" s="5">
        <v>28.38</v>
      </c>
      <c r="M109" s="6">
        <v>98475</v>
      </c>
      <c r="N109" s="5">
        <v>0</v>
      </c>
      <c r="O109" s="5">
        <v>0</v>
      </c>
      <c r="P109" s="5">
        <v>0</v>
      </c>
      <c r="Q109" s="6">
        <v>0</v>
      </c>
      <c r="R109" s="7">
        <v>65</v>
      </c>
      <c r="S109" s="8">
        <v>98475</v>
      </c>
    </row>
    <row r="110" spans="1:19">
      <c r="A110" s="3">
        <v>110685</v>
      </c>
      <c r="B110" s="3">
        <v>8732217</v>
      </c>
      <c r="C110" s="3">
        <v>873</v>
      </c>
      <c r="D110" s="4" t="s">
        <v>102</v>
      </c>
      <c r="E110" s="3">
        <v>2217</v>
      </c>
      <c r="F110" s="4" t="s">
        <v>222</v>
      </c>
      <c r="G110" s="4" t="s">
        <v>112</v>
      </c>
      <c r="H110" s="4" t="s">
        <v>142</v>
      </c>
      <c r="I110" s="5">
        <v>138</v>
      </c>
      <c r="J110" s="5">
        <v>138</v>
      </c>
      <c r="K110" s="5">
        <v>39</v>
      </c>
      <c r="L110" s="5">
        <v>28.26</v>
      </c>
      <c r="M110" s="6">
        <v>59085</v>
      </c>
      <c r="N110" s="5">
        <v>0</v>
      </c>
      <c r="O110" s="5">
        <v>0</v>
      </c>
      <c r="P110" s="5">
        <v>0</v>
      </c>
      <c r="Q110" s="6">
        <v>0</v>
      </c>
      <c r="R110" s="7">
        <v>39</v>
      </c>
      <c r="S110" s="8">
        <v>59085</v>
      </c>
    </row>
    <row r="111" spans="1:19">
      <c r="A111" s="3">
        <v>143777</v>
      </c>
      <c r="B111" s="3">
        <v>8732218</v>
      </c>
      <c r="C111" s="3">
        <v>873</v>
      </c>
      <c r="D111" s="4" t="s">
        <v>102</v>
      </c>
      <c r="E111" s="3">
        <v>2218</v>
      </c>
      <c r="F111" s="4" t="s">
        <v>223</v>
      </c>
      <c r="G111" s="4" t="s">
        <v>119</v>
      </c>
      <c r="H111" s="4" t="s">
        <v>142</v>
      </c>
      <c r="I111" s="5">
        <v>276</v>
      </c>
      <c r="J111" s="5">
        <v>276</v>
      </c>
      <c r="K111" s="5">
        <v>116</v>
      </c>
      <c r="L111" s="5">
        <v>42.03</v>
      </c>
      <c r="M111" s="6">
        <v>175740</v>
      </c>
      <c r="N111" s="5">
        <v>0</v>
      </c>
      <c r="O111" s="5">
        <v>0</v>
      </c>
      <c r="P111" s="5">
        <v>0</v>
      </c>
      <c r="Q111" s="6">
        <v>0</v>
      </c>
      <c r="R111" s="7">
        <v>116</v>
      </c>
      <c r="S111" s="8">
        <v>175740</v>
      </c>
    </row>
    <row r="112" spans="1:19">
      <c r="A112" s="3">
        <v>110687</v>
      </c>
      <c r="B112" s="3">
        <v>8732219</v>
      </c>
      <c r="C112" s="3">
        <v>873</v>
      </c>
      <c r="D112" s="4" t="s">
        <v>102</v>
      </c>
      <c r="E112" s="3">
        <v>2219</v>
      </c>
      <c r="F112" s="4" t="s">
        <v>224</v>
      </c>
      <c r="G112" s="4" t="s">
        <v>112</v>
      </c>
      <c r="H112" s="4" t="s">
        <v>117</v>
      </c>
      <c r="I112" s="5">
        <v>188</v>
      </c>
      <c r="J112" s="5">
        <v>188</v>
      </c>
      <c r="K112" s="5">
        <v>31</v>
      </c>
      <c r="L112" s="5">
        <v>16.49</v>
      </c>
      <c r="M112" s="6">
        <v>46965</v>
      </c>
      <c r="N112" s="5">
        <v>0</v>
      </c>
      <c r="O112" s="5">
        <v>0</v>
      </c>
      <c r="P112" s="5">
        <v>0</v>
      </c>
      <c r="Q112" s="6">
        <v>0</v>
      </c>
      <c r="R112" s="7">
        <v>31</v>
      </c>
      <c r="S112" s="8">
        <v>46965</v>
      </c>
    </row>
    <row r="113" spans="1:19">
      <c r="A113" s="3">
        <v>143575</v>
      </c>
      <c r="B113" s="3">
        <v>8732220</v>
      </c>
      <c r="C113" s="3">
        <v>873</v>
      </c>
      <c r="D113" s="4" t="s">
        <v>102</v>
      </c>
      <c r="E113" s="3">
        <v>2220</v>
      </c>
      <c r="F113" s="4" t="s">
        <v>225</v>
      </c>
      <c r="G113" s="4" t="s">
        <v>119</v>
      </c>
      <c r="H113" s="4" t="s">
        <v>114</v>
      </c>
      <c r="I113" s="5">
        <v>268</v>
      </c>
      <c r="J113" s="5">
        <v>268</v>
      </c>
      <c r="K113" s="5">
        <v>59</v>
      </c>
      <c r="L113" s="5">
        <v>22.01</v>
      </c>
      <c r="M113" s="6">
        <v>89385</v>
      </c>
      <c r="N113" s="5">
        <v>0</v>
      </c>
      <c r="O113" s="5">
        <v>0</v>
      </c>
      <c r="P113" s="5">
        <v>0</v>
      </c>
      <c r="Q113" s="6">
        <v>0</v>
      </c>
      <c r="R113" s="7">
        <v>59</v>
      </c>
      <c r="S113" s="8">
        <v>89385</v>
      </c>
    </row>
    <row r="114" spans="1:19">
      <c r="A114" s="3">
        <v>148983</v>
      </c>
      <c r="B114" s="3">
        <v>8732222</v>
      </c>
      <c r="C114" s="3">
        <v>873</v>
      </c>
      <c r="D114" s="4" t="s">
        <v>102</v>
      </c>
      <c r="E114" s="3">
        <v>2222</v>
      </c>
      <c r="F114" s="4" t="s">
        <v>226</v>
      </c>
      <c r="G114" s="4" t="s">
        <v>119</v>
      </c>
      <c r="H114" s="4" t="s">
        <v>114</v>
      </c>
      <c r="I114" s="5">
        <v>96</v>
      </c>
      <c r="J114" s="5">
        <v>96</v>
      </c>
      <c r="K114" s="5">
        <v>16</v>
      </c>
      <c r="L114" s="5">
        <v>16.67</v>
      </c>
      <c r="M114" s="6">
        <v>24240</v>
      </c>
      <c r="N114" s="5">
        <v>0</v>
      </c>
      <c r="O114" s="5">
        <v>0</v>
      </c>
      <c r="P114" s="5">
        <v>0</v>
      </c>
      <c r="Q114" s="6">
        <v>0</v>
      </c>
      <c r="R114" s="7">
        <v>16</v>
      </c>
      <c r="S114" s="8">
        <v>24240</v>
      </c>
    </row>
    <row r="115" spans="1:19">
      <c r="A115" s="3">
        <v>146050</v>
      </c>
      <c r="B115" s="3">
        <v>8732226</v>
      </c>
      <c r="C115" s="3">
        <v>873</v>
      </c>
      <c r="D115" s="4" t="s">
        <v>102</v>
      </c>
      <c r="E115" s="3">
        <v>2226</v>
      </c>
      <c r="F115" s="4" t="s">
        <v>227</v>
      </c>
      <c r="G115" s="4" t="s">
        <v>119</v>
      </c>
      <c r="H115" s="4" t="s">
        <v>114</v>
      </c>
      <c r="I115" s="5">
        <v>200</v>
      </c>
      <c r="J115" s="5">
        <v>200</v>
      </c>
      <c r="K115" s="5">
        <v>42</v>
      </c>
      <c r="L115" s="5">
        <v>21</v>
      </c>
      <c r="M115" s="6">
        <v>63630</v>
      </c>
      <c r="N115" s="5">
        <v>0</v>
      </c>
      <c r="O115" s="5">
        <v>0</v>
      </c>
      <c r="P115" s="5">
        <v>0</v>
      </c>
      <c r="Q115" s="6">
        <v>0</v>
      </c>
      <c r="R115" s="7">
        <v>42</v>
      </c>
      <c r="S115" s="8">
        <v>63630</v>
      </c>
    </row>
    <row r="116" spans="1:19">
      <c r="A116" s="3">
        <v>110698</v>
      </c>
      <c r="B116" s="3">
        <v>8732232</v>
      </c>
      <c r="C116" s="3">
        <v>873</v>
      </c>
      <c r="D116" s="4" t="s">
        <v>102</v>
      </c>
      <c r="E116" s="3">
        <v>2232</v>
      </c>
      <c r="F116" s="4" t="s">
        <v>228</v>
      </c>
      <c r="G116" s="4" t="s">
        <v>112</v>
      </c>
      <c r="H116" s="4" t="s">
        <v>114</v>
      </c>
      <c r="I116" s="5">
        <v>231</v>
      </c>
      <c r="J116" s="5">
        <v>231</v>
      </c>
      <c r="K116" s="5">
        <v>55</v>
      </c>
      <c r="L116" s="5">
        <v>23.81</v>
      </c>
      <c r="M116" s="6">
        <v>83325</v>
      </c>
      <c r="N116" s="5">
        <v>0</v>
      </c>
      <c r="O116" s="5">
        <v>0</v>
      </c>
      <c r="P116" s="5">
        <v>0</v>
      </c>
      <c r="Q116" s="6">
        <v>0</v>
      </c>
      <c r="R116" s="7">
        <v>55</v>
      </c>
      <c r="S116" s="8">
        <v>83325</v>
      </c>
    </row>
    <row r="117" spans="1:19">
      <c r="A117" s="3">
        <v>110702</v>
      </c>
      <c r="B117" s="3">
        <v>8732239</v>
      </c>
      <c r="C117" s="3">
        <v>873</v>
      </c>
      <c r="D117" s="4" t="s">
        <v>102</v>
      </c>
      <c r="E117" s="3">
        <v>2239</v>
      </c>
      <c r="F117" s="4" t="s">
        <v>229</v>
      </c>
      <c r="G117" s="4" t="s">
        <v>112</v>
      </c>
      <c r="H117" s="4" t="s">
        <v>117</v>
      </c>
      <c r="I117" s="5">
        <v>300</v>
      </c>
      <c r="J117" s="5">
        <v>300</v>
      </c>
      <c r="K117" s="5">
        <v>83</v>
      </c>
      <c r="L117" s="5">
        <v>27.67</v>
      </c>
      <c r="M117" s="6">
        <v>125745</v>
      </c>
      <c r="N117" s="5">
        <v>0</v>
      </c>
      <c r="O117" s="5">
        <v>0</v>
      </c>
      <c r="P117" s="5">
        <v>0</v>
      </c>
      <c r="Q117" s="6">
        <v>0</v>
      </c>
      <c r="R117" s="7">
        <v>83</v>
      </c>
      <c r="S117" s="8">
        <v>125745</v>
      </c>
    </row>
    <row r="118" spans="1:19">
      <c r="A118" s="3">
        <v>110703</v>
      </c>
      <c r="B118" s="3">
        <v>8732240</v>
      </c>
      <c r="C118" s="3">
        <v>873</v>
      </c>
      <c r="D118" s="4" t="s">
        <v>102</v>
      </c>
      <c r="E118" s="3">
        <v>2240</v>
      </c>
      <c r="F118" s="4" t="s">
        <v>230</v>
      </c>
      <c r="G118" s="4" t="s">
        <v>112</v>
      </c>
      <c r="H118" s="4" t="s">
        <v>114</v>
      </c>
      <c r="I118" s="5">
        <v>130</v>
      </c>
      <c r="J118" s="5">
        <v>130</v>
      </c>
      <c r="K118" s="5">
        <v>21</v>
      </c>
      <c r="L118" s="5">
        <v>16.15</v>
      </c>
      <c r="M118" s="6">
        <v>31815</v>
      </c>
      <c r="N118" s="5">
        <v>0</v>
      </c>
      <c r="O118" s="5">
        <v>0</v>
      </c>
      <c r="P118" s="5">
        <v>0</v>
      </c>
      <c r="Q118" s="6">
        <v>0</v>
      </c>
      <c r="R118" s="7">
        <v>21</v>
      </c>
      <c r="S118" s="8">
        <v>31815</v>
      </c>
    </row>
    <row r="119" spans="1:19">
      <c r="A119" s="3">
        <v>110707</v>
      </c>
      <c r="B119" s="3">
        <v>8732246</v>
      </c>
      <c r="C119" s="3">
        <v>873</v>
      </c>
      <c r="D119" s="4" t="s">
        <v>102</v>
      </c>
      <c r="E119" s="3">
        <v>2246</v>
      </c>
      <c r="F119" s="4" t="s">
        <v>231</v>
      </c>
      <c r="G119" s="4" t="s">
        <v>112</v>
      </c>
      <c r="H119" s="4" t="s">
        <v>114</v>
      </c>
      <c r="I119" s="5">
        <v>163</v>
      </c>
      <c r="J119" s="5">
        <v>163</v>
      </c>
      <c r="K119" s="5">
        <v>31</v>
      </c>
      <c r="L119" s="5">
        <v>19.02</v>
      </c>
      <c r="M119" s="6">
        <v>46965</v>
      </c>
      <c r="N119" s="5">
        <v>0</v>
      </c>
      <c r="O119" s="5">
        <v>0</v>
      </c>
      <c r="P119" s="5">
        <v>0</v>
      </c>
      <c r="Q119" s="6">
        <v>0</v>
      </c>
      <c r="R119" s="7">
        <v>31</v>
      </c>
      <c r="S119" s="8">
        <v>46965</v>
      </c>
    </row>
    <row r="120" spans="1:19">
      <c r="A120" s="3">
        <v>143870</v>
      </c>
      <c r="B120" s="3">
        <v>8732252</v>
      </c>
      <c r="C120" s="3">
        <v>873</v>
      </c>
      <c r="D120" s="4" t="s">
        <v>102</v>
      </c>
      <c r="E120" s="3">
        <v>2252</v>
      </c>
      <c r="F120" s="4" t="s">
        <v>232</v>
      </c>
      <c r="G120" s="4" t="s">
        <v>119</v>
      </c>
      <c r="H120" s="4" t="s">
        <v>114</v>
      </c>
      <c r="I120" s="5">
        <v>141</v>
      </c>
      <c r="J120" s="5">
        <v>141</v>
      </c>
      <c r="K120" s="5">
        <v>28</v>
      </c>
      <c r="L120" s="5">
        <v>19.86</v>
      </c>
      <c r="M120" s="6">
        <v>42420</v>
      </c>
      <c r="N120" s="5">
        <v>0</v>
      </c>
      <c r="O120" s="5">
        <v>0</v>
      </c>
      <c r="P120" s="5">
        <v>0</v>
      </c>
      <c r="Q120" s="6">
        <v>0</v>
      </c>
      <c r="R120" s="7">
        <v>28</v>
      </c>
      <c r="S120" s="8">
        <v>42420</v>
      </c>
    </row>
    <row r="121" spans="1:19">
      <c r="A121" s="3">
        <v>110713</v>
      </c>
      <c r="B121" s="3">
        <v>8732254</v>
      </c>
      <c r="C121" s="3">
        <v>873</v>
      </c>
      <c r="D121" s="4" t="s">
        <v>102</v>
      </c>
      <c r="E121" s="3">
        <v>2254</v>
      </c>
      <c r="F121" s="4" t="s">
        <v>233</v>
      </c>
      <c r="G121" s="4" t="s">
        <v>112</v>
      </c>
      <c r="H121" s="4" t="s">
        <v>142</v>
      </c>
      <c r="I121" s="5">
        <v>155</v>
      </c>
      <c r="J121" s="5">
        <v>155</v>
      </c>
      <c r="K121" s="5">
        <v>28</v>
      </c>
      <c r="L121" s="5">
        <v>18.06</v>
      </c>
      <c r="M121" s="6">
        <v>42420</v>
      </c>
      <c r="N121" s="5">
        <v>0</v>
      </c>
      <c r="O121" s="5">
        <v>0</v>
      </c>
      <c r="P121" s="5">
        <v>0</v>
      </c>
      <c r="Q121" s="6">
        <v>0</v>
      </c>
      <c r="R121" s="7">
        <v>28</v>
      </c>
      <c r="S121" s="8">
        <v>42420</v>
      </c>
    </row>
    <row r="122" spans="1:19">
      <c r="A122" s="3">
        <v>110714</v>
      </c>
      <c r="B122" s="3">
        <v>8732255</v>
      </c>
      <c r="C122" s="3">
        <v>873</v>
      </c>
      <c r="D122" s="4" t="s">
        <v>102</v>
      </c>
      <c r="E122" s="3">
        <v>2255</v>
      </c>
      <c r="F122" s="4" t="s">
        <v>234</v>
      </c>
      <c r="G122" s="4" t="s">
        <v>112</v>
      </c>
      <c r="H122" s="4" t="s">
        <v>114</v>
      </c>
      <c r="I122" s="5">
        <v>197</v>
      </c>
      <c r="J122" s="5">
        <v>197</v>
      </c>
      <c r="K122" s="5">
        <v>35</v>
      </c>
      <c r="L122" s="5">
        <v>17.77</v>
      </c>
      <c r="M122" s="6">
        <v>53025</v>
      </c>
      <c r="N122" s="5">
        <v>0</v>
      </c>
      <c r="O122" s="5">
        <v>0</v>
      </c>
      <c r="P122" s="5">
        <v>0</v>
      </c>
      <c r="Q122" s="6">
        <v>0</v>
      </c>
      <c r="R122" s="7">
        <v>35</v>
      </c>
      <c r="S122" s="8">
        <v>53025</v>
      </c>
    </row>
    <row r="123" spans="1:19">
      <c r="A123" s="3">
        <v>146929</v>
      </c>
      <c r="B123" s="3">
        <v>8732256</v>
      </c>
      <c r="C123" s="3">
        <v>873</v>
      </c>
      <c r="D123" s="4" t="s">
        <v>102</v>
      </c>
      <c r="E123" s="3">
        <v>2256</v>
      </c>
      <c r="F123" s="4" t="s">
        <v>235</v>
      </c>
      <c r="G123" s="4" t="s">
        <v>119</v>
      </c>
      <c r="H123" s="4" t="s">
        <v>114</v>
      </c>
      <c r="I123" s="5">
        <v>315</v>
      </c>
      <c r="J123" s="5">
        <v>315</v>
      </c>
      <c r="K123" s="5">
        <v>76</v>
      </c>
      <c r="L123" s="5">
        <v>24.13</v>
      </c>
      <c r="M123" s="6">
        <v>115140</v>
      </c>
      <c r="N123" s="5">
        <v>0</v>
      </c>
      <c r="O123" s="5">
        <v>0</v>
      </c>
      <c r="P123" s="5">
        <v>0</v>
      </c>
      <c r="Q123" s="6">
        <v>0</v>
      </c>
      <c r="R123" s="7">
        <v>76</v>
      </c>
      <c r="S123" s="8">
        <v>115140</v>
      </c>
    </row>
    <row r="124" spans="1:19">
      <c r="A124" s="3">
        <v>138595</v>
      </c>
      <c r="B124" s="3">
        <v>8732257</v>
      </c>
      <c r="C124" s="3">
        <v>873</v>
      </c>
      <c r="D124" s="4" t="s">
        <v>102</v>
      </c>
      <c r="E124" s="3">
        <v>2257</v>
      </c>
      <c r="F124" s="4" t="s">
        <v>236</v>
      </c>
      <c r="G124" s="4" t="s">
        <v>119</v>
      </c>
      <c r="H124" s="4" t="s">
        <v>117</v>
      </c>
      <c r="I124" s="5">
        <v>214</v>
      </c>
      <c r="J124" s="5">
        <v>214</v>
      </c>
      <c r="K124" s="5">
        <v>23</v>
      </c>
      <c r="L124" s="5">
        <v>10.75</v>
      </c>
      <c r="M124" s="6">
        <v>34845</v>
      </c>
      <c r="N124" s="5">
        <v>0</v>
      </c>
      <c r="O124" s="5">
        <v>0</v>
      </c>
      <c r="P124" s="5">
        <v>0</v>
      </c>
      <c r="Q124" s="6">
        <v>0</v>
      </c>
      <c r="R124" s="7">
        <v>23</v>
      </c>
      <c r="S124" s="8">
        <v>34845</v>
      </c>
    </row>
    <row r="125" spans="1:19">
      <c r="A125" s="3">
        <v>110717</v>
      </c>
      <c r="B125" s="3">
        <v>8732260</v>
      </c>
      <c r="C125" s="3">
        <v>873</v>
      </c>
      <c r="D125" s="4" t="s">
        <v>102</v>
      </c>
      <c r="E125" s="3">
        <v>2260</v>
      </c>
      <c r="F125" s="4" t="s">
        <v>237</v>
      </c>
      <c r="G125" s="4" t="s">
        <v>112</v>
      </c>
      <c r="H125" s="4" t="s">
        <v>117</v>
      </c>
      <c r="I125" s="5">
        <v>55</v>
      </c>
      <c r="J125" s="5">
        <v>55</v>
      </c>
      <c r="K125" s="5">
        <v>14</v>
      </c>
      <c r="L125" s="5">
        <v>25.45</v>
      </c>
      <c r="M125" s="6">
        <v>21210</v>
      </c>
      <c r="N125" s="5">
        <v>0</v>
      </c>
      <c r="O125" s="5">
        <v>0</v>
      </c>
      <c r="P125" s="5">
        <v>0</v>
      </c>
      <c r="Q125" s="6">
        <v>0</v>
      </c>
      <c r="R125" s="7">
        <v>14</v>
      </c>
      <c r="S125" s="8">
        <v>21210</v>
      </c>
    </row>
    <row r="126" spans="1:19">
      <c r="A126" s="3">
        <v>110733</v>
      </c>
      <c r="B126" s="3">
        <v>8732293</v>
      </c>
      <c r="C126" s="3">
        <v>873</v>
      </c>
      <c r="D126" s="4" t="s">
        <v>102</v>
      </c>
      <c r="E126" s="3">
        <v>2293</v>
      </c>
      <c r="F126" s="4" t="s">
        <v>238</v>
      </c>
      <c r="G126" s="4" t="s">
        <v>112</v>
      </c>
      <c r="H126" s="4" t="s">
        <v>117</v>
      </c>
      <c r="I126" s="5">
        <v>292</v>
      </c>
      <c r="J126" s="5">
        <v>292</v>
      </c>
      <c r="K126" s="5">
        <v>45</v>
      </c>
      <c r="L126" s="5">
        <v>15.41</v>
      </c>
      <c r="M126" s="6">
        <v>68175</v>
      </c>
      <c r="N126" s="5">
        <v>0</v>
      </c>
      <c r="O126" s="5">
        <v>0</v>
      </c>
      <c r="P126" s="5">
        <v>0</v>
      </c>
      <c r="Q126" s="6">
        <v>0</v>
      </c>
      <c r="R126" s="7">
        <v>45</v>
      </c>
      <c r="S126" s="8">
        <v>68175</v>
      </c>
    </row>
    <row r="127" spans="1:19">
      <c r="A127" s="3">
        <v>110746</v>
      </c>
      <c r="B127" s="3">
        <v>8732312</v>
      </c>
      <c r="C127" s="3">
        <v>873</v>
      </c>
      <c r="D127" s="4" t="s">
        <v>102</v>
      </c>
      <c r="E127" s="3">
        <v>2312</v>
      </c>
      <c r="F127" s="4" t="s">
        <v>239</v>
      </c>
      <c r="G127" s="4" t="s">
        <v>112</v>
      </c>
      <c r="H127" s="4" t="s">
        <v>105</v>
      </c>
      <c r="I127" s="5">
        <v>189</v>
      </c>
      <c r="J127" s="5">
        <v>189</v>
      </c>
      <c r="K127" s="5">
        <v>27</v>
      </c>
      <c r="L127" s="5">
        <v>14.29</v>
      </c>
      <c r="M127" s="6">
        <v>40905</v>
      </c>
      <c r="N127" s="5">
        <v>0</v>
      </c>
      <c r="O127" s="5">
        <v>0</v>
      </c>
      <c r="P127" s="5">
        <v>0</v>
      </c>
      <c r="Q127" s="6">
        <v>0</v>
      </c>
      <c r="R127" s="7">
        <v>27</v>
      </c>
      <c r="S127" s="8">
        <v>40905</v>
      </c>
    </row>
    <row r="128" spans="1:19">
      <c r="A128" s="3">
        <v>110748</v>
      </c>
      <c r="B128" s="3">
        <v>8732315</v>
      </c>
      <c r="C128" s="3">
        <v>873</v>
      </c>
      <c r="D128" s="4" t="s">
        <v>102</v>
      </c>
      <c r="E128" s="3">
        <v>2315</v>
      </c>
      <c r="F128" s="4" t="s">
        <v>240</v>
      </c>
      <c r="G128" s="4" t="s">
        <v>112</v>
      </c>
      <c r="H128" s="4" t="s">
        <v>105</v>
      </c>
      <c r="I128" s="5">
        <v>525</v>
      </c>
      <c r="J128" s="5">
        <v>525</v>
      </c>
      <c r="K128" s="5">
        <v>107</v>
      </c>
      <c r="L128" s="5">
        <v>20.38</v>
      </c>
      <c r="M128" s="6">
        <v>162105</v>
      </c>
      <c r="N128" s="5">
        <v>0</v>
      </c>
      <c r="O128" s="5">
        <v>0</v>
      </c>
      <c r="P128" s="5">
        <v>0</v>
      </c>
      <c r="Q128" s="6">
        <v>0</v>
      </c>
      <c r="R128" s="7">
        <v>107</v>
      </c>
      <c r="S128" s="8">
        <v>162105</v>
      </c>
    </row>
    <row r="129" spans="1:19">
      <c r="A129" s="3">
        <v>110750</v>
      </c>
      <c r="B129" s="3">
        <v>8732317</v>
      </c>
      <c r="C129" s="3">
        <v>873</v>
      </c>
      <c r="D129" s="4" t="s">
        <v>102</v>
      </c>
      <c r="E129" s="3">
        <v>2317</v>
      </c>
      <c r="F129" s="4" t="s">
        <v>241</v>
      </c>
      <c r="G129" s="4" t="s">
        <v>112</v>
      </c>
      <c r="H129" s="4" t="s">
        <v>110</v>
      </c>
      <c r="I129" s="5">
        <v>627</v>
      </c>
      <c r="J129" s="5">
        <v>627</v>
      </c>
      <c r="K129" s="5">
        <v>90</v>
      </c>
      <c r="L129" s="5">
        <v>14.35</v>
      </c>
      <c r="M129" s="6">
        <v>136350</v>
      </c>
      <c r="N129" s="5">
        <v>0</v>
      </c>
      <c r="O129" s="5">
        <v>0</v>
      </c>
      <c r="P129" s="5">
        <v>0</v>
      </c>
      <c r="Q129" s="6">
        <v>0</v>
      </c>
      <c r="R129" s="7">
        <v>90</v>
      </c>
      <c r="S129" s="8">
        <v>136350</v>
      </c>
    </row>
    <row r="130" spans="1:19">
      <c r="A130" s="3">
        <v>139087</v>
      </c>
      <c r="B130" s="3">
        <v>8732318</v>
      </c>
      <c r="C130" s="3">
        <v>873</v>
      </c>
      <c r="D130" s="4" t="s">
        <v>102</v>
      </c>
      <c r="E130" s="3">
        <v>2318</v>
      </c>
      <c r="F130" s="4" t="s">
        <v>242</v>
      </c>
      <c r="G130" s="4" t="s">
        <v>119</v>
      </c>
      <c r="H130" s="4" t="s">
        <v>117</v>
      </c>
      <c r="I130" s="5">
        <v>371</v>
      </c>
      <c r="J130" s="5">
        <v>371</v>
      </c>
      <c r="K130" s="5">
        <v>34</v>
      </c>
      <c r="L130" s="5">
        <v>9.16</v>
      </c>
      <c r="M130" s="6">
        <v>51510</v>
      </c>
      <c r="N130" s="5">
        <v>0</v>
      </c>
      <c r="O130" s="5">
        <v>0</v>
      </c>
      <c r="P130" s="5">
        <v>0</v>
      </c>
      <c r="Q130" s="6">
        <v>0</v>
      </c>
      <c r="R130" s="7">
        <v>34</v>
      </c>
      <c r="S130" s="8">
        <v>51510</v>
      </c>
    </row>
    <row r="131" spans="1:19">
      <c r="A131" s="3">
        <v>139086</v>
      </c>
      <c r="B131" s="3">
        <v>8732319</v>
      </c>
      <c r="C131" s="3">
        <v>873</v>
      </c>
      <c r="D131" s="4" t="s">
        <v>102</v>
      </c>
      <c r="E131" s="3">
        <v>2319</v>
      </c>
      <c r="F131" s="4" t="s">
        <v>243</v>
      </c>
      <c r="G131" s="4" t="s">
        <v>119</v>
      </c>
      <c r="H131" s="4" t="s">
        <v>117</v>
      </c>
      <c r="I131" s="5">
        <v>394</v>
      </c>
      <c r="J131" s="5">
        <v>394</v>
      </c>
      <c r="K131" s="5">
        <v>55</v>
      </c>
      <c r="L131" s="5">
        <v>13.96</v>
      </c>
      <c r="M131" s="6">
        <v>83325</v>
      </c>
      <c r="N131" s="5">
        <v>0</v>
      </c>
      <c r="O131" s="5">
        <v>0</v>
      </c>
      <c r="P131" s="5">
        <v>0</v>
      </c>
      <c r="Q131" s="6">
        <v>0</v>
      </c>
      <c r="R131" s="7">
        <v>55</v>
      </c>
      <c r="S131" s="8">
        <v>83325</v>
      </c>
    </row>
    <row r="132" spans="1:19">
      <c r="A132" s="3">
        <v>110754</v>
      </c>
      <c r="B132" s="3">
        <v>8732321</v>
      </c>
      <c r="C132" s="3">
        <v>873</v>
      </c>
      <c r="D132" s="4" t="s">
        <v>102</v>
      </c>
      <c r="E132" s="3">
        <v>2321</v>
      </c>
      <c r="F132" s="4" t="s">
        <v>244</v>
      </c>
      <c r="G132" s="4" t="s">
        <v>112</v>
      </c>
      <c r="H132" s="4" t="s">
        <v>142</v>
      </c>
      <c r="I132" s="5">
        <v>448</v>
      </c>
      <c r="J132" s="5">
        <v>448</v>
      </c>
      <c r="K132" s="5">
        <v>90</v>
      </c>
      <c r="L132" s="5">
        <v>20.09</v>
      </c>
      <c r="M132" s="6">
        <v>136350</v>
      </c>
      <c r="N132" s="5">
        <v>0</v>
      </c>
      <c r="O132" s="5">
        <v>0</v>
      </c>
      <c r="P132" s="5">
        <v>0</v>
      </c>
      <c r="Q132" s="6">
        <v>0</v>
      </c>
      <c r="R132" s="7">
        <v>90</v>
      </c>
      <c r="S132" s="8">
        <v>136350</v>
      </c>
    </row>
    <row r="133" spans="1:19">
      <c r="A133" s="3">
        <v>110758</v>
      </c>
      <c r="B133" s="3">
        <v>8732327</v>
      </c>
      <c r="C133" s="3">
        <v>873</v>
      </c>
      <c r="D133" s="4" t="s">
        <v>102</v>
      </c>
      <c r="E133" s="3">
        <v>2327</v>
      </c>
      <c r="F133" s="4" t="s">
        <v>245</v>
      </c>
      <c r="G133" s="4" t="s">
        <v>112</v>
      </c>
      <c r="H133" s="4" t="s">
        <v>121</v>
      </c>
      <c r="I133" s="5">
        <v>381</v>
      </c>
      <c r="J133" s="5">
        <v>381</v>
      </c>
      <c r="K133" s="5">
        <v>75</v>
      </c>
      <c r="L133" s="5">
        <v>19.69</v>
      </c>
      <c r="M133" s="6">
        <v>113625</v>
      </c>
      <c r="N133" s="5">
        <v>0</v>
      </c>
      <c r="O133" s="5">
        <v>0</v>
      </c>
      <c r="P133" s="5">
        <v>0</v>
      </c>
      <c r="Q133" s="6">
        <v>0</v>
      </c>
      <c r="R133" s="7">
        <v>75</v>
      </c>
      <c r="S133" s="8">
        <v>113625</v>
      </c>
    </row>
    <row r="134" spans="1:19">
      <c r="A134" s="3">
        <v>110759</v>
      </c>
      <c r="B134" s="3">
        <v>8732328</v>
      </c>
      <c r="C134" s="3">
        <v>873</v>
      </c>
      <c r="D134" s="4" t="s">
        <v>102</v>
      </c>
      <c r="E134" s="3">
        <v>2328</v>
      </c>
      <c r="F134" s="4" t="s">
        <v>246</v>
      </c>
      <c r="G134" s="4" t="s">
        <v>112</v>
      </c>
      <c r="H134" s="4" t="s">
        <v>105</v>
      </c>
      <c r="I134" s="5">
        <v>265</v>
      </c>
      <c r="J134" s="5">
        <v>265</v>
      </c>
      <c r="K134" s="5">
        <v>37</v>
      </c>
      <c r="L134" s="5">
        <v>13.96</v>
      </c>
      <c r="M134" s="6">
        <v>56055</v>
      </c>
      <c r="N134" s="5">
        <v>0</v>
      </c>
      <c r="O134" s="5">
        <v>0</v>
      </c>
      <c r="P134" s="5">
        <v>0</v>
      </c>
      <c r="Q134" s="6">
        <v>0</v>
      </c>
      <c r="R134" s="7">
        <v>37</v>
      </c>
      <c r="S134" s="8">
        <v>56055</v>
      </c>
    </row>
    <row r="135" spans="1:19">
      <c r="A135" s="3">
        <v>110760</v>
      </c>
      <c r="B135" s="3">
        <v>8732329</v>
      </c>
      <c r="C135" s="3">
        <v>873</v>
      </c>
      <c r="D135" s="4" t="s">
        <v>102</v>
      </c>
      <c r="E135" s="3">
        <v>2329</v>
      </c>
      <c r="F135" s="4" t="s">
        <v>247</v>
      </c>
      <c r="G135" s="4" t="s">
        <v>112</v>
      </c>
      <c r="H135" s="4" t="s">
        <v>121</v>
      </c>
      <c r="I135" s="5">
        <v>142</v>
      </c>
      <c r="J135" s="5">
        <v>142</v>
      </c>
      <c r="K135" s="5">
        <v>43</v>
      </c>
      <c r="L135" s="5">
        <v>30.28</v>
      </c>
      <c r="M135" s="6">
        <v>65145</v>
      </c>
      <c r="N135" s="5">
        <v>0</v>
      </c>
      <c r="O135" s="5">
        <v>0</v>
      </c>
      <c r="P135" s="5">
        <v>0</v>
      </c>
      <c r="Q135" s="6">
        <v>0</v>
      </c>
      <c r="R135" s="7">
        <v>43</v>
      </c>
      <c r="S135" s="8">
        <v>65145</v>
      </c>
    </row>
    <row r="136" spans="1:19">
      <c r="A136" s="3">
        <v>110762</v>
      </c>
      <c r="B136" s="3">
        <v>8732331</v>
      </c>
      <c r="C136" s="3">
        <v>873</v>
      </c>
      <c r="D136" s="4" t="s">
        <v>102</v>
      </c>
      <c r="E136" s="3">
        <v>2331</v>
      </c>
      <c r="F136" s="4" t="s">
        <v>248</v>
      </c>
      <c r="G136" s="4" t="s">
        <v>112</v>
      </c>
      <c r="H136" s="4" t="s">
        <v>108</v>
      </c>
      <c r="I136" s="5">
        <v>68</v>
      </c>
      <c r="J136" s="5">
        <v>68</v>
      </c>
      <c r="K136" s="5">
        <v>33</v>
      </c>
      <c r="L136" s="5">
        <v>48.53</v>
      </c>
      <c r="M136" s="6">
        <v>49995</v>
      </c>
      <c r="N136" s="5">
        <v>0</v>
      </c>
      <c r="O136" s="5">
        <v>0</v>
      </c>
      <c r="P136" s="5">
        <v>0</v>
      </c>
      <c r="Q136" s="6">
        <v>0</v>
      </c>
      <c r="R136" s="7">
        <v>33</v>
      </c>
      <c r="S136" s="8">
        <v>49995</v>
      </c>
    </row>
    <row r="137" spans="1:19">
      <c r="A137" s="3">
        <v>110763</v>
      </c>
      <c r="B137" s="3">
        <v>8732333</v>
      </c>
      <c r="C137" s="3">
        <v>873</v>
      </c>
      <c r="D137" s="4" t="s">
        <v>102</v>
      </c>
      <c r="E137" s="3">
        <v>2333</v>
      </c>
      <c r="F137" s="4" t="s">
        <v>249</v>
      </c>
      <c r="G137" s="4" t="s">
        <v>112</v>
      </c>
      <c r="H137" s="4" t="s">
        <v>105</v>
      </c>
      <c r="I137" s="5">
        <v>363</v>
      </c>
      <c r="J137" s="5">
        <v>363</v>
      </c>
      <c r="K137" s="5">
        <v>69</v>
      </c>
      <c r="L137" s="5">
        <v>19.01</v>
      </c>
      <c r="M137" s="6">
        <v>104535</v>
      </c>
      <c r="N137" s="5">
        <v>0</v>
      </c>
      <c r="O137" s="5">
        <v>0</v>
      </c>
      <c r="P137" s="5">
        <v>0</v>
      </c>
      <c r="Q137" s="6">
        <v>0</v>
      </c>
      <c r="R137" s="7">
        <v>69</v>
      </c>
      <c r="S137" s="8">
        <v>104535</v>
      </c>
    </row>
    <row r="138" spans="1:19">
      <c r="A138" s="3">
        <v>110765</v>
      </c>
      <c r="B138" s="3">
        <v>8732335</v>
      </c>
      <c r="C138" s="3">
        <v>873</v>
      </c>
      <c r="D138" s="4" t="s">
        <v>102</v>
      </c>
      <c r="E138" s="3">
        <v>2335</v>
      </c>
      <c r="F138" s="4" t="s">
        <v>250</v>
      </c>
      <c r="G138" s="4" t="s">
        <v>112</v>
      </c>
      <c r="H138" s="4" t="s">
        <v>105</v>
      </c>
      <c r="I138" s="5">
        <v>184</v>
      </c>
      <c r="J138" s="5">
        <v>184</v>
      </c>
      <c r="K138" s="5">
        <v>13</v>
      </c>
      <c r="L138" s="5">
        <v>7.07</v>
      </c>
      <c r="M138" s="6">
        <v>19695</v>
      </c>
      <c r="N138" s="5">
        <v>0</v>
      </c>
      <c r="O138" s="5">
        <v>0</v>
      </c>
      <c r="P138" s="5">
        <v>0</v>
      </c>
      <c r="Q138" s="6">
        <v>0</v>
      </c>
      <c r="R138" s="7">
        <v>13</v>
      </c>
      <c r="S138" s="8">
        <v>19695</v>
      </c>
    </row>
    <row r="139" spans="1:19">
      <c r="A139" s="3">
        <v>110766</v>
      </c>
      <c r="B139" s="3">
        <v>8732336</v>
      </c>
      <c r="C139" s="3">
        <v>873</v>
      </c>
      <c r="D139" s="4" t="s">
        <v>102</v>
      </c>
      <c r="E139" s="3">
        <v>2336</v>
      </c>
      <c r="F139" s="4" t="s">
        <v>251</v>
      </c>
      <c r="G139" s="4" t="s">
        <v>112</v>
      </c>
      <c r="H139" s="4" t="s">
        <v>110</v>
      </c>
      <c r="I139" s="5">
        <v>366</v>
      </c>
      <c r="J139" s="5">
        <v>366</v>
      </c>
      <c r="K139" s="5">
        <v>104</v>
      </c>
      <c r="L139" s="5">
        <v>28.42</v>
      </c>
      <c r="M139" s="6">
        <v>157560</v>
      </c>
      <c r="N139" s="5">
        <v>0</v>
      </c>
      <c r="O139" s="5">
        <v>0</v>
      </c>
      <c r="P139" s="5">
        <v>0</v>
      </c>
      <c r="Q139" s="6">
        <v>0</v>
      </c>
      <c r="R139" s="7">
        <v>104</v>
      </c>
      <c r="S139" s="8">
        <v>157560</v>
      </c>
    </row>
    <row r="140" spans="1:19">
      <c r="A140" s="3">
        <v>110771</v>
      </c>
      <c r="B140" s="3">
        <v>8732442</v>
      </c>
      <c r="C140" s="3">
        <v>873</v>
      </c>
      <c r="D140" s="4" t="s">
        <v>102</v>
      </c>
      <c r="E140" s="3">
        <v>2442</v>
      </c>
      <c r="F140" s="4" t="s">
        <v>252</v>
      </c>
      <c r="G140" s="4" t="s">
        <v>112</v>
      </c>
      <c r="H140" s="4" t="s">
        <v>121</v>
      </c>
      <c r="I140" s="5">
        <v>129</v>
      </c>
      <c r="J140" s="5">
        <v>129</v>
      </c>
      <c r="K140" s="5">
        <v>15</v>
      </c>
      <c r="L140" s="5">
        <v>11.63</v>
      </c>
      <c r="M140" s="6">
        <v>22725</v>
      </c>
      <c r="N140" s="5">
        <v>0</v>
      </c>
      <c r="O140" s="5">
        <v>0</v>
      </c>
      <c r="P140" s="5">
        <v>0</v>
      </c>
      <c r="Q140" s="6">
        <v>0</v>
      </c>
      <c r="R140" s="7">
        <v>15</v>
      </c>
      <c r="S140" s="8">
        <v>22725</v>
      </c>
    </row>
    <row r="141" spans="1:19">
      <c r="A141" s="3">
        <v>110772</v>
      </c>
      <c r="B141" s="3">
        <v>8732443</v>
      </c>
      <c r="C141" s="3">
        <v>873</v>
      </c>
      <c r="D141" s="4" t="s">
        <v>102</v>
      </c>
      <c r="E141" s="3">
        <v>2443</v>
      </c>
      <c r="F141" s="4" t="s">
        <v>253</v>
      </c>
      <c r="G141" s="4" t="s">
        <v>112</v>
      </c>
      <c r="H141" s="4" t="s">
        <v>114</v>
      </c>
      <c r="I141" s="5">
        <v>388</v>
      </c>
      <c r="J141" s="5">
        <v>388</v>
      </c>
      <c r="K141" s="5">
        <v>46</v>
      </c>
      <c r="L141" s="5">
        <v>11.86</v>
      </c>
      <c r="M141" s="6">
        <v>69690</v>
      </c>
      <c r="N141" s="5">
        <v>0</v>
      </c>
      <c r="O141" s="5">
        <v>0</v>
      </c>
      <c r="P141" s="5">
        <v>0</v>
      </c>
      <c r="Q141" s="6">
        <v>0</v>
      </c>
      <c r="R141" s="7">
        <v>46</v>
      </c>
      <c r="S141" s="8">
        <v>69690</v>
      </c>
    </row>
    <row r="142" spans="1:19">
      <c r="A142" s="3">
        <v>110773</v>
      </c>
      <c r="B142" s="3">
        <v>8732444</v>
      </c>
      <c r="C142" s="3">
        <v>873</v>
      </c>
      <c r="D142" s="4" t="s">
        <v>102</v>
      </c>
      <c r="E142" s="3">
        <v>2444</v>
      </c>
      <c r="F142" s="4" t="s">
        <v>254</v>
      </c>
      <c r="G142" s="4" t="s">
        <v>112</v>
      </c>
      <c r="H142" s="4" t="s">
        <v>121</v>
      </c>
      <c r="I142" s="5">
        <v>366</v>
      </c>
      <c r="J142" s="5">
        <v>366</v>
      </c>
      <c r="K142" s="5">
        <v>38</v>
      </c>
      <c r="L142" s="5">
        <v>10.38</v>
      </c>
      <c r="M142" s="6">
        <v>57570</v>
      </c>
      <c r="N142" s="5">
        <v>0</v>
      </c>
      <c r="O142" s="5">
        <v>0</v>
      </c>
      <c r="P142" s="5">
        <v>0</v>
      </c>
      <c r="Q142" s="6">
        <v>0</v>
      </c>
      <c r="R142" s="7">
        <v>38</v>
      </c>
      <c r="S142" s="8">
        <v>57570</v>
      </c>
    </row>
    <row r="143" spans="1:19">
      <c r="A143" s="3">
        <v>110775</v>
      </c>
      <c r="B143" s="3">
        <v>8732446</v>
      </c>
      <c r="C143" s="3">
        <v>873</v>
      </c>
      <c r="D143" s="4" t="s">
        <v>102</v>
      </c>
      <c r="E143" s="3">
        <v>2446</v>
      </c>
      <c r="F143" s="4" t="s">
        <v>255</v>
      </c>
      <c r="G143" s="4" t="s">
        <v>112</v>
      </c>
      <c r="H143" s="4" t="s">
        <v>110</v>
      </c>
      <c r="I143" s="5">
        <v>398</v>
      </c>
      <c r="J143" s="5">
        <v>398</v>
      </c>
      <c r="K143" s="5">
        <v>147</v>
      </c>
      <c r="L143" s="5">
        <v>36.93</v>
      </c>
      <c r="M143" s="6">
        <v>222705</v>
      </c>
      <c r="N143" s="5">
        <v>0</v>
      </c>
      <c r="O143" s="5">
        <v>0</v>
      </c>
      <c r="P143" s="5">
        <v>0</v>
      </c>
      <c r="Q143" s="6">
        <v>0</v>
      </c>
      <c r="R143" s="7">
        <v>147</v>
      </c>
      <c r="S143" s="8">
        <v>222705</v>
      </c>
    </row>
    <row r="144" spans="1:19">
      <c r="A144" s="3">
        <v>142498</v>
      </c>
      <c r="B144" s="3">
        <v>8732447</v>
      </c>
      <c r="C144" s="3">
        <v>873</v>
      </c>
      <c r="D144" s="4" t="s">
        <v>102</v>
      </c>
      <c r="E144" s="3">
        <v>2447</v>
      </c>
      <c r="F144" s="4" t="s">
        <v>256</v>
      </c>
      <c r="G144" s="4" t="s">
        <v>119</v>
      </c>
      <c r="H144" s="4" t="s">
        <v>121</v>
      </c>
      <c r="I144" s="5">
        <v>380</v>
      </c>
      <c r="J144" s="5">
        <v>380</v>
      </c>
      <c r="K144" s="5">
        <v>77</v>
      </c>
      <c r="L144" s="5">
        <v>20.26</v>
      </c>
      <c r="M144" s="6">
        <v>116655</v>
      </c>
      <c r="N144" s="5">
        <v>0</v>
      </c>
      <c r="O144" s="5">
        <v>0</v>
      </c>
      <c r="P144" s="5">
        <v>0</v>
      </c>
      <c r="Q144" s="6">
        <v>0</v>
      </c>
      <c r="R144" s="7">
        <v>77</v>
      </c>
      <c r="S144" s="8">
        <v>116655</v>
      </c>
    </row>
    <row r="145" spans="1:19">
      <c r="A145" s="3">
        <v>143976</v>
      </c>
      <c r="B145" s="3">
        <v>8732448</v>
      </c>
      <c r="C145" s="3">
        <v>873</v>
      </c>
      <c r="D145" s="4" t="s">
        <v>102</v>
      </c>
      <c r="E145" s="3">
        <v>2448</v>
      </c>
      <c r="F145" s="4" t="s">
        <v>257</v>
      </c>
      <c r="G145" s="4" t="s">
        <v>119</v>
      </c>
      <c r="H145" s="4" t="s">
        <v>108</v>
      </c>
      <c r="I145" s="5">
        <v>410</v>
      </c>
      <c r="J145" s="5">
        <v>410</v>
      </c>
      <c r="K145" s="5">
        <v>103</v>
      </c>
      <c r="L145" s="5">
        <v>25.12</v>
      </c>
      <c r="M145" s="6">
        <v>156045</v>
      </c>
      <c r="N145" s="5">
        <v>0</v>
      </c>
      <c r="O145" s="5">
        <v>0</v>
      </c>
      <c r="P145" s="5">
        <v>0</v>
      </c>
      <c r="Q145" s="6">
        <v>0</v>
      </c>
      <c r="R145" s="7">
        <v>103</v>
      </c>
      <c r="S145" s="8">
        <v>156045</v>
      </c>
    </row>
    <row r="146" spans="1:19">
      <c r="A146" s="3">
        <v>131996</v>
      </c>
      <c r="B146" s="3">
        <v>8732449</v>
      </c>
      <c r="C146" s="3">
        <v>873</v>
      </c>
      <c r="D146" s="4" t="s">
        <v>102</v>
      </c>
      <c r="E146" s="3">
        <v>2449</v>
      </c>
      <c r="F146" s="4" t="s">
        <v>258</v>
      </c>
      <c r="G146" s="4" t="s">
        <v>112</v>
      </c>
      <c r="H146" s="4" t="s">
        <v>117</v>
      </c>
      <c r="I146" s="5">
        <v>403</v>
      </c>
      <c r="J146" s="5">
        <v>403</v>
      </c>
      <c r="K146" s="5">
        <v>69</v>
      </c>
      <c r="L146" s="5">
        <v>17.12</v>
      </c>
      <c r="M146" s="6">
        <v>104535</v>
      </c>
      <c r="N146" s="5">
        <v>0</v>
      </c>
      <c r="O146" s="5">
        <v>0</v>
      </c>
      <c r="P146" s="5">
        <v>0</v>
      </c>
      <c r="Q146" s="6">
        <v>0</v>
      </c>
      <c r="R146" s="7">
        <v>69</v>
      </c>
      <c r="S146" s="8">
        <v>104535</v>
      </c>
    </row>
    <row r="147" spans="1:19">
      <c r="A147" s="3">
        <v>141297</v>
      </c>
      <c r="B147" s="3">
        <v>8732451</v>
      </c>
      <c r="C147" s="3">
        <v>873</v>
      </c>
      <c r="D147" s="4" t="s">
        <v>102</v>
      </c>
      <c r="E147" s="3">
        <v>2451</v>
      </c>
      <c r="F147" s="4" t="s">
        <v>259</v>
      </c>
      <c r="G147" s="4" t="s">
        <v>119</v>
      </c>
      <c r="H147" s="4" t="s">
        <v>114</v>
      </c>
      <c r="I147" s="5">
        <v>200</v>
      </c>
      <c r="J147" s="5">
        <v>200</v>
      </c>
      <c r="K147" s="5">
        <v>43</v>
      </c>
      <c r="L147" s="5">
        <v>21.5</v>
      </c>
      <c r="M147" s="6">
        <v>65145</v>
      </c>
      <c r="N147" s="5">
        <v>0</v>
      </c>
      <c r="O147" s="5">
        <v>0</v>
      </c>
      <c r="P147" s="5">
        <v>0</v>
      </c>
      <c r="Q147" s="6">
        <v>0</v>
      </c>
      <c r="R147" s="7">
        <v>43</v>
      </c>
      <c r="S147" s="8">
        <v>65145</v>
      </c>
    </row>
    <row r="148" spans="1:19">
      <c r="A148" s="3">
        <v>132031</v>
      </c>
      <c r="B148" s="3">
        <v>8732452</v>
      </c>
      <c r="C148" s="3">
        <v>873</v>
      </c>
      <c r="D148" s="4" t="s">
        <v>102</v>
      </c>
      <c r="E148" s="3">
        <v>2452</v>
      </c>
      <c r="F148" s="4" t="s">
        <v>260</v>
      </c>
      <c r="G148" s="4" t="s">
        <v>112</v>
      </c>
      <c r="H148" s="4" t="s">
        <v>117</v>
      </c>
      <c r="I148" s="5">
        <v>378</v>
      </c>
      <c r="J148" s="5">
        <v>378</v>
      </c>
      <c r="K148" s="5">
        <v>96</v>
      </c>
      <c r="L148" s="5">
        <v>25.4</v>
      </c>
      <c r="M148" s="6">
        <v>145440</v>
      </c>
      <c r="N148" s="5">
        <v>0</v>
      </c>
      <c r="O148" s="5">
        <v>0</v>
      </c>
      <c r="P148" s="5">
        <v>0</v>
      </c>
      <c r="Q148" s="6">
        <v>0</v>
      </c>
      <c r="R148" s="7">
        <v>96</v>
      </c>
      <c r="S148" s="8">
        <v>145440</v>
      </c>
    </row>
    <row r="149" spans="1:19">
      <c r="A149" s="3">
        <v>133311</v>
      </c>
      <c r="B149" s="3">
        <v>8732453</v>
      </c>
      <c r="C149" s="3">
        <v>873</v>
      </c>
      <c r="D149" s="4" t="s">
        <v>102</v>
      </c>
      <c r="E149" s="3">
        <v>2453</v>
      </c>
      <c r="F149" s="4" t="s">
        <v>261</v>
      </c>
      <c r="G149" s="4" t="s">
        <v>112</v>
      </c>
      <c r="H149" s="4" t="s">
        <v>110</v>
      </c>
      <c r="I149" s="5">
        <v>207</v>
      </c>
      <c r="J149" s="5">
        <v>207</v>
      </c>
      <c r="K149" s="5">
        <v>48</v>
      </c>
      <c r="L149" s="5">
        <v>23.19</v>
      </c>
      <c r="M149" s="6">
        <v>72720</v>
      </c>
      <c r="N149" s="5">
        <v>0</v>
      </c>
      <c r="O149" s="5">
        <v>0</v>
      </c>
      <c r="P149" s="5">
        <v>0</v>
      </c>
      <c r="Q149" s="6">
        <v>0</v>
      </c>
      <c r="R149" s="7">
        <v>48</v>
      </c>
      <c r="S149" s="8">
        <v>72720</v>
      </c>
    </row>
    <row r="150" spans="1:19">
      <c r="A150" s="3">
        <v>143440</v>
      </c>
      <c r="B150" s="3">
        <v>8733000</v>
      </c>
      <c r="C150" s="3">
        <v>873</v>
      </c>
      <c r="D150" s="4" t="s">
        <v>102</v>
      </c>
      <c r="E150" s="3">
        <v>3000</v>
      </c>
      <c r="F150" s="4" t="s">
        <v>262</v>
      </c>
      <c r="G150" s="4" t="s">
        <v>119</v>
      </c>
      <c r="H150" s="4" t="s">
        <v>105</v>
      </c>
      <c r="I150" s="5">
        <v>98</v>
      </c>
      <c r="J150" s="5">
        <v>98</v>
      </c>
      <c r="K150" s="5">
        <v>7</v>
      </c>
      <c r="L150" s="5">
        <v>7.14</v>
      </c>
      <c r="M150" s="6">
        <v>10605</v>
      </c>
      <c r="N150" s="5">
        <v>0</v>
      </c>
      <c r="O150" s="5">
        <v>0</v>
      </c>
      <c r="P150" s="5">
        <v>0</v>
      </c>
      <c r="Q150" s="6">
        <v>0</v>
      </c>
      <c r="R150" s="7">
        <v>7</v>
      </c>
      <c r="S150" s="8">
        <v>10605</v>
      </c>
    </row>
    <row r="151" spans="1:19">
      <c r="A151" s="3">
        <v>110781</v>
      </c>
      <c r="B151" s="3">
        <v>8733001</v>
      </c>
      <c r="C151" s="3">
        <v>873</v>
      </c>
      <c r="D151" s="4" t="s">
        <v>102</v>
      </c>
      <c r="E151" s="3">
        <v>3001</v>
      </c>
      <c r="F151" s="4" t="s">
        <v>263</v>
      </c>
      <c r="G151" s="4" t="s">
        <v>112</v>
      </c>
      <c r="H151" s="4" t="s">
        <v>105</v>
      </c>
      <c r="I151" s="5">
        <v>161</v>
      </c>
      <c r="J151" s="5">
        <v>161</v>
      </c>
      <c r="K151" s="5">
        <v>22</v>
      </c>
      <c r="L151" s="5">
        <v>13.66</v>
      </c>
      <c r="M151" s="6">
        <v>33330</v>
      </c>
      <c r="N151" s="5">
        <v>0</v>
      </c>
      <c r="O151" s="5">
        <v>0</v>
      </c>
      <c r="P151" s="5">
        <v>0</v>
      </c>
      <c r="Q151" s="6">
        <v>0</v>
      </c>
      <c r="R151" s="7">
        <v>22</v>
      </c>
      <c r="S151" s="8">
        <v>33330</v>
      </c>
    </row>
    <row r="152" spans="1:19">
      <c r="A152" s="3">
        <v>137626</v>
      </c>
      <c r="B152" s="3">
        <v>8733002</v>
      </c>
      <c r="C152" s="3">
        <v>873</v>
      </c>
      <c r="D152" s="4" t="s">
        <v>102</v>
      </c>
      <c r="E152" s="3">
        <v>3002</v>
      </c>
      <c r="F152" s="4" t="s">
        <v>264</v>
      </c>
      <c r="G152" s="4" t="s">
        <v>119</v>
      </c>
      <c r="H152" s="4" t="s">
        <v>117</v>
      </c>
      <c r="I152" s="5">
        <v>204</v>
      </c>
      <c r="J152" s="5">
        <v>204</v>
      </c>
      <c r="K152" s="5">
        <v>24</v>
      </c>
      <c r="L152" s="5">
        <v>11.76</v>
      </c>
      <c r="M152" s="6">
        <v>36360</v>
      </c>
      <c r="N152" s="5">
        <v>0</v>
      </c>
      <c r="O152" s="5">
        <v>0</v>
      </c>
      <c r="P152" s="5">
        <v>0</v>
      </c>
      <c r="Q152" s="6">
        <v>0</v>
      </c>
      <c r="R152" s="7">
        <v>24</v>
      </c>
      <c r="S152" s="8">
        <v>36360</v>
      </c>
    </row>
    <row r="153" spans="1:19">
      <c r="A153" s="3">
        <v>110784</v>
      </c>
      <c r="B153" s="3">
        <v>8733008</v>
      </c>
      <c r="C153" s="3">
        <v>873</v>
      </c>
      <c r="D153" s="4" t="s">
        <v>102</v>
      </c>
      <c r="E153" s="3">
        <v>3008</v>
      </c>
      <c r="F153" s="4" t="s">
        <v>265</v>
      </c>
      <c r="G153" s="4" t="s">
        <v>112</v>
      </c>
      <c r="H153" s="4" t="s">
        <v>105</v>
      </c>
      <c r="I153" s="5">
        <v>119</v>
      </c>
      <c r="J153" s="5">
        <v>119</v>
      </c>
      <c r="K153" s="5">
        <v>26</v>
      </c>
      <c r="L153" s="5">
        <v>21.85</v>
      </c>
      <c r="M153" s="6">
        <v>39390</v>
      </c>
      <c r="N153" s="5">
        <v>0</v>
      </c>
      <c r="O153" s="5">
        <v>0</v>
      </c>
      <c r="P153" s="5">
        <v>0</v>
      </c>
      <c r="Q153" s="6">
        <v>0</v>
      </c>
      <c r="R153" s="7">
        <v>26</v>
      </c>
      <c r="S153" s="8">
        <v>39390</v>
      </c>
    </row>
    <row r="154" spans="1:19">
      <c r="A154" s="3">
        <v>110785</v>
      </c>
      <c r="B154" s="3">
        <v>8733009</v>
      </c>
      <c r="C154" s="3">
        <v>873</v>
      </c>
      <c r="D154" s="4" t="s">
        <v>102</v>
      </c>
      <c r="E154" s="3">
        <v>3009</v>
      </c>
      <c r="F154" s="4" t="s">
        <v>266</v>
      </c>
      <c r="G154" s="4" t="s">
        <v>112</v>
      </c>
      <c r="H154" s="4" t="s">
        <v>121</v>
      </c>
      <c r="I154" s="5">
        <v>147</v>
      </c>
      <c r="J154" s="5">
        <v>147</v>
      </c>
      <c r="K154" s="5">
        <v>28</v>
      </c>
      <c r="L154" s="5">
        <v>19.05</v>
      </c>
      <c r="M154" s="6">
        <v>42420</v>
      </c>
      <c r="N154" s="5">
        <v>0</v>
      </c>
      <c r="O154" s="5">
        <v>0</v>
      </c>
      <c r="P154" s="5">
        <v>0</v>
      </c>
      <c r="Q154" s="6">
        <v>0</v>
      </c>
      <c r="R154" s="7">
        <v>28</v>
      </c>
      <c r="S154" s="8">
        <v>42420</v>
      </c>
    </row>
    <row r="155" spans="1:19">
      <c r="A155" s="3">
        <v>110786</v>
      </c>
      <c r="B155" s="3">
        <v>8733011</v>
      </c>
      <c r="C155" s="3">
        <v>873</v>
      </c>
      <c r="D155" s="4" t="s">
        <v>102</v>
      </c>
      <c r="E155" s="3">
        <v>3011</v>
      </c>
      <c r="F155" s="4" t="s">
        <v>267</v>
      </c>
      <c r="G155" s="4" t="s">
        <v>112</v>
      </c>
      <c r="H155" s="4" t="s">
        <v>105</v>
      </c>
      <c r="I155" s="5">
        <v>107</v>
      </c>
      <c r="J155" s="5">
        <v>107</v>
      </c>
      <c r="K155" s="5">
        <v>16</v>
      </c>
      <c r="L155" s="5">
        <v>14.95</v>
      </c>
      <c r="M155" s="6">
        <v>24240</v>
      </c>
      <c r="N155" s="5">
        <v>0</v>
      </c>
      <c r="O155" s="5">
        <v>0</v>
      </c>
      <c r="P155" s="5">
        <v>0</v>
      </c>
      <c r="Q155" s="6">
        <v>0</v>
      </c>
      <c r="R155" s="7">
        <v>16</v>
      </c>
      <c r="S155" s="8">
        <v>24240</v>
      </c>
    </row>
    <row r="156" spans="1:19">
      <c r="A156" s="3">
        <v>110787</v>
      </c>
      <c r="B156" s="3">
        <v>8733012</v>
      </c>
      <c r="C156" s="3">
        <v>873</v>
      </c>
      <c r="D156" s="4" t="s">
        <v>102</v>
      </c>
      <c r="E156" s="3">
        <v>3012</v>
      </c>
      <c r="F156" s="4" t="s">
        <v>268</v>
      </c>
      <c r="G156" s="4" t="s">
        <v>112</v>
      </c>
      <c r="H156" s="4" t="s">
        <v>117</v>
      </c>
      <c r="I156" s="5">
        <v>65</v>
      </c>
      <c r="J156" s="5">
        <v>65</v>
      </c>
      <c r="K156" s="5">
        <v>9</v>
      </c>
      <c r="L156" s="5">
        <v>13.85</v>
      </c>
      <c r="M156" s="6">
        <v>13635</v>
      </c>
      <c r="N156" s="5">
        <v>0</v>
      </c>
      <c r="O156" s="5">
        <v>0</v>
      </c>
      <c r="P156" s="5">
        <v>0</v>
      </c>
      <c r="Q156" s="6">
        <v>0</v>
      </c>
      <c r="R156" s="7">
        <v>9</v>
      </c>
      <c r="S156" s="8">
        <v>13635</v>
      </c>
    </row>
    <row r="157" spans="1:19">
      <c r="A157" s="3">
        <v>110788</v>
      </c>
      <c r="B157" s="3">
        <v>8733014</v>
      </c>
      <c r="C157" s="3">
        <v>873</v>
      </c>
      <c r="D157" s="4" t="s">
        <v>102</v>
      </c>
      <c r="E157" s="3">
        <v>3014</v>
      </c>
      <c r="F157" s="4" t="s">
        <v>269</v>
      </c>
      <c r="G157" s="4" t="s">
        <v>112</v>
      </c>
      <c r="H157" s="4" t="s">
        <v>121</v>
      </c>
      <c r="I157" s="5">
        <v>417</v>
      </c>
      <c r="J157" s="5">
        <v>417</v>
      </c>
      <c r="K157" s="5">
        <v>46</v>
      </c>
      <c r="L157" s="5">
        <v>11.03</v>
      </c>
      <c r="M157" s="6">
        <v>69690</v>
      </c>
      <c r="N157" s="5">
        <v>0</v>
      </c>
      <c r="O157" s="5">
        <v>0</v>
      </c>
      <c r="P157" s="5">
        <v>0</v>
      </c>
      <c r="Q157" s="6">
        <v>0</v>
      </c>
      <c r="R157" s="7">
        <v>46</v>
      </c>
      <c r="S157" s="8">
        <v>69690</v>
      </c>
    </row>
    <row r="158" spans="1:19">
      <c r="A158" s="3">
        <v>110791</v>
      </c>
      <c r="B158" s="3">
        <v>8733022</v>
      </c>
      <c r="C158" s="3">
        <v>873</v>
      </c>
      <c r="D158" s="4" t="s">
        <v>102</v>
      </c>
      <c r="E158" s="3">
        <v>3022</v>
      </c>
      <c r="F158" s="4" t="s">
        <v>270</v>
      </c>
      <c r="G158" s="4" t="s">
        <v>112</v>
      </c>
      <c r="H158" s="4" t="s">
        <v>121</v>
      </c>
      <c r="I158" s="5">
        <v>208</v>
      </c>
      <c r="J158" s="5">
        <v>208</v>
      </c>
      <c r="K158" s="5">
        <v>19</v>
      </c>
      <c r="L158" s="5">
        <v>9.13</v>
      </c>
      <c r="M158" s="6">
        <v>28785</v>
      </c>
      <c r="N158" s="5">
        <v>0</v>
      </c>
      <c r="O158" s="5">
        <v>0</v>
      </c>
      <c r="P158" s="5">
        <v>0</v>
      </c>
      <c r="Q158" s="6">
        <v>0</v>
      </c>
      <c r="R158" s="7">
        <v>19</v>
      </c>
      <c r="S158" s="8">
        <v>28785</v>
      </c>
    </row>
    <row r="159" spans="1:19">
      <c r="A159" s="3">
        <v>143776</v>
      </c>
      <c r="B159" s="3">
        <v>8733026</v>
      </c>
      <c r="C159" s="3">
        <v>873</v>
      </c>
      <c r="D159" s="4" t="s">
        <v>102</v>
      </c>
      <c r="E159" s="3">
        <v>3026</v>
      </c>
      <c r="F159" s="4" t="s">
        <v>271</v>
      </c>
      <c r="G159" s="4" t="s">
        <v>119</v>
      </c>
      <c r="H159" s="4" t="s">
        <v>121</v>
      </c>
      <c r="I159" s="5">
        <v>287</v>
      </c>
      <c r="J159" s="5">
        <v>287</v>
      </c>
      <c r="K159" s="5">
        <v>37</v>
      </c>
      <c r="L159" s="5">
        <v>12.89</v>
      </c>
      <c r="M159" s="6">
        <v>56055</v>
      </c>
      <c r="N159" s="5">
        <v>0</v>
      </c>
      <c r="O159" s="5">
        <v>0</v>
      </c>
      <c r="P159" s="5">
        <v>0</v>
      </c>
      <c r="Q159" s="6">
        <v>0</v>
      </c>
      <c r="R159" s="7">
        <v>37</v>
      </c>
      <c r="S159" s="8">
        <v>56055</v>
      </c>
    </row>
    <row r="160" spans="1:19">
      <c r="A160" s="3">
        <v>110793</v>
      </c>
      <c r="B160" s="3">
        <v>8733029</v>
      </c>
      <c r="C160" s="3">
        <v>873</v>
      </c>
      <c r="D160" s="4" t="s">
        <v>102</v>
      </c>
      <c r="E160" s="3">
        <v>3029</v>
      </c>
      <c r="F160" s="4" t="s">
        <v>272</v>
      </c>
      <c r="G160" s="4" t="s">
        <v>112</v>
      </c>
      <c r="H160" s="4" t="s">
        <v>105</v>
      </c>
      <c r="I160" s="5">
        <v>152</v>
      </c>
      <c r="J160" s="5">
        <v>152</v>
      </c>
      <c r="K160" s="5">
        <v>21</v>
      </c>
      <c r="L160" s="5">
        <v>13.82</v>
      </c>
      <c r="M160" s="6">
        <v>31815</v>
      </c>
      <c r="N160" s="5">
        <v>0</v>
      </c>
      <c r="O160" s="5">
        <v>0</v>
      </c>
      <c r="P160" s="5">
        <v>0</v>
      </c>
      <c r="Q160" s="6">
        <v>0</v>
      </c>
      <c r="R160" s="7">
        <v>21</v>
      </c>
      <c r="S160" s="8">
        <v>31815</v>
      </c>
    </row>
    <row r="161" spans="1:19">
      <c r="A161" s="3">
        <v>110795</v>
      </c>
      <c r="B161" s="3">
        <v>8733032</v>
      </c>
      <c r="C161" s="3">
        <v>873</v>
      </c>
      <c r="D161" s="4" t="s">
        <v>102</v>
      </c>
      <c r="E161" s="3">
        <v>3032</v>
      </c>
      <c r="F161" s="4" t="s">
        <v>273</v>
      </c>
      <c r="G161" s="4" t="s">
        <v>112</v>
      </c>
      <c r="H161" s="4" t="s">
        <v>105</v>
      </c>
      <c r="I161" s="5">
        <v>184</v>
      </c>
      <c r="J161" s="5">
        <v>184</v>
      </c>
      <c r="K161" s="5">
        <v>29</v>
      </c>
      <c r="L161" s="5">
        <v>15.76</v>
      </c>
      <c r="M161" s="6">
        <v>43935</v>
      </c>
      <c r="N161" s="5">
        <v>0</v>
      </c>
      <c r="O161" s="5">
        <v>0</v>
      </c>
      <c r="P161" s="5">
        <v>0</v>
      </c>
      <c r="Q161" s="6">
        <v>0</v>
      </c>
      <c r="R161" s="7">
        <v>29</v>
      </c>
      <c r="S161" s="8">
        <v>43935</v>
      </c>
    </row>
    <row r="162" spans="1:19">
      <c r="A162" s="3">
        <v>110796</v>
      </c>
      <c r="B162" s="3">
        <v>8733035</v>
      </c>
      <c r="C162" s="3">
        <v>873</v>
      </c>
      <c r="D162" s="4" t="s">
        <v>102</v>
      </c>
      <c r="E162" s="3">
        <v>3035</v>
      </c>
      <c r="F162" s="4" t="s">
        <v>274</v>
      </c>
      <c r="G162" s="4" t="s">
        <v>112</v>
      </c>
      <c r="H162" s="4" t="s">
        <v>105</v>
      </c>
      <c r="I162" s="5">
        <v>135</v>
      </c>
      <c r="J162" s="5">
        <v>135</v>
      </c>
      <c r="K162" s="5">
        <v>15</v>
      </c>
      <c r="L162" s="5">
        <v>11.11</v>
      </c>
      <c r="M162" s="6">
        <v>22725</v>
      </c>
      <c r="N162" s="5">
        <v>0</v>
      </c>
      <c r="O162" s="5">
        <v>0</v>
      </c>
      <c r="P162" s="5">
        <v>0</v>
      </c>
      <c r="Q162" s="6">
        <v>0</v>
      </c>
      <c r="R162" s="7">
        <v>15</v>
      </c>
      <c r="S162" s="8">
        <v>22725</v>
      </c>
    </row>
    <row r="163" spans="1:19">
      <c r="A163" s="3">
        <v>146469</v>
      </c>
      <c r="B163" s="3">
        <v>8733037</v>
      </c>
      <c r="C163" s="3">
        <v>873</v>
      </c>
      <c r="D163" s="4" t="s">
        <v>102</v>
      </c>
      <c r="E163" s="3">
        <v>3037</v>
      </c>
      <c r="F163" s="4" t="s">
        <v>275</v>
      </c>
      <c r="G163" s="4" t="s">
        <v>119</v>
      </c>
      <c r="H163" s="4" t="s">
        <v>121</v>
      </c>
      <c r="I163" s="5">
        <v>80</v>
      </c>
      <c r="J163" s="5">
        <v>80</v>
      </c>
      <c r="K163" s="5">
        <v>10</v>
      </c>
      <c r="L163" s="5">
        <v>12.5</v>
      </c>
      <c r="M163" s="6">
        <v>15150</v>
      </c>
      <c r="N163" s="5">
        <v>0</v>
      </c>
      <c r="O163" s="5">
        <v>0</v>
      </c>
      <c r="P163" s="5">
        <v>0</v>
      </c>
      <c r="Q163" s="6">
        <v>0</v>
      </c>
      <c r="R163" s="7">
        <v>10</v>
      </c>
      <c r="S163" s="8">
        <v>15150</v>
      </c>
    </row>
    <row r="164" spans="1:19">
      <c r="A164" s="3">
        <v>110798</v>
      </c>
      <c r="B164" s="3">
        <v>8733041</v>
      </c>
      <c r="C164" s="3">
        <v>873</v>
      </c>
      <c r="D164" s="4" t="s">
        <v>102</v>
      </c>
      <c r="E164" s="3">
        <v>3041</v>
      </c>
      <c r="F164" s="4" t="s">
        <v>276</v>
      </c>
      <c r="G164" s="4" t="s">
        <v>112</v>
      </c>
      <c r="H164" s="4" t="s">
        <v>105</v>
      </c>
      <c r="I164" s="5">
        <v>154</v>
      </c>
      <c r="J164" s="5">
        <v>154</v>
      </c>
      <c r="K164" s="5">
        <v>23</v>
      </c>
      <c r="L164" s="5">
        <v>14.94</v>
      </c>
      <c r="M164" s="6">
        <v>34845</v>
      </c>
      <c r="N164" s="5">
        <v>0</v>
      </c>
      <c r="O164" s="5">
        <v>0</v>
      </c>
      <c r="P164" s="5">
        <v>0</v>
      </c>
      <c r="Q164" s="6">
        <v>0</v>
      </c>
      <c r="R164" s="7">
        <v>23</v>
      </c>
      <c r="S164" s="8">
        <v>34845</v>
      </c>
    </row>
    <row r="165" spans="1:19">
      <c r="A165" s="3">
        <v>143835</v>
      </c>
      <c r="B165" s="3">
        <v>8733046</v>
      </c>
      <c r="C165" s="3">
        <v>873</v>
      </c>
      <c r="D165" s="4" t="s">
        <v>102</v>
      </c>
      <c r="E165" s="3">
        <v>3046</v>
      </c>
      <c r="F165" s="4" t="s">
        <v>277</v>
      </c>
      <c r="G165" s="4" t="s">
        <v>119</v>
      </c>
      <c r="H165" s="4" t="s">
        <v>108</v>
      </c>
      <c r="I165" s="5">
        <v>202</v>
      </c>
      <c r="J165" s="5">
        <v>202</v>
      </c>
      <c r="K165" s="5">
        <v>64</v>
      </c>
      <c r="L165" s="5">
        <v>31.68</v>
      </c>
      <c r="M165" s="6">
        <v>96960</v>
      </c>
      <c r="N165" s="5">
        <v>0</v>
      </c>
      <c r="O165" s="5">
        <v>0</v>
      </c>
      <c r="P165" s="5">
        <v>0</v>
      </c>
      <c r="Q165" s="6">
        <v>0</v>
      </c>
      <c r="R165" s="7">
        <v>64</v>
      </c>
      <c r="S165" s="8">
        <v>96960</v>
      </c>
    </row>
    <row r="166" spans="1:19">
      <c r="A166" s="3">
        <v>110801</v>
      </c>
      <c r="B166" s="3">
        <v>8733050</v>
      </c>
      <c r="C166" s="3">
        <v>873</v>
      </c>
      <c r="D166" s="4" t="s">
        <v>102</v>
      </c>
      <c r="E166" s="3">
        <v>3050</v>
      </c>
      <c r="F166" s="4" t="s">
        <v>278</v>
      </c>
      <c r="G166" s="4" t="s">
        <v>112</v>
      </c>
      <c r="H166" s="4" t="s">
        <v>105</v>
      </c>
      <c r="I166" s="5">
        <v>152</v>
      </c>
      <c r="J166" s="5">
        <v>152</v>
      </c>
      <c r="K166" s="5">
        <v>38</v>
      </c>
      <c r="L166" s="5">
        <v>25</v>
      </c>
      <c r="M166" s="6">
        <v>57570</v>
      </c>
      <c r="N166" s="5">
        <v>0</v>
      </c>
      <c r="O166" s="5">
        <v>0</v>
      </c>
      <c r="P166" s="5">
        <v>0</v>
      </c>
      <c r="Q166" s="6">
        <v>0</v>
      </c>
      <c r="R166" s="7">
        <v>38</v>
      </c>
      <c r="S166" s="8">
        <v>57570</v>
      </c>
    </row>
    <row r="167" spans="1:19">
      <c r="A167" s="3">
        <v>110802</v>
      </c>
      <c r="B167" s="3">
        <v>8733052</v>
      </c>
      <c r="C167" s="3">
        <v>873</v>
      </c>
      <c r="D167" s="4" t="s">
        <v>102</v>
      </c>
      <c r="E167" s="3">
        <v>3052</v>
      </c>
      <c r="F167" s="4" t="s">
        <v>279</v>
      </c>
      <c r="G167" s="4" t="s">
        <v>112</v>
      </c>
      <c r="H167" s="4" t="s">
        <v>121</v>
      </c>
      <c r="I167" s="5">
        <v>265</v>
      </c>
      <c r="J167" s="5">
        <v>265</v>
      </c>
      <c r="K167" s="5">
        <v>54</v>
      </c>
      <c r="L167" s="5">
        <v>20.38</v>
      </c>
      <c r="M167" s="6">
        <v>81810</v>
      </c>
      <c r="N167" s="5">
        <v>0</v>
      </c>
      <c r="O167" s="5">
        <v>0</v>
      </c>
      <c r="P167" s="5">
        <v>0</v>
      </c>
      <c r="Q167" s="6">
        <v>0</v>
      </c>
      <c r="R167" s="7">
        <v>54</v>
      </c>
      <c r="S167" s="8">
        <v>81810</v>
      </c>
    </row>
    <row r="168" spans="1:19">
      <c r="A168" s="3">
        <v>149958</v>
      </c>
      <c r="B168" s="3">
        <v>8733053</v>
      </c>
      <c r="C168" s="3">
        <v>873</v>
      </c>
      <c r="D168" s="4" t="s">
        <v>102</v>
      </c>
      <c r="E168" s="3">
        <v>3053</v>
      </c>
      <c r="F168" s="4" t="s">
        <v>280</v>
      </c>
      <c r="G168" s="4" t="s">
        <v>119</v>
      </c>
      <c r="H168" s="4" t="s">
        <v>121</v>
      </c>
      <c r="I168" s="5">
        <v>91</v>
      </c>
      <c r="J168" s="5">
        <v>91</v>
      </c>
      <c r="K168" s="5">
        <v>14</v>
      </c>
      <c r="L168" s="5">
        <v>15.38</v>
      </c>
      <c r="M168" s="6">
        <v>21210</v>
      </c>
      <c r="N168" s="5">
        <v>0</v>
      </c>
      <c r="O168" s="5">
        <v>0</v>
      </c>
      <c r="P168" s="5">
        <v>0</v>
      </c>
      <c r="Q168" s="6">
        <v>0</v>
      </c>
      <c r="R168" s="7">
        <v>14</v>
      </c>
      <c r="S168" s="8">
        <v>21210</v>
      </c>
    </row>
    <row r="169" spans="1:19">
      <c r="A169" s="3">
        <v>110804</v>
      </c>
      <c r="B169" s="3">
        <v>8733054</v>
      </c>
      <c r="C169" s="3">
        <v>873</v>
      </c>
      <c r="D169" s="4" t="s">
        <v>102</v>
      </c>
      <c r="E169" s="3">
        <v>3054</v>
      </c>
      <c r="F169" s="4" t="s">
        <v>281</v>
      </c>
      <c r="G169" s="4" t="s">
        <v>112</v>
      </c>
      <c r="H169" s="4" t="s">
        <v>121</v>
      </c>
      <c r="I169" s="5">
        <v>103</v>
      </c>
      <c r="J169" s="5">
        <v>103</v>
      </c>
      <c r="K169" s="5">
        <v>27</v>
      </c>
      <c r="L169" s="5">
        <v>26.21</v>
      </c>
      <c r="M169" s="6">
        <v>40905</v>
      </c>
      <c r="N169" s="5">
        <v>0</v>
      </c>
      <c r="O169" s="5">
        <v>0</v>
      </c>
      <c r="P169" s="5">
        <v>0</v>
      </c>
      <c r="Q169" s="6">
        <v>0</v>
      </c>
      <c r="R169" s="7">
        <v>27</v>
      </c>
      <c r="S169" s="8">
        <v>40905</v>
      </c>
    </row>
    <row r="170" spans="1:19">
      <c r="A170" s="3">
        <v>144288</v>
      </c>
      <c r="B170" s="3">
        <v>8733056</v>
      </c>
      <c r="C170" s="3">
        <v>873</v>
      </c>
      <c r="D170" s="4" t="s">
        <v>102</v>
      </c>
      <c r="E170" s="3">
        <v>3056</v>
      </c>
      <c r="F170" s="4" t="s">
        <v>282</v>
      </c>
      <c r="G170" s="4" t="s">
        <v>119</v>
      </c>
      <c r="H170" s="4" t="s">
        <v>108</v>
      </c>
      <c r="I170" s="5">
        <v>87</v>
      </c>
      <c r="J170" s="5">
        <v>87</v>
      </c>
      <c r="K170" s="5">
        <v>30</v>
      </c>
      <c r="L170" s="5">
        <v>34.48</v>
      </c>
      <c r="M170" s="6">
        <v>45450</v>
      </c>
      <c r="N170" s="5">
        <v>0</v>
      </c>
      <c r="O170" s="5">
        <v>0</v>
      </c>
      <c r="P170" s="5">
        <v>0</v>
      </c>
      <c r="Q170" s="6">
        <v>0</v>
      </c>
      <c r="R170" s="7">
        <v>30</v>
      </c>
      <c r="S170" s="8">
        <v>45450</v>
      </c>
    </row>
    <row r="171" spans="1:19">
      <c r="A171" s="3">
        <v>110807</v>
      </c>
      <c r="B171" s="3">
        <v>8733058</v>
      </c>
      <c r="C171" s="3">
        <v>873</v>
      </c>
      <c r="D171" s="4" t="s">
        <v>102</v>
      </c>
      <c r="E171" s="3">
        <v>3058</v>
      </c>
      <c r="F171" s="4" t="s">
        <v>283</v>
      </c>
      <c r="G171" s="4" t="s">
        <v>112</v>
      </c>
      <c r="H171" s="4" t="s">
        <v>121</v>
      </c>
      <c r="I171" s="5">
        <v>317</v>
      </c>
      <c r="J171" s="5">
        <v>317</v>
      </c>
      <c r="K171" s="5">
        <v>76</v>
      </c>
      <c r="L171" s="5">
        <v>23.97</v>
      </c>
      <c r="M171" s="6">
        <v>115140</v>
      </c>
      <c r="N171" s="5">
        <v>0</v>
      </c>
      <c r="O171" s="5">
        <v>0</v>
      </c>
      <c r="P171" s="5">
        <v>0</v>
      </c>
      <c r="Q171" s="6">
        <v>0</v>
      </c>
      <c r="R171" s="7">
        <v>76</v>
      </c>
      <c r="S171" s="8">
        <v>115140</v>
      </c>
    </row>
    <row r="172" spans="1:19">
      <c r="A172" s="3">
        <v>110809</v>
      </c>
      <c r="B172" s="3">
        <v>8733061</v>
      </c>
      <c r="C172" s="3">
        <v>873</v>
      </c>
      <c r="D172" s="4" t="s">
        <v>102</v>
      </c>
      <c r="E172" s="3">
        <v>3061</v>
      </c>
      <c r="F172" s="4" t="s">
        <v>284</v>
      </c>
      <c r="G172" s="4" t="s">
        <v>112</v>
      </c>
      <c r="H172" s="4" t="s">
        <v>114</v>
      </c>
      <c r="I172" s="5">
        <v>209</v>
      </c>
      <c r="J172" s="5">
        <v>209</v>
      </c>
      <c r="K172" s="5">
        <v>27</v>
      </c>
      <c r="L172" s="5">
        <v>12.92</v>
      </c>
      <c r="M172" s="6">
        <v>40905</v>
      </c>
      <c r="N172" s="5">
        <v>0</v>
      </c>
      <c r="O172" s="5">
        <v>0</v>
      </c>
      <c r="P172" s="5">
        <v>0</v>
      </c>
      <c r="Q172" s="6">
        <v>0</v>
      </c>
      <c r="R172" s="7">
        <v>27</v>
      </c>
      <c r="S172" s="8">
        <v>40905</v>
      </c>
    </row>
    <row r="173" spans="1:19">
      <c r="A173" s="3">
        <v>137639</v>
      </c>
      <c r="B173" s="3">
        <v>8733063</v>
      </c>
      <c r="C173" s="3">
        <v>873</v>
      </c>
      <c r="D173" s="4" t="s">
        <v>102</v>
      </c>
      <c r="E173" s="3">
        <v>3063</v>
      </c>
      <c r="F173" s="4" t="s">
        <v>285</v>
      </c>
      <c r="G173" s="4" t="s">
        <v>119</v>
      </c>
      <c r="H173" s="4" t="s">
        <v>114</v>
      </c>
      <c r="I173" s="5">
        <v>329</v>
      </c>
      <c r="J173" s="5">
        <v>329</v>
      </c>
      <c r="K173" s="5">
        <v>37</v>
      </c>
      <c r="L173" s="5">
        <v>11.25</v>
      </c>
      <c r="M173" s="6">
        <v>56055</v>
      </c>
      <c r="N173" s="5">
        <v>0</v>
      </c>
      <c r="O173" s="5">
        <v>0</v>
      </c>
      <c r="P173" s="5">
        <v>0</v>
      </c>
      <c r="Q173" s="6">
        <v>0</v>
      </c>
      <c r="R173" s="7">
        <v>37</v>
      </c>
      <c r="S173" s="8">
        <v>56055</v>
      </c>
    </row>
    <row r="174" spans="1:19">
      <c r="A174" s="3">
        <v>110812</v>
      </c>
      <c r="B174" s="3">
        <v>8733065</v>
      </c>
      <c r="C174" s="3">
        <v>873</v>
      </c>
      <c r="D174" s="4" t="s">
        <v>102</v>
      </c>
      <c r="E174" s="3">
        <v>3065</v>
      </c>
      <c r="F174" s="4" t="s">
        <v>286</v>
      </c>
      <c r="G174" s="4" t="s">
        <v>112</v>
      </c>
      <c r="H174" s="4" t="s">
        <v>142</v>
      </c>
      <c r="I174" s="5">
        <v>95</v>
      </c>
      <c r="J174" s="5">
        <v>95</v>
      </c>
      <c r="K174" s="5">
        <v>13</v>
      </c>
      <c r="L174" s="5">
        <v>13.68</v>
      </c>
      <c r="M174" s="6">
        <v>19695</v>
      </c>
      <c r="N174" s="5">
        <v>0</v>
      </c>
      <c r="O174" s="5">
        <v>0</v>
      </c>
      <c r="P174" s="5">
        <v>0</v>
      </c>
      <c r="Q174" s="6">
        <v>0</v>
      </c>
      <c r="R174" s="7">
        <v>13</v>
      </c>
      <c r="S174" s="8">
        <v>19695</v>
      </c>
    </row>
    <row r="175" spans="1:19">
      <c r="A175" s="3">
        <v>110814</v>
      </c>
      <c r="B175" s="3">
        <v>8733067</v>
      </c>
      <c r="C175" s="3">
        <v>873</v>
      </c>
      <c r="D175" s="4" t="s">
        <v>102</v>
      </c>
      <c r="E175" s="3">
        <v>3067</v>
      </c>
      <c r="F175" s="4" t="s">
        <v>287</v>
      </c>
      <c r="G175" s="4" t="s">
        <v>112</v>
      </c>
      <c r="H175" s="4" t="s">
        <v>117</v>
      </c>
      <c r="I175" s="5">
        <v>145</v>
      </c>
      <c r="J175" s="5">
        <v>145</v>
      </c>
      <c r="K175" s="5">
        <v>10</v>
      </c>
      <c r="L175" s="5">
        <v>6.9</v>
      </c>
      <c r="M175" s="6">
        <v>15150</v>
      </c>
      <c r="N175" s="5">
        <v>0</v>
      </c>
      <c r="O175" s="5">
        <v>0</v>
      </c>
      <c r="P175" s="5">
        <v>0</v>
      </c>
      <c r="Q175" s="6">
        <v>0</v>
      </c>
      <c r="R175" s="7">
        <v>10</v>
      </c>
      <c r="S175" s="8">
        <v>15150</v>
      </c>
    </row>
    <row r="176" spans="1:19">
      <c r="A176" s="3">
        <v>110815</v>
      </c>
      <c r="B176" s="3">
        <v>8733068</v>
      </c>
      <c r="C176" s="3">
        <v>873</v>
      </c>
      <c r="D176" s="4" t="s">
        <v>102</v>
      </c>
      <c r="E176" s="3">
        <v>3068</v>
      </c>
      <c r="F176" s="4" t="s">
        <v>288</v>
      </c>
      <c r="G176" s="4" t="s">
        <v>112</v>
      </c>
      <c r="H176" s="4" t="s">
        <v>117</v>
      </c>
      <c r="I176" s="5">
        <v>87</v>
      </c>
      <c r="J176" s="5">
        <v>87</v>
      </c>
      <c r="K176" s="5">
        <v>10</v>
      </c>
      <c r="L176" s="5">
        <v>11.49</v>
      </c>
      <c r="M176" s="6">
        <v>15150</v>
      </c>
      <c r="N176" s="5">
        <v>0</v>
      </c>
      <c r="O176" s="5">
        <v>0</v>
      </c>
      <c r="P176" s="5">
        <v>0</v>
      </c>
      <c r="Q176" s="6">
        <v>0</v>
      </c>
      <c r="R176" s="7">
        <v>10</v>
      </c>
      <c r="S176" s="8">
        <v>15150</v>
      </c>
    </row>
    <row r="177" spans="1:19">
      <c r="A177" s="3">
        <v>146889</v>
      </c>
      <c r="B177" s="3">
        <v>8733070</v>
      </c>
      <c r="C177" s="3">
        <v>873</v>
      </c>
      <c r="D177" s="4" t="s">
        <v>102</v>
      </c>
      <c r="E177" s="3">
        <v>3070</v>
      </c>
      <c r="F177" s="4" t="s">
        <v>289</v>
      </c>
      <c r="G177" s="4" t="s">
        <v>119</v>
      </c>
      <c r="H177" s="4" t="s">
        <v>142</v>
      </c>
      <c r="I177" s="5">
        <v>118</v>
      </c>
      <c r="J177" s="5">
        <v>118</v>
      </c>
      <c r="K177" s="5">
        <v>17</v>
      </c>
      <c r="L177" s="5">
        <v>14.41</v>
      </c>
      <c r="M177" s="6">
        <v>25755</v>
      </c>
      <c r="N177" s="5">
        <v>0</v>
      </c>
      <c r="O177" s="5">
        <v>0</v>
      </c>
      <c r="P177" s="5">
        <v>0</v>
      </c>
      <c r="Q177" s="6">
        <v>0</v>
      </c>
      <c r="R177" s="7">
        <v>17</v>
      </c>
      <c r="S177" s="8">
        <v>25755</v>
      </c>
    </row>
    <row r="178" spans="1:19">
      <c r="A178" s="3">
        <v>110817</v>
      </c>
      <c r="B178" s="3">
        <v>8733071</v>
      </c>
      <c r="C178" s="3">
        <v>873</v>
      </c>
      <c r="D178" s="4" t="s">
        <v>102</v>
      </c>
      <c r="E178" s="3">
        <v>3071</v>
      </c>
      <c r="F178" s="4" t="s">
        <v>290</v>
      </c>
      <c r="G178" s="4" t="s">
        <v>112</v>
      </c>
      <c r="H178" s="4" t="s">
        <v>114</v>
      </c>
      <c r="I178" s="5">
        <v>199</v>
      </c>
      <c r="J178" s="5">
        <v>199</v>
      </c>
      <c r="K178" s="5">
        <v>21</v>
      </c>
      <c r="L178" s="5">
        <v>10.55</v>
      </c>
      <c r="M178" s="6">
        <v>31815</v>
      </c>
      <c r="N178" s="5">
        <v>0</v>
      </c>
      <c r="O178" s="5">
        <v>0</v>
      </c>
      <c r="P178" s="5">
        <v>0</v>
      </c>
      <c r="Q178" s="6">
        <v>0</v>
      </c>
      <c r="R178" s="7">
        <v>21</v>
      </c>
      <c r="S178" s="8">
        <v>31815</v>
      </c>
    </row>
    <row r="179" spans="1:19">
      <c r="A179" s="3">
        <v>144289</v>
      </c>
      <c r="B179" s="3">
        <v>8733072</v>
      </c>
      <c r="C179" s="3">
        <v>873</v>
      </c>
      <c r="D179" s="4" t="s">
        <v>102</v>
      </c>
      <c r="E179" s="3">
        <v>3072</v>
      </c>
      <c r="F179" s="4" t="s">
        <v>291</v>
      </c>
      <c r="G179" s="4" t="s">
        <v>119</v>
      </c>
      <c r="H179" s="4" t="s">
        <v>114</v>
      </c>
      <c r="I179" s="5">
        <v>323</v>
      </c>
      <c r="J179" s="5">
        <v>323</v>
      </c>
      <c r="K179" s="5">
        <v>95</v>
      </c>
      <c r="L179" s="5">
        <v>29.41</v>
      </c>
      <c r="M179" s="6">
        <v>143925</v>
      </c>
      <c r="N179" s="5">
        <v>0</v>
      </c>
      <c r="O179" s="5">
        <v>0</v>
      </c>
      <c r="P179" s="5">
        <v>0</v>
      </c>
      <c r="Q179" s="6">
        <v>0</v>
      </c>
      <c r="R179" s="7">
        <v>95</v>
      </c>
      <c r="S179" s="8">
        <v>143925</v>
      </c>
    </row>
    <row r="180" spans="1:19">
      <c r="A180" s="3">
        <v>110820</v>
      </c>
      <c r="B180" s="3">
        <v>8733074</v>
      </c>
      <c r="C180" s="3">
        <v>873</v>
      </c>
      <c r="D180" s="4" t="s">
        <v>102</v>
      </c>
      <c r="E180" s="3">
        <v>3074</v>
      </c>
      <c r="F180" s="4" t="s">
        <v>292</v>
      </c>
      <c r="G180" s="4" t="s">
        <v>112</v>
      </c>
      <c r="H180" s="4" t="s">
        <v>117</v>
      </c>
      <c r="I180" s="5">
        <v>198</v>
      </c>
      <c r="J180" s="5">
        <v>198</v>
      </c>
      <c r="K180" s="5">
        <v>39</v>
      </c>
      <c r="L180" s="5">
        <v>19.7</v>
      </c>
      <c r="M180" s="6">
        <v>59085</v>
      </c>
      <c r="N180" s="5">
        <v>0</v>
      </c>
      <c r="O180" s="5">
        <v>0</v>
      </c>
      <c r="P180" s="5">
        <v>0</v>
      </c>
      <c r="Q180" s="6">
        <v>0</v>
      </c>
      <c r="R180" s="7">
        <v>39</v>
      </c>
      <c r="S180" s="8">
        <v>59085</v>
      </c>
    </row>
    <row r="181" spans="1:19">
      <c r="A181" s="3">
        <v>110827</v>
      </c>
      <c r="B181" s="3">
        <v>8733081</v>
      </c>
      <c r="C181" s="3">
        <v>873</v>
      </c>
      <c r="D181" s="4" t="s">
        <v>102</v>
      </c>
      <c r="E181" s="3">
        <v>3081</v>
      </c>
      <c r="F181" s="4" t="s">
        <v>293</v>
      </c>
      <c r="G181" s="4" t="s">
        <v>112</v>
      </c>
      <c r="H181" s="4" t="s">
        <v>114</v>
      </c>
      <c r="I181" s="5">
        <v>91</v>
      </c>
      <c r="J181" s="5">
        <v>91</v>
      </c>
      <c r="K181" s="5">
        <v>13</v>
      </c>
      <c r="L181" s="5">
        <v>14.29</v>
      </c>
      <c r="M181" s="6">
        <v>19695</v>
      </c>
      <c r="N181" s="5">
        <v>0</v>
      </c>
      <c r="O181" s="5">
        <v>0</v>
      </c>
      <c r="P181" s="5">
        <v>0</v>
      </c>
      <c r="Q181" s="6">
        <v>0</v>
      </c>
      <c r="R181" s="7">
        <v>13</v>
      </c>
      <c r="S181" s="8">
        <v>19695</v>
      </c>
    </row>
    <row r="182" spans="1:19">
      <c r="A182" s="3">
        <v>141552</v>
      </c>
      <c r="B182" s="3">
        <v>8733083</v>
      </c>
      <c r="C182" s="3">
        <v>873</v>
      </c>
      <c r="D182" s="4" t="s">
        <v>102</v>
      </c>
      <c r="E182" s="3">
        <v>3083</v>
      </c>
      <c r="F182" s="4" t="s">
        <v>294</v>
      </c>
      <c r="G182" s="4" t="s">
        <v>119</v>
      </c>
      <c r="H182" s="4" t="s">
        <v>121</v>
      </c>
      <c r="I182" s="5">
        <v>415</v>
      </c>
      <c r="J182" s="5">
        <v>415</v>
      </c>
      <c r="K182" s="5">
        <v>64</v>
      </c>
      <c r="L182" s="5">
        <v>15.42</v>
      </c>
      <c r="M182" s="6">
        <v>96960</v>
      </c>
      <c r="N182" s="5">
        <v>0</v>
      </c>
      <c r="O182" s="5">
        <v>0</v>
      </c>
      <c r="P182" s="5">
        <v>0</v>
      </c>
      <c r="Q182" s="6">
        <v>0</v>
      </c>
      <c r="R182" s="7">
        <v>64</v>
      </c>
      <c r="S182" s="8">
        <v>96960</v>
      </c>
    </row>
    <row r="183" spans="1:19">
      <c r="A183" s="3">
        <v>110829</v>
      </c>
      <c r="B183" s="3">
        <v>8733301</v>
      </c>
      <c r="C183" s="3">
        <v>873</v>
      </c>
      <c r="D183" s="4" t="s">
        <v>102</v>
      </c>
      <c r="E183" s="3">
        <v>3301</v>
      </c>
      <c r="F183" s="4" t="s">
        <v>295</v>
      </c>
      <c r="G183" s="4" t="s">
        <v>112</v>
      </c>
      <c r="H183" s="4" t="s">
        <v>105</v>
      </c>
      <c r="I183" s="5">
        <v>121</v>
      </c>
      <c r="J183" s="5">
        <v>121</v>
      </c>
      <c r="K183" s="5">
        <v>8</v>
      </c>
      <c r="L183" s="5">
        <v>6.61</v>
      </c>
      <c r="M183" s="6">
        <v>12120</v>
      </c>
      <c r="N183" s="5">
        <v>0</v>
      </c>
      <c r="O183" s="5">
        <v>0</v>
      </c>
      <c r="P183" s="5">
        <v>0</v>
      </c>
      <c r="Q183" s="6">
        <v>0</v>
      </c>
      <c r="R183" s="7">
        <v>8</v>
      </c>
      <c r="S183" s="8">
        <v>12120</v>
      </c>
    </row>
    <row r="184" spans="1:19">
      <c r="A184" s="3">
        <v>147434</v>
      </c>
      <c r="B184" s="3">
        <v>8733302</v>
      </c>
      <c r="C184" s="3">
        <v>873</v>
      </c>
      <c r="D184" s="4" t="s">
        <v>102</v>
      </c>
      <c r="E184" s="3">
        <v>3302</v>
      </c>
      <c r="F184" s="4" t="s">
        <v>296</v>
      </c>
      <c r="G184" s="4" t="s">
        <v>119</v>
      </c>
      <c r="H184" s="4" t="s">
        <v>117</v>
      </c>
      <c r="I184" s="5">
        <v>396</v>
      </c>
      <c r="J184" s="5">
        <v>396</v>
      </c>
      <c r="K184" s="5">
        <v>78</v>
      </c>
      <c r="L184" s="5">
        <v>19.7</v>
      </c>
      <c r="M184" s="6">
        <v>118170</v>
      </c>
      <c r="N184" s="5">
        <v>0</v>
      </c>
      <c r="O184" s="5">
        <v>0</v>
      </c>
      <c r="P184" s="5">
        <v>0</v>
      </c>
      <c r="Q184" s="6">
        <v>0</v>
      </c>
      <c r="R184" s="7">
        <v>78</v>
      </c>
      <c r="S184" s="8">
        <v>118170</v>
      </c>
    </row>
    <row r="185" spans="1:19">
      <c r="A185" s="3">
        <v>110830</v>
      </c>
      <c r="B185" s="3">
        <v>8733308</v>
      </c>
      <c r="C185" s="3">
        <v>873</v>
      </c>
      <c r="D185" s="4" t="s">
        <v>102</v>
      </c>
      <c r="E185" s="3">
        <v>3308</v>
      </c>
      <c r="F185" s="4" t="s">
        <v>297</v>
      </c>
      <c r="G185" s="4" t="s">
        <v>112</v>
      </c>
      <c r="H185" s="4" t="s">
        <v>117</v>
      </c>
      <c r="I185" s="5">
        <v>130</v>
      </c>
      <c r="J185" s="5">
        <v>130</v>
      </c>
      <c r="K185" s="5">
        <v>9</v>
      </c>
      <c r="L185" s="5">
        <v>6.92</v>
      </c>
      <c r="M185" s="6">
        <v>13635</v>
      </c>
      <c r="N185" s="5">
        <v>0</v>
      </c>
      <c r="O185" s="5">
        <v>0</v>
      </c>
      <c r="P185" s="5">
        <v>0</v>
      </c>
      <c r="Q185" s="6">
        <v>0</v>
      </c>
      <c r="R185" s="7">
        <v>9</v>
      </c>
      <c r="S185" s="8">
        <v>13635</v>
      </c>
    </row>
    <row r="186" spans="1:19">
      <c r="A186" s="3">
        <v>110831</v>
      </c>
      <c r="B186" s="3">
        <v>8733310</v>
      </c>
      <c r="C186" s="3">
        <v>873</v>
      </c>
      <c r="D186" s="4" t="s">
        <v>102</v>
      </c>
      <c r="E186" s="3">
        <v>3310</v>
      </c>
      <c r="F186" s="4" t="s">
        <v>298</v>
      </c>
      <c r="G186" s="4" t="s">
        <v>112</v>
      </c>
      <c r="H186" s="4" t="s">
        <v>105</v>
      </c>
      <c r="I186" s="5">
        <v>206</v>
      </c>
      <c r="J186" s="5">
        <v>206</v>
      </c>
      <c r="K186" s="5">
        <v>17</v>
      </c>
      <c r="L186" s="5">
        <v>8.25</v>
      </c>
      <c r="M186" s="6">
        <v>25755</v>
      </c>
      <c r="N186" s="5">
        <v>0</v>
      </c>
      <c r="O186" s="5">
        <v>0</v>
      </c>
      <c r="P186" s="5">
        <v>0</v>
      </c>
      <c r="Q186" s="6">
        <v>0</v>
      </c>
      <c r="R186" s="7">
        <v>17</v>
      </c>
      <c r="S186" s="8">
        <v>25755</v>
      </c>
    </row>
    <row r="187" spans="1:19">
      <c r="A187" s="3">
        <v>110832</v>
      </c>
      <c r="B187" s="3">
        <v>8733317</v>
      </c>
      <c r="C187" s="3">
        <v>873</v>
      </c>
      <c r="D187" s="4" t="s">
        <v>102</v>
      </c>
      <c r="E187" s="3">
        <v>3317</v>
      </c>
      <c r="F187" s="4" t="s">
        <v>299</v>
      </c>
      <c r="G187" s="4" t="s">
        <v>112</v>
      </c>
      <c r="H187" s="4" t="s">
        <v>105</v>
      </c>
      <c r="I187" s="5">
        <v>155</v>
      </c>
      <c r="J187" s="5">
        <v>155</v>
      </c>
      <c r="K187" s="5">
        <v>26</v>
      </c>
      <c r="L187" s="5">
        <v>16.77</v>
      </c>
      <c r="M187" s="6">
        <v>39390</v>
      </c>
      <c r="N187" s="5">
        <v>0</v>
      </c>
      <c r="O187" s="5">
        <v>0</v>
      </c>
      <c r="P187" s="5">
        <v>0</v>
      </c>
      <c r="Q187" s="6">
        <v>0</v>
      </c>
      <c r="R187" s="7">
        <v>26</v>
      </c>
      <c r="S187" s="8">
        <v>39390</v>
      </c>
    </row>
    <row r="188" spans="1:19">
      <c r="A188" s="3">
        <v>110834</v>
      </c>
      <c r="B188" s="3">
        <v>8733325</v>
      </c>
      <c r="C188" s="3">
        <v>873</v>
      </c>
      <c r="D188" s="4" t="s">
        <v>102</v>
      </c>
      <c r="E188" s="3">
        <v>3325</v>
      </c>
      <c r="F188" s="4" t="s">
        <v>300</v>
      </c>
      <c r="G188" s="4" t="s">
        <v>112</v>
      </c>
      <c r="H188" s="4" t="s">
        <v>105</v>
      </c>
      <c r="I188" s="5">
        <v>169</v>
      </c>
      <c r="J188" s="5">
        <v>169</v>
      </c>
      <c r="K188" s="5">
        <v>64</v>
      </c>
      <c r="L188" s="5">
        <v>37.87</v>
      </c>
      <c r="M188" s="6">
        <v>96960</v>
      </c>
      <c r="N188" s="5">
        <v>0</v>
      </c>
      <c r="O188" s="5">
        <v>0</v>
      </c>
      <c r="P188" s="5">
        <v>0</v>
      </c>
      <c r="Q188" s="6">
        <v>0</v>
      </c>
      <c r="R188" s="7">
        <v>64</v>
      </c>
      <c r="S188" s="8">
        <v>96960</v>
      </c>
    </row>
    <row r="189" spans="1:19">
      <c r="A189" s="3">
        <v>145246</v>
      </c>
      <c r="B189" s="3">
        <v>8733326</v>
      </c>
      <c r="C189" s="3">
        <v>873</v>
      </c>
      <c r="D189" s="4" t="s">
        <v>102</v>
      </c>
      <c r="E189" s="3">
        <v>3326</v>
      </c>
      <c r="F189" s="4" t="s">
        <v>301</v>
      </c>
      <c r="G189" s="4" t="s">
        <v>119</v>
      </c>
      <c r="H189" s="4" t="s">
        <v>105</v>
      </c>
      <c r="I189" s="5">
        <v>98</v>
      </c>
      <c r="J189" s="5">
        <v>98</v>
      </c>
      <c r="K189" s="5">
        <v>13</v>
      </c>
      <c r="L189" s="5">
        <v>13.27</v>
      </c>
      <c r="M189" s="6">
        <v>19695</v>
      </c>
      <c r="N189" s="5">
        <v>0</v>
      </c>
      <c r="O189" s="5">
        <v>0</v>
      </c>
      <c r="P189" s="5">
        <v>0</v>
      </c>
      <c r="Q189" s="6">
        <v>0</v>
      </c>
      <c r="R189" s="7">
        <v>13</v>
      </c>
      <c r="S189" s="8">
        <v>19695</v>
      </c>
    </row>
    <row r="190" spans="1:19">
      <c r="A190" s="3">
        <v>110836</v>
      </c>
      <c r="B190" s="3">
        <v>8733331</v>
      </c>
      <c r="C190" s="3">
        <v>873</v>
      </c>
      <c r="D190" s="4" t="s">
        <v>102</v>
      </c>
      <c r="E190" s="3">
        <v>3331</v>
      </c>
      <c r="F190" s="4" t="s">
        <v>302</v>
      </c>
      <c r="G190" s="4" t="s">
        <v>112</v>
      </c>
      <c r="H190" s="4" t="s">
        <v>105</v>
      </c>
      <c r="I190" s="5">
        <v>129</v>
      </c>
      <c r="J190" s="5">
        <v>129</v>
      </c>
      <c r="K190" s="5">
        <v>23</v>
      </c>
      <c r="L190" s="5">
        <v>17.83</v>
      </c>
      <c r="M190" s="6">
        <v>34845</v>
      </c>
      <c r="N190" s="5">
        <v>0</v>
      </c>
      <c r="O190" s="5">
        <v>0</v>
      </c>
      <c r="P190" s="5">
        <v>0</v>
      </c>
      <c r="Q190" s="6">
        <v>0</v>
      </c>
      <c r="R190" s="7">
        <v>23</v>
      </c>
      <c r="S190" s="8">
        <v>34845</v>
      </c>
    </row>
    <row r="191" spans="1:19">
      <c r="A191" s="3">
        <v>110837</v>
      </c>
      <c r="B191" s="3">
        <v>8733350</v>
      </c>
      <c r="C191" s="3">
        <v>873</v>
      </c>
      <c r="D191" s="4" t="s">
        <v>102</v>
      </c>
      <c r="E191" s="3">
        <v>3350</v>
      </c>
      <c r="F191" s="4" t="s">
        <v>303</v>
      </c>
      <c r="G191" s="4" t="s">
        <v>112</v>
      </c>
      <c r="H191" s="4" t="s">
        <v>110</v>
      </c>
      <c r="I191" s="5">
        <v>119</v>
      </c>
      <c r="J191" s="5">
        <v>119</v>
      </c>
      <c r="K191" s="5">
        <v>14</v>
      </c>
      <c r="L191" s="5">
        <v>11.76</v>
      </c>
      <c r="M191" s="6">
        <v>21210</v>
      </c>
      <c r="N191" s="5">
        <v>0</v>
      </c>
      <c r="O191" s="5">
        <v>0</v>
      </c>
      <c r="P191" s="5">
        <v>0</v>
      </c>
      <c r="Q191" s="6">
        <v>0</v>
      </c>
      <c r="R191" s="7">
        <v>14</v>
      </c>
      <c r="S191" s="8">
        <v>21210</v>
      </c>
    </row>
    <row r="192" spans="1:19">
      <c r="A192" s="3">
        <v>110839</v>
      </c>
      <c r="B192" s="3">
        <v>8733356</v>
      </c>
      <c r="C192" s="3">
        <v>873</v>
      </c>
      <c r="D192" s="4" t="s">
        <v>102</v>
      </c>
      <c r="E192" s="3">
        <v>3356</v>
      </c>
      <c r="F192" s="4" t="s">
        <v>304</v>
      </c>
      <c r="G192" s="4" t="s">
        <v>112</v>
      </c>
      <c r="H192" s="4" t="s">
        <v>110</v>
      </c>
      <c r="I192" s="5">
        <v>148</v>
      </c>
      <c r="J192" s="5">
        <v>148</v>
      </c>
      <c r="K192" s="5">
        <v>31</v>
      </c>
      <c r="L192" s="5">
        <v>20.95</v>
      </c>
      <c r="M192" s="6">
        <v>46965</v>
      </c>
      <c r="N192" s="5">
        <v>0</v>
      </c>
      <c r="O192" s="5">
        <v>0</v>
      </c>
      <c r="P192" s="5">
        <v>0</v>
      </c>
      <c r="Q192" s="6">
        <v>0</v>
      </c>
      <c r="R192" s="7">
        <v>31</v>
      </c>
      <c r="S192" s="8">
        <v>46965</v>
      </c>
    </row>
    <row r="193" spans="1:19">
      <c r="A193" s="3">
        <v>110840</v>
      </c>
      <c r="B193" s="3">
        <v>8733358</v>
      </c>
      <c r="C193" s="3">
        <v>873</v>
      </c>
      <c r="D193" s="4" t="s">
        <v>102</v>
      </c>
      <c r="E193" s="3">
        <v>3358</v>
      </c>
      <c r="F193" s="4" t="s">
        <v>305</v>
      </c>
      <c r="G193" s="4" t="s">
        <v>112</v>
      </c>
      <c r="H193" s="4" t="s">
        <v>110</v>
      </c>
      <c r="I193" s="5">
        <v>234</v>
      </c>
      <c r="J193" s="5">
        <v>234</v>
      </c>
      <c r="K193" s="5">
        <v>72</v>
      </c>
      <c r="L193" s="5">
        <v>30.77</v>
      </c>
      <c r="M193" s="6">
        <v>109080</v>
      </c>
      <c r="N193" s="5">
        <v>0</v>
      </c>
      <c r="O193" s="5">
        <v>0</v>
      </c>
      <c r="P193" s="5">
        <v>0</v>
      </c>
      <c r="Q193" s="6">
        <v>0</v>
      </c>
      <c r="R193" s="7">
        <v>72</v>
      </c>
      <c r="S193" s="8">
        <v>109080</v>
      </c>
    </row>
    <row r="194" spans="1:19">
      <c r="A194" s="3">
        <v>150571</v>
      </c>
      <c r="B194" s="3">
        <v>8733360</v>
      </c>
      <c r="C194" s="3">
        <v>873</v>
      </c>
      <c r="D194" s="4" t="s">
        <v>102</v>
      </c>
      <c r="E194" s="3">
        <v>3360</v>
      </c>
      <c r="F194" s="4" t="s">
        <v>306</v>
      </c>
      <c r="G194" s="4" t="s">
        <v>119</v>
      </c>
      <c r="H194" s="4" t="s">
        <v>110</v>
      </c>
      <c r="I194" s="5">
        <v>210</v>
      </c>
      <c r="J194" s="5">
        <v>210</v>
      </c>
      <c r="K194" s="5">
        <v>9</v>
      </c>
      <c r="L194" s="5">
        <v>4.29</v>
      </c>
      <c r="M194" s="6">
        <v>13635</v>
      </c>
      <c r="N194" s="5">
        <v>0</v>
      </c>
      <c r="O194" s="5">
        <v>0</v>
      </c>
      <c r="P194" s="5">
        <v>0</v>
      </c>
      <c r="Q194" s="6">
        <v>0</v>
      </c>
      <c r="R194" s="7">
        <v>9</v>
      </c>
      <c r="S194" s="8">
        <v>13635</v>
      </c>
    </row>
    <row r="195" spans="1:19">
      <c r="A195" s="3">
        <v>141707</v>
      </c>
      <c r="B195" s="3">
        <v>8733362</v>
      </c>
      <c r="C195" s="3">
        <v>873</v>
      </c>
      <c r="D195" s="4" t="s">
        <v>102</v>
      </c>
      <c r="E195" s="3">
        <v>3362</v>
      </c>
      <c r="F195" s="4" t="s">
        <v>307</v>
      </c>
      <c r="G195" s="4" t="s">
        <v>119</v>
      </c>
      <c r="H195" s="4" t="s">
        <v>121</v>
      </c>
      <c r="I195" s="5">
        <v>237</v>
      </c>
      <c r="J195" s="5">
        <v>237</v>
      </c>
      <c r="K195" s="5">
        <v>77</v>
      </c>
      <c r="L195" s="5">
        <v>32.49</v>
      </c>
      <c r="M195" s="6">
        <v>116655</v>
      </c>
      <c r="N195" s="5">
        <v>0</v>
      </c>
      <c r="O195" s="5">
        <v>0</v>
      </c>
      <c r="P195" s="5">
        <v>0</v>
      </c>
      <c r="Q195" s="6">
        <v>0</v>
      </c>
      <c r="R195" s="7">
        <v>77</v>
      </c>
      <c r="S195" s="8">
        <v>116655</v>
      </c>
    </row>
    <row r="196" spans="1:19">
      <c r="A196" s="3">
        <v>147384</v>
      </c>
      <c r="B196" s="3">
        <v>8733366</v>
      </c>
      <c r="C196" s="3">
        <v>873</v>
      </c>
      <c r="D196" s="4" t="s">
        <v>102</v>
      </c>
      <c r="E196" s="3">
        <v>3366</v>
      </c>
      <c r="F196" s="4" t="s">
        <v>308</v>
      </c>
      <c r="G196" s="4" t="s">
        <v>119</v>
      </c>
      <c r="H196" s="4" t="s">
        <v>110</v>
      </c>
      <c r="I196" s="5">
        <v>216</v>
      </c>
      <c r="J196" s="5">
        <v>216</v>
      </c>
      <c r="K196" s="5">
        <v>73</v>
      </c>
      <c r="L196" s="5">
        <v>33.8</v>
      </c>
      <c r="M196" s="6">
        <v>110595</v>
      </c>
      <c r="N196" s="5">
        <v>0</v>
      </c>
      <c r="O196" s="5">
        <v>0</v>
      </c>
      <c r="P196" s="5">
        <v>0</v>
      </c>
      <c r="Q196" s="6">
        <v>0</v>
      </c>
      <c r="R196" s="7">
        <v>73</v>
      </c>
      <c r="S196" s="8">
        <v>110595</v>
      </c>
    </row>
    <row r="197" spans="1:19">
      <c r="A197" s="3">
        <v>139844</v>
      </c>
      <c r="B197" s="3">
        <v>8733367</v>
      </c>
      <c r="C197" s="3">
        <v>873</v>
      </c>
      <c r="D197" s="4" t="s">
        <v>102</v>
      </c>
      <c r="E197" s="3">
        <v>3367</v>
      </c>
      <c r="F197" s="4" t="s">
        <v>309</v>
      </c>
      <c r="G197" s="4" t="s">
        <v>119</v>
      </c>
      <c r="H197" s="4" t="s">
        <v>142</v>
      </c>
      <c r="I197" s="5">
        <v>204</v>
      </c>
      <c r="J197" s="5">
        <v>204</v>
      </c>
      <c r="K197" s="5">
        <v>32</v>
      </c>
      <c r="L197" s="5">
        <v>15.69</v>
      </c>
      <c r="M197" s="6">
        <v>48480</v>
      </c>
      <c r="N197" s="5">
        <v>0</v>
      </c>
      <c r="O197" s="5">
        <v>0</v>
      </c>
      <c r="P197" s="5">
        <v>0</v>
      </c>
      <c r="Q197" s="6">
        <v>0</v>
      </c>
      <c r="R197" s="7">
        <v>32</v>
      </c>
      <c r="S197" s="8">
        <v>48480</v>
      </c>
    </row>
    <row r="198" spans="1:19">
      <c r="A198" s="3">
        <v>110847</v>
      </c>
      <c r="B198" s="3">
        <v>8733368</v>
      </c>
      <c r="C198" s="3">
        <v>873</v>
      </c>
      <c r="D198" s="4" t="s">
        <v>102</v>
      </c>
      <c r="E198" s="3">
        <v>3368</v>
      </c>
      <c r="F198" s="4" t="s">
        <v>310</v>
      </c>
      <c r="G198" s="4" t="s">
        <v>112</v>
      </c>
      <c r="H198" s="4" t="s">
        <v>142</v>
      </c>
      <c r="I198" s="5">
        <v>135</v>
      </c>
      <c r="J198" s="5">
        <v>135</v>
      </c>
      <c r="K198" s="5">
        <v>9</v>
      </c>
      <c r="L198" s="5">
        <v>6.67</v>
      </c>
      <c r="M198" s="6">
        <v>13635</v>
      </c>
      <c r="N198" s="5">
        <v>0</v>
      </c>
      <c r="O198" s="5">
        <v>0</v>
      </c>
      <c r="P198" s="5">
        <v>0</v>
      </c>
      <c r="Q198" s="6">
        <v>0</v>
      </c>
      <c r="R198" s="7">
        <v>9</v>
      </c>
      <c r="S198" s="8">
        <v>13635</v>
      </c>
    </row>
    <row r="199" spans="1:19">
      <c r="A199" s="3">
        <v>110850</v>
      </c>
      <c r="B199" s="3">
        <v>8733373</v>
      </c>
      <c r="C199" s="3">
        <v>873</v>
      </c>
      <c r="D199" s="4" t="s">
        <v>102</v>
      </c>
      <c r="E199" s="3">
        <v>3373</v>
      </c>
      <c r="F199" s="4" t="s">
        <v>311</v>
      </c>
      <c r="G199" s="4" t="s">
        <v>112</v>
      </c>
      <c r="H199" s="4" t="s">
        <v>114</v>
      </c>
      <c r="I199" s="5">
        <v>103</v>
      </c>
      <c r="J199" s="5">
        <v>103</v>
      </c>
      <c r="K199" s="5">
        <v>9</v>
      </c>
      <c r="L199" s="5">
        <v>8.74</v>
      </c>
      <c r="M199" s="6">
        <v>13635</v>
      </c>
      <c r="N199" s="5">
        <v>0</v>
      </c>
      <c r="O199" s="5">
        <v>0</v>
      </c>
      <c r="P199" s="5">
        <v>0</v>
      </c>
      <c r="Q199" s="6">
        <v>0</v>
      </c>
      <c r="R199" s="7">
        <v>9</v>
      </c>
      <c r="S199" s="8">
        <v>13635</v>
      </c>
    </row>
    <row r="200" spans="1:19">
      <c r="A200" s="3">
        <v>139537</v>
      </c>
      <c r="B200" s="3">
        <v>8733383</v>
      </c>
      <c r="C200" s="3">
        <v>873</v>
      </c>
      <c r="D200" s="4" t="s">
        <v>102</v>
      </c>
      <c r="E200" s="3">
        <v>3383</v>
      </c>
      <c r="F200" s="4" t="s">
        <v>312</v>
      </c>
      <c r="G200" s="4" t="s">
        <v>119</v>
      </c>
      <c r="H200" s="4" t="s">
        <v>108</v>
      </c>
      <c r="I200" s="5">
        <v>202</v>
      </c>
      <c r="J200" s="5">
        <v>202</v>
      </c>
      <c r="K200" s="5">
        <v>63</v>
      </c>
      <c r="L200" s="5">
        <v>31.19</v>
      </c>
      <c r="M200" s="6">
        <v>95445</v>
      </c>
      <c r="N200" s="5">
        <v>0</v>
      </c>
      <c r="O200" s="5">
        <v>0</v>
      </c>
      <c r="P200" s="5">
        <v>0</v>
      </c>
      <c r="Q200" s="6">
        <v>0</v>
      </c>
      <c r="R200" s="7">
        <v>63</v>
      </c>
      <c r="S200" s="8">
        <v>95445</v>
      </c>
    </row>
    <row r="201" spans="1:19">
      <c r="A201" s="3">
        <v>131238</v>
      </c>
      <c r="B201" s="3">
        <v>8733384</v>
      </c>
      <c r="C201" s="3">
        <v>873</v>
      </c>
      <c r="D201" s="4" t="s">
        <v>102</v>
      </c>
      <c r="E201" s="3">
        <v>3384</v>
      </c>
      <c r="F201" s="4" t="s">
        <v>313</v>
      </c>
      <c r="G201" s="4" t="s">
        <v>112</v>
      </c>
      <c r="H201" s="4" t="s">
        <v>114</v>
      </c>
      <c r="I201" s="5">
        <v>202</v>
      </c>
      <c r="J201" s="5">
        <v>202</v>
      </c>
      <c r="K201" s="5">
        <v>42</v>
      </c>
      <c r="L201" s="5">
        <v>20.79</v>
      </c>
      <c r="M201" s="6">
        <v>63630</v>
      </c>
      <c r="N201" s="5">
        <v>0</v>
      </c>
      <c r="O201" s="5">
        <v>0</v>
      </c>
      <c r="P201" s="5">
        <v>0</v>
      </c>
      <c r="Q201" s="6">
        <v>0</v>
      </c>
      <c r="R201" s="7">
        <v>42</v>
      </c>
      <c r="S201" s="8">
        <v>63630</v>
      </c>
    </row>
    <row r="202" spans="1:19">
      <c r="A202" s="3">
        <v>133930</v>
      </c>
      <c r="B202" s="3">
        <v>8733386</v>
      </c>
      <c r="C202" s="3">
        <v>873</v>
      </c>
      <c r="D202" s="4" t="s">
        <v>102</v>
      </c>
      <c r="E202" s="3">
        <v>3386</v>
      </c>
      <c r="F202" s="4" t="s">
        <v>314</v>
      </c>
      <c r="G202" s="4" t="s">
        <v>112</v>
      </c>
      <c r="H202" s="4" t="s">
        <v>110</v>
      </c>
      <c r="I202" s="5">
        <v>409</v>
      </c>
      <c r="J202" s="5">
        <v>409</v>
      </c>
      <c r="K202" s="5">
        <v>51</v>
      </c>
      <c r="L202" s="5">
        <v>12.47</v>
      </c>
      <c r="M202" s="6">
        <v>77265</v>
      </c>
      <c r="N202" s="5">
        <v>0</v>
      </c>
      <c r="O202" s="5">
        <v>0</v>
      </c>
      <c r="P202" s="5">
        <v>0</v>
      </c>
      <c r="Q202" s="6">
        <v>0</v>
      </c>
      <c r="R202" s="7">
        <v>51</v>
      </c>
      <c r="S202" s="8">
        <v>77265</v>
      </c>
    </row>
    <row r="203" spans="1:19">
      <c r="A203" s="3">
        <v>145804</v>
      </c>
      <c r="B203" s="3">
        <v>8733387</v>
      </c>
      <c r="C203" s="3">
        <v>873</v>
      </c>
      <c r="D203" s="4" t="s">
        <v>102</v>
      </c>
      <c r="E203" s="3">
        <v>3387</v>
      </c>
      <c r="F203" s="4" t="s">
        <v>315</v>
      </c>
      <c r="G203" s="4" t="s">
        <v>119</v>
      </c>
      <c r="H203" s="4" t="s">
        <v>121</v>
      </c>
      <c r="I203" s="5">
        <v>399</v>
      </c>
      <c r="J203" s="5">
        <v>399</v>
      </c>
      <c r="K203" s="5">
        <v>45</v>
      </c>
      <c r="L203" s="5">
        <v>11.28</v>
      </c>
      <c r="M203" s="6">
        <v>68175</v>
      </c>
      <c r="N203" s="5">
        <v>0</v>
      </c>
      <c r="O203" s="5">
        <v>0</v>
      </c>
      <c r="P203" s="5">
        <v>0</v>
      </c>
      <c r="Q203" s="6">
        <v>0</v>
      </c>
      <c r="R203" s="7">
        <v>45</v>
      </c>
      <c r="S203" s="8">
        <v>68175</v>
      </c>
    </row>
    <row r="204" spans="1:19">
      <c r="A204" s="3">
        <v>134894</v>
      </c>
      <c r="B204" s="3">
        <v>8733389</v>
      </c>
      <c r="C204" s="3">
        <v>873</v>
      </c>
      <c r="D204" s="4" t="s">
        <v>102</v>
      </c>
      <c r="E204" s="3">
        <v>3389</v>
      </c>
      <c r="F204" s="4" t="s">
        <v>316</v>
      </c>
      <c r="G204" s="4" t="s">
        <v>112</v>
      </c>
      <c r="H204" s="4" t="s">
        <v>117</v>
      </c>
      <c r="I204" s="5">
        <v>372</v>
      </c>
      <c r="J204" s="5">
        <v>372</v>
      </c>
      <c r="K204" s="5">
        <v>57</v>
      </c>
      <c r="L204" s="5">
        <v>15.32</v>
      </c>
      <c r="M204" s="6">
        <v>86355</v>
      </c>
      <c r="N204" s="5">
        <v>0</v>
      </c>
      <c r="O204" s="5">
        <v>0</v>
      </c>
      <c r="P204" s="5">
        <v>0</v>
      </c>
      <c r="Q204" s="6">
        <v>0</v>
      </c>
      <c r="R204" s="7">
        <v>57</v>
      </c>
      <c r="S204" s="8">
        <v>86355</v>
      </c>
    </row>
    <row r="205" spans="1:19">
      <c r="A205" s="3">
        <v>134979</v>
      </c>
      <c r="B205" s="3">
        <v>8733390</v>
      </c>
      <c r="C205" s="3">
        <v>873</v>
      </c>
      <c r="D205" s="4" t="s">
        <v>102</v>
      </c>
      <c r="E205" s="3">
        <v>3390</v>
      </c>
      <c r="F205" s="4" t="s">
        <v>317</v>
      </c>
      <c r="G205" s="4" t="s">
        <v>112</v>
      </c>
      <c r="H205" s="4" t="s">
        <v>117</v>
      </c>
      <c r="I205" s="5">
        <v>175</v>
      </c>
      <c r="J205" s="5">
        <v>175</v>
      </c>
      <c r="K205" s="5">
        <v>67</v>
      </c>
      <c r="L205" s="5">
        <v>38.29</v>
      </c>
      <c r="M205" s="6">
        <v>101505</v>
      </c>
      <c r="N205" s="5">
        <v>0</v>
      </c>
      <c r="O205" s="5">
        <v>0</v>
      </c>
      <c r="P205" s="5">
        <v>0</v>
      </c>
      <c r="Q205" s="6">
        <v>0</v>
      </c>
      <c r="R205" s="7">
        <v>67</v>
      </c>
      <c r="S205" s="8">
        <v>101505</v>
      </c>
    </row>
    <row r="206" spans="1:19">
      <c r="A206" s="3">
        <v>131197</v>
      </c>
      <c r="B206" s="3">
        <v>8733392</v>
      </c>
      <c r="C206" s="3">
        <v>873</v>
      </c>
      <c r="D206" s="4" t="s">
        <v>102</v>
      </c>
      <c r="E206" s="3">
        <v>3392</v>
      </c>
      <c r="F206" s="4" t="s">
        <v>318</v>
      </c>
      <c r="G206" s="4" t="s">
        <v>112</v>
      </c>
      <c r="H206" s="4" t="s">
        <v>114</v>
      </c>
      <c r="I206" s="5">
        <v>293</v>
      </c>
      <c r="J206" s="5">
        <v>293</v>
      </c>
      <c r="K206" s="5">
        <v>48</v>
      </c>
      <c r="L206" s="5">
        <v>16.38</v>
      </c>
      <c r="M206" s="6">
        <v>72720</v>
      </c>
      <c r="N206" s="5">
        <v>0</v>
      </c>
      <c r="O206" s="5">
        <v>0</v>
      </c>
      <c r="P206" s="5">
        <v>0</v>
      </c>
      <c r="Q206" s="6">
        <v>0</v>
      </c>
      <c r="R206" s="7">
        <v>48</v>
      </c>
      <c r="S206" s="8">
        <v>72720</v>
      </c>
    </row>
    <row r="207" spans="1:19">
      <c r="A207" s="3">
        <v>135131</v>
      </c>
      <c r="B207" s="3">
        <v>8733942</v>
      </c>
      <c r="C207" s="3">
        <v>873</v>
      </c>
      <c r="D207" s="4" t="s">
        <v>102</v>
      </c>
      <c r="E207" s="3">
        <v>3942</v>
      </c>
      <c r="F207" s="4" t="s">
        <v>319</v>
      </c>
      <c r="G207" s="4" t="s">
        <v>112</v>
      </c>
      <c r="H207" s="4" t="s">
        <v>114</v>
      </c>
      <c r="I207" s="5">
        <v>613</v>
      </c>
      <c r="J207" s="5">
        <v>613</v>
      </c>
      <c r="K207" s="5">
        <v>138</v>
      </c>
      <c r="L207" s="5">
        <v>22.51</v>
      </c>
      <c r="M207" s="6">
        <v>209070</v>
      </c>
      <c r="N207" s="5">
        <v>0</v>
      </c>
      <c r="O207" s="5">
        <v>0</v>
      </c>
      <c r="P207" s="5">
        <v>0</v>
      </c>
      <c r="Q207" s="6">
        <v>0</v>
      </c>
      <c r="R207" s="7">
        <v>138</v>
      </c>
      <c r="S207" s="8">
        <v>209070</v>
      </c>
    </row>
    <row r="208" spans="1:19">
      <c r="A208" s="3">
        <v>135132</v>
      </c>
      <c r="B208" s="3">
        <v>8733943</v>
      </c>
      <c r="C208" s="3">
        <v>873</v>
      </c>
      <c r="D208" s="4" t="s">
        <v>102</v>
      </c>
      <c r="E208" s="3">
        <v>3943</v>
      </c>
      <c r="F208" s="4" t="s">
        <v>320</v>
      </c>
      <c r="G208" s="4" t="s">
        <v>112</v>
      </c>
      <c r="H208" s="4" t="s">
        <v>105</v>
      </c>
      <c r="I208" s="5">
        <v>410</v>
      </c>
      <c r="J208" s="5">
        <v>410</v>
      </c>
      <c r="K208" s="5">
        <v>66</v>
      </c>
      <c r="L208" s="5">
        <v>16.1</v>
      </c>
      <c r="M208" s="6">
        <v>99990</v>
      </c>
      <c r="N208" s="5">
        <v>0</v>
      </c>
      <c r="O208" s="5">
        <v>0</v>
      </c>
      <c r="P208" s="5">
        <v>0</v>
      </c>
      <c r="Q208" s="6">
        <v>0</v>
      </c>
      <c r="R208" s="7">
        <v>66</v>
      </c>
      <c r="S208" s="8">
        <v>99990</v>
      </c>
    </row>
    <row r="209" spans="1:19">
      <c r="A209" s="3">
        <v>135568</v>
      </c>
      <c r="B209" s="3">
        <v>8733945</v>
      </c>
      <c r="C209" s="3">
        <v>873</v>
      </c>
      <c r="D209" s="4" t="s">
        <v>102</v>
      </c>
      <c r="E209" s="3">
        <v>3945</v>
      </c>
      <c r="F209" s="4" t="s">
        <v>321</v>
      </c>
      <c r="G209" s="4" t="s">
        <v>112</v>
      </c>
      <c r="H209" s="4" t="s">
        <v>114</v>
      </c>
      <c r="I209" s="5">
        <v>446</v>
      </c>
      <c r="J209" s="5">
        <v>446</v>
      </c>
      <c r="K209" s="5">
        <v>152</v>
      </c>
      <c r="L209" s="5">
        <v>34.08</v>
      </c>
      <c r="M209" s="6">
        <v>230280</v>
      </c>
      <c r="N209" s="5">
        <v>0</v>
      </c>
      <c r="O209" s="5">
        <v>0</v>
      </c>
      <c r="P209" s="5">
        <v>0</v>
      </c>
      <c r="Q209" s="6">
        <v>0</v>
      </c>
      <c r="R209" s="7">
        <v>152</v>
      </c>
      <c r="S209" s="8">
        <v>230280</v>
      </c>
    </row>
    <row r="210" spans="1:19">
      <c r="A210" s="3">
        <v>136241</v>
      </c>
      <c r="B210" s="3">
        <v>8733946</v>
      </c>
      <c r="C210" s="3">
        <v>873</v>
      </c>
      <c r="D210" s="4" t="s">
        <v>102</v>
      </c>
      <c r="E210" s="3">
        <v>3946</v>
      </c>
      <c r="F210" s="4" t="s">
        <v>322</v>
      </c>
      <c r="G210" s="4" t="s">
        <v>112</v>
      </c>
      <c r="H210" s="4" t="s">
        <v>105</v>
      </c>
      <c r="I210" s="5">
        <v>351</v>
      </c>
      <c r="J210" s="5">
        <v>351</v>
      </c>
      <c r="K210" s="5">
        <v>80</v>
      </c>
      <c r="L210" s="5">
        <v>22.79</v>
      </c>
      <c r="M210" s="6">
        <v>121200</v>
      </c>
      <c r="N210" s="5">
        <v>0</v>
      </c>
      <c r="O210" s="5">
        <v>0</v>
      </c>
      <c r="P210" s="5">
        <v>0</v>
      </c>
      <c r="Q210" s="6">
        <v>0</v>
      </c>
      <c r="R210" s="7">
        <v>80</v>
      </c>
      <c r="S210" s="8">
        <v>121200</v>
      </c>
    </row>
    <row r="211" spans="1:19">
      <c r="A211" s="3">
        <v>137867</v>
      </c>
      <c r="B211" s="3">
        <v>8734000</v>
      </c>
      <c r="C211" s="3">
        <v>873</v>
      </c>
      <c r="D211" s="4" t="s">
        <v>102</v>
      </c>
      <c r="E211" s="3">
        <v>4000</v>
      </c>
      <c r="F211" s="4" t="s">
        <v>323</v>
      </c>
      <c r="G211" s="4" t="s">
        <v>119</v>
      </c>
      <c r="H211" s="4" t="s">
        <v>108</v>
      </c>
      <c r="I211" s="5">
        <v>1256.5</v>
      </c>
      <c r="J211" s="5">
        <v>0</v>
      </c>
      <c r="K211" s="5">
        <v>0</v>
      </c>
      <c r="L211" s="5">
        <v>0</v>
      </c>
      <c r="M211" s="6">
        <v>0</v>
      </c>
      <c r="N211" s="5">
        <v>1256.5</v>
      </c>
      <c r="O211" s="5">
        <v>514</v>
      </c>
      <c r="P211" s="5">
        <v>40.91</v>
      </c>
      <c r="Q211" s="6">
        <v>552550</v>
      </c>
      <c r="R211" s="7">
        <v>514</v>
      </c>
      <c r="S211" s="8">
        <v>552550</v>
      </c>
    </row>
    <row r="212" spans="1:19">
      <c r="A212" s="3">
        <v>136677</v>
      </c>
      <c r="B212" s="3">
        <v>8734002</v>
      </c>
      <c r="C212" s="3">
        <v>873</v>
      </c>
      <c r="D212" s="4" t="s">
        <v>102</v>
      </c>
      <c r="E212" s="3">
        <v>4002</v>
      </c>
      <c r="F212" s="4" t="s">
        <v>324</v>
      </c>
      <c r="G212" s="4" t="s">
        <v>119</v>
      </c>
      <c r="H212" s="4" t="s">
        <v>121</v>
      </c>
      <c r="I212" s="5">
        <v>1467</v>
      </c>
      <c r="J212" s="5">
        <v>0</v>
      </c>
      <c r="K212" s="5">
        <v>0</v>
      </c>
      <c r="L212" s="5">
        <v>0</v>
      </c>
      <c r="M212" s="6">
        <v>0</v>
      </c>
      <c r="N212" s="5">
        <v>1467</v>
      </c>
      <c r="O212" s="5">
        <v>287</v>
      </c>
      <c r="P212" s="5">
        <v>19.56</v>
      </c>
      <c r="Q212" s="6">
        <v>308525</v>
      </c>
      <c r="R212" s="7">
        <v>287</v>
      </c>
      <c r="S212" s="8">
        <v>308525</v>
      </c>
    </row>
    <row r="213" spans="1:19">
      <c r="A213" s="3">
        <v>139272</v>
      </c>
      <c r="B213" s="3">
        <v>8734003</v>
      </c>
      <c r="C213" s="3">
        <v>873</v>
      </c>
      <c r="D213" s="4" t="s">
        <v>102</v>
      </c>
      <c r="E213" s="3">
        <v>4003</v>
      </c>
      <c r="F213" s="4" t="s">
        <v>325</v>
      </c>
      <c r="G213" s="4" t="s">
        <v>119</v>
      </c>
      <c r="H213" s="4" t="s">
        <v>108</v>
      </c>
      <c r="I213" s="5">
        <v>1175</v>
      </c>
      <c r="J213" s="5">
        <v>0</v>
      </c>
      <c r="K213" s="5">
        <v>0</v>
      </c>
      <c r="L213" s="5">
        <v>0</v>
      </c>
      <c r="M213" s="6">
        <v>0</v>
      </c>
      <c r="N213" s="5">
        <v>1175</v>
      </c>
      <c r="O213" s="5">
        <v>444</v>
      </c>
      <c r="P213" s="5">
        <v>37.79</v>
      </c>
      <c r="Q213" s="6">
        <v>477300</v>
      </c>
      <c r="R213" s="7">
        <v>444</v>
      </c>
      <c r="S213" s="8">
        <v>477300</v>
      </c>
    </row>
    <row r="214" spans="1:19">
      <c r="A214" s="3">
        <v>137826</v>
      </c>
      <c r="B214" s="3">
        <v>8734004</v>
      </c>
      <c r="C214" s="3">
        <v>873</v>
      </c>
      <c r="D214" s="4" t="s">
        <v>102</v>
      </c>
      <c r="E214" s="3">
        <v>4004</v>
      </c>
      <c r="F214" s="4" t="s">
        <v>326</v>
      </c>
      <c r="G214" s="4" t="s">
        <v>119</v>
      </c>
      <c r="H214" s="4" t="s">
        <v>117</v>
      </c>
      <c r="I214" s="5">
        <v>1205</v>
      </c>
      <c r="J214" s="5">
        <v>0</v>
      </c>
      <c r="K214" s="5">
        <v>0</v>
      </c>
      <c r="L214" s="5">
        <v>0</v>
      </c>
      <c r="M214" s="6">
        <v>0</v>
      </c>
      <c r="N214" s="5">
        <v>1205</v>
      </c>
      <c r="O214" s="5">
        <v>165</v>
      </c>
      <c r="P214" s="5">
        <v>13.69</v>
      </c>
      <c r="Q214" s="6">
        <v>177375</v>
      </c>
      <c r="R214" s="7">
        <v>165</v>
      </c>
      <c r="S214" s="8">
        <v>177375</v>
      </c>
    </row>
    <row r="215" spans="1:19">
      <c r="A215" s="3">
        <v>139401</v>
      </c>
      <c r="B215" s="3">
        <v>8734005</v>
      </c>
      <c r="C215" s="3">
        <v>873</v>
      </c>
      <c r="D215" s="4" t="s">
        <v>102</v>
      </c>
      <c r="E215" s="3">
        <v>4005</v>
      </c>
      <c r="F215" s="4" t="s">
        <v>327</v>
      </c>
      <c r="G215" s="4" t="s">
        <v>119</v>
      </c>
      <c r="H215" s="4" t="s">
        <v>110</v>
      </c>
      <c r="I215" s="5">
        <v>694</v>
      </c>
      <c r="J215" s="5">
        <v>0</v>
      </c>
      <c r="K215" s="5">
        <v>0</v>
      </c>
      <c r="L215" s="5">
        <v>0</v>
      </c>
      <c r="M215" s="6">
        <v>0</v>
      </c>
      <c r="N215" s="5">
        <v>694</v>
      </c>
      <c r="O215" s="5">
        <v>343</v>
      </c>
      <c r="P215" s="5">
        <v>49.42</v>
      </c>
      <c r="Q215" s="6">
        <v>368725</v>
      </c>
      <c r="R215" s="7">
        <v>343</v>
      </c>
      <c r="S215" s="8">
        <v>368725</v>
      </c>
    </row>
    <row r="216" spans="1:19">
      <c r="A216" s="3">
        <v>139408</v>
      </c>
      <c r="B216" s="3">
        <v>8734006</v>
      </c>
      <c r="C216" s="3">
        <v>873</v>
      </c>
      <c r="D216" s="4" t="s">
        <v>102</v>
      </c>
      <c r="E216" s="3">
        <v>4006</v>
      </c>
      <c r="F216" s="4" t="s">
        <v>328</v>
      </c>
      <c r="G216" s="4" t="s">
        <v>119</v>
      </c>
      <c r="H216" s="4" t="s">
        <v>117</v>
      </c>
      <c r="I216" s="5">
        <v>1387</v>
      </c>
      <c r="J216" s="5">
        <v>0</v>
      </c>
      <c r="K216" s="5">
        <v>0</v>
      </c>
      <c r="L216" s="5">
        <v>0</v>
      </c>
      <c r="M216" s="6">
        <v>0</v>
      </c>
      <c r="N216" s="5">
        <v>1387</v>
      </c>
      <c r="O216" s="5">
        <v>226</v>
      </c>
      <c r="P216" s="5">
        <v>16.29</v>
      </c>
      <c r="Q216" s="6">
        <v>242950</v>
      </c>
      <c r="R216" s="7">
        <v>226</v>
      </c>
      <c r="S216" s="8">
        <v>242950</v>
      </c>
    </row>
    <row r="217" spans="1:19">
      <c r="A217" s="3">
        <v>136580</v>
      </c>
      <c r="B217" s="3">
        <v>8734007</v>
      </c>
      <c r="C217" s="3">
        <v>873</v>
      </c>
      <c r="D217" s="4" t="s">
        <v>102</v>
      </c>
      <c r="E217" s="3">
        <v>4007</v>
      </c>
      <c r="F217" s="4" t="s">
        <v>329</v>
      </c>
      <c r="G217" s="4" t="s">
        <v>119</v>
      </c>
      <c r="H217" s="4" t="s">
        <v>117</v>
      </c>
      <c r="I217" s="5">
        <v>1241</v>
      </c>
      <c r="J217" s="5">
        <v>0</v>
      </c>
      <c r="K217" s="5">
        <v>0</v>
      </c>
      <c r="L217" s="5">
        <v>0</v>
      </c>
      <c r="M217" s="6">
        <v>0</v>
      </c>
      <c r="N217" s="5">
        <v>1241</v>
      </c>
      <c r="O217" s="5">
        <v>183</v>
      </c>
      <c r="P217" s="5">
        <v>14.75</v>
      </c>
      <c r="Q217" s="6">
        <v>196725</v>
      </c>
      <c r="R217" s="7">
        <v>183</v>
      </c>
      <c r="S217" s="8">
        <v>196725</v>
      </c>
    </row>
    <row r="218" spans="1:19">
      <c r="A218" s="3">
        <v>140265</v>
      </c>
      <c r="B218" s="3">
        <v>8734008</v>
      </c>
      <c r="C218" s="3">
        <v>873</v>
      </c>
      <c r="D218" s="4" t="s">
        <v>102</v>
      </c>
      <c r="E218" s="3">
        <v>4008</v>
      </c>
      <c r="F218" s="4" t="s">
        <v>330</v>
      </c>
      <c r="G218" s="4" t="s">
        <v>119</v>
      </c>
      <c r="H218" s="4" t="s">
        <v>105</v>
      </c>
      <c r="I218" s="5">
        <v>333</v>
      </c>
      <c r="J218" s="5">
        <v>0</v>
      </c>
      <c r="K218" s="5">
        <v>0</v>
      </c>
      <c r="L218" s="5">
        <v>0</v>
      </c>
      <c r="M218" s="6">
        <v>0</v>
      </c>
      <c r="N218" s="5">
        <v>333</v>
      </c>
      <c r="O218" s="5">
        <v>73</v>
      </c>
      <c r="P218" s="5">
        <v>21.92</v>
      </c>
      <c r="Q218" s="6">
        <v>78475</v>
      </c>
      <c r="R218" s="7">
        <v>73</v>
      </c>
      <c r="S218" s="8">
        <v>78475</v>
      </c>
    </row>
    <row r="219" spans="1:19">
      <c r="A219" s="3">
        <v>145034</v>
      </c>
      <c r="B219" s="3">
        <v>8734010</v>
      </c>
      <c r="C219" s="3">
        <v>873</v>
      </c>
      <c r="D219" s="4" t="s">
        <v>102</v>
      </c>
      <c r="E219" s="3">
        <v>4010</v>
      </c>
      <c r="F219" s="4" t="s">
        <v>331</v>
      </c>
      <c r="G219" s="4" t="s">
        <v>119</v>
      </c>
      <c r="H219" s="4" t="s">
        <v>110</v>
      </c>
      <c r="I219" s="5">
        <v>560</v>
      </c>
      <c r="J219" s="5">
        <v>0</v>
      </c>
      <c r="K219" s="5">
        <v>0</v>
      </c>
      <c r="L219" s="5">
        <v>0</v>
      </c>
      <c r="M219" s="6">
        <v>0</v>
      </c>
      <c r="N219" s="5">
        <v>560</v>
      </c>
      <c r="O219" s="5">
        <v>210.5</v>
      </c>
      <c r="P219" s="5">
        <v>37.59</v>
      </c>
      <c r="Q219" s="6">
        <v>226287.5</v>
      </c>
      <c r="R219" s="7">
        <v>210.5</v>
      </c>
      <c r="S219" s="8">
        <v>226287.5</v>
      </c>
    </row>
    <row r="220" spans="1:19">
      <c r="A220" s="3">
        <v>142035</v>
      </c>
      <c r="B220" s="3">
        <v>8734011</v>
      </c>
      <c r="C220" s="3">
        <v>873</v>
      </c>
      <c r="D220" s="4" t="s">
        <v>102</v>
      </c>
      <c r="E220" s="3">
        <v>4011</v>
      </c>
      <c r="F220" s="4" t="s">
        <v>332</v>
      </c>
      <c r="G220" s="4" t="s">
        <v>119</v>
      </c>
      <c r="H220" s="4" t="s">
        <v>105</v>
      </c>
      <c r="I220" s="5">
        <v>985</v>
      </c>
      <c r="J220" s="5">
        <v>0</v>
      </c>
      <c r="K220" s="5">
        <v>0</v>
      </c>
      <c r="L220" s="5">
        <v>0</v>
      </c>
      <c r="M220" s="6">
        <v>0</v>
      </c>
      <c r="N220" s="5">
        <v>985</v>
      </c>
      <c r="O220" s="5">
        <v>287</v>
      </c>
      <c r="P220" s="5">
        <v>29.14</v>
      </c>
      <c r="Q220" s="6">
        <v>308525</v>
      </c>
      <c r="R220" s="7">
        <v>287</v>
      </c>
      <c r="S220" s="8">
        <v>308525</v>
      </c>
    </row>
    <row r="221" spans="1:19">
      <c r="A221" s="3">
        <v>143404</v>
      </c>
      <c r="B221" s="3">
        <v>8734012</v>
      </c>
      <c r="C221" s="3">
        <v>873</v>
      </c>
      <c r="D221" s="4" t="s">
        <v>102</v>
      </c>
      <c r="E221" s="3">
        <v>4012</v>
      </c>
      <c r="F221" s="4" t="s">
        <v>333</v>
      </c>
      <c r="G221" s="4" t="s">
        <v>119</v>
      </c>
      <c r="H221" s="4" t="s">
        <v>121</v>
      </c>
      <c r="I221" s="5">
        <v>1402</v>
      </c>
      <c r="J221" s="5">
        <v>0</v>
      </c>
      <c r="K221" s="5">
        <v>0</v>
      </c>
      <c r="L221" s="5">
        <v>0</v>
      </c>
      <c r="M221" s="6">
        <v>0</v>
      </c>
      <c r="N221" s="5">
        <v>1402</v>
      </c>
      <c r="O221" s="5">
        <v>209</v>
      </c>
      <c r="P221" s="5">
        <v>14.91</v>
      </c>
      <c r="Q221" s="6">
        <v>224675</v>
      </c>
      <c r="R221" s="7">
        <v>209</v>
      </c>
      <c r="S221" s="8">
        <v>224675</v>
      </c>
    </row>
    <row r="222" spans="1:19">
      <c r="A222" s="3">
        <v>146369</v>
      </c>
      <c r="B222" s="3">
        <v>8734014</v>
      </c>
      <c r="C222" s="3">
        <v>873</v>
      </c>
      <c r="D222" s="4" t="s">
        <v>102</v>
      </c>
      <c r="E222" s="3">
        <v>4014</v>
      </c>
      <c r="F222" s="4" t="s">
        <v>334</v>
      </c>
      <c r="G222" s="4" t="s">
        <v>119</v>
      </c>
      <c r="H222" s="4" t="s">
        <v>117</v>
      </c>
      <c r="I222" s="5">
        <v>750</v>
      </c>
      <c r="J222" s="5">
        <v>0</v>
      </c>
      <c r="K222" s="5">
        <v>0</v>
      </c>
      <c r="L222" s="5">
        <v>0</v>
      </c>
      <c r="M222" s="6">
        <v>0</v>
      </c>
      <c r="N222" s="5">
        <v>750</v>
      </c>
      <c r="O222" s="5">
        <v>240</v>
      </c>
      <c r="P222" s="5">
        <v>32</v>
      </c>
      <c r="Q222" s="6">
        <v>258000</v>
      </c>
      <c r="R222" s="7">
        <v>240</v>
      </c>
      <c r="S222" s="8">
        <v>258000</v>
      </c>
    </row>
    <row r="223" spans="1:19">
      <c r="A223" s="3">
        <v>149596</v>
      </c>
      <c r="B223" s="3">
        <v>8734015</v>
      </c>
      <c r="C223" s="3">
        <v>873</v>
      </c>
      <c r="D223" s="4" t="s">
        <v>102</v>
      </c>
      <c r="E223" s="3">
        <v>4015</v>
      </c>
      <c r="F223" s="4" t="s">
        <v>335</v>
      </c>
      <c r="G223" s="4" t="s">
        <v>119</v>
      </c>
      <c r="H223" s="4" t="s">
        <v>110</v>
      </c>
      <c r="I223" s="5">
        <v>0</v>
      </c>
      <c r="J223" s="5">
        <v>0</v>
      </c>
      <c r="K223" s="5">
        <v>0</v>
      </c>
      <c r="L223" s="5">
        <v>0</v>
      </c>
      <c r="M223" s="6">
        <v>0</v>
      </c>
      <c r="N223" s="5">
        <v>0</v>
      </c>
      <c r="O223" s="5">
        <v>0</v>
      </c>
      <c r="P223" s="5">
        <v>0</v>
      </c>
      <c r="Q223" s="6">
        <v>0</v>
      </c>
      <c r="R223" s="7">
        <v>0</v>
      </c>
      <c r="S223" s="8">
        <v>0</v>
      </c>
    </row>
    <row r="224" spans="1:19">
      <c r="A224" s="3">
        <v>150263</v>
      </c>
      <c r="B224" s="3">
        <v>8734016</v>
      </c>
      <c r="C224" s="3">
        <v>873</v>
      </c>
      <c r="D224" s="4" t="s">
        <v>102</v>
      </c>
      <c r="E224" s="3">
        <v>4016</v>
      </c>
      <c r="F224" s="4" t="s">
        <v>336</v>
      </c>
      <c r="G224" s="4" t="s">
        <v>119</v>
      </c>
      <c r="H224" s="4" t="s">
        <v>121</v>
      </c>
      <c r="I224" s="5">
        <v>528</v>
      </c>
      <c r="J224" s="5">
        <v>0</v>
      </c>
      <c r="K224" s="5">
        <v>0</v>
      </c>
      <c r="L224" s="5">
        <v>0</v>
      </c>
      <c r="M224" s="6">
        <v>0</v>
      </c>
      <c r="N224" s="5">
        <v>528</v>
      </c>
      <c r="O224" s="5">
        <v>155</v>
      </c>
      <c r="P224" s="5">
        <v>29.36</v>
      </c>
      <c r="Q224" s="6">
        <v>166625</v>
      </c>
      <c r="R224" s="7">
        <v>155</v>
      </c>
      <c r="S224" s="8">
        <v>166625</v>
      </c>
    </row>
    <row r="225" spans="1:19">
      <c r="A225" s="3">
        <v>150783</v>
      </c>
      <c r="B225" s="3">
        <v>8734017</v>
      </c>
      <c r="C225" s="3">
        <v>873</v>
      </c>
      <c r="D225" s="4" t="s">
        <v>102</v>
      </c>
      <c r="E225" s="3">
        <v>4017</v>
      </c>
      <c r="F225" s="4" t="s">
        <v>337</v>
      </c>
      <c r="G225" s="4" t="s">
        <v>119</v>
      </c>
      <c r="H225" s="4" t="s">
        <v>108</v>
      </c>
      <c r="I225" s="5">
        <v>101</v>
      </c>
      <c r="J225" s="5">
        <v>0</v>
      </c>
      <c r="K225" s="5">
        <v>0</v>
      </c>
      <c r="L225" s="5">
        <v>0</v>
      </c>
      <c r="M225" s="6">
        <v>0</v>
      </c>
      <c r="N225" s="5">
        <v>101</v>
      </c>
      <c r="O225" s="5">
        <v>38</v>
      </c>
      <c r="P225" s="5">
        <v>37.62</v>
      </c>
      <c r="Q225" s="6">
        <v>40850</v>
      </c>
      <c r="R225" s="7">
        <v>38</v>
      </c>
      <c r="S225" s="8">
        <v>40850</v>
      </c>
    </row>
    <row r="226" spans="1:19">
      <c r="A226" s="3">
        <v>136636</v>
      </c>
      <c r="B226" s="3">
        <v>8734027</v>
      </c>
      <c r="C226" s="3">
        <v>873</v>
      </c>
      <c r="D226" s="4" t="s">
        <v>102</v>
      </c>
      <c r="E226" s="3">
        <v>4027</v>
      </c>
      <c r="F226" s="4" t="s">
        <v>338</v>
      </c>
      <c r="G226" s="4" t="s">
        <v>119</v>
      </c>
      <c r="H226" s="4" t="s">
        <v>110</v>
      </c>
      <c r="I226" s="5">
        <v>671</v>
      </c>
      <c r="J226" s="5">
        <v>0</v>
      </c>
      <c r="K226" s="5">
        <v>0</v>
      </c>
      <c r="L226" s="5">
        <v>0</v>
      </c>
      <c r="M226" s="6">
        <v>0</v>
      </c>
      <c r="N226" s="5">
        <v>671</v>
      </c>
      <c r="O226" s="5">
        <v>123</v>
      </c>
      <c r="P226" s="5">
        <v>18.33</v>
      </c>
      <c r="Q226" s="6">
        <v>132225</v>
      </c>
      <c r="R226" s="7">
        <v>123</v>
      </c>
      <c r="S226" s="8">
        <v>132225</v>
      </c>
    </row>
    <row r="227" spans="1:19">
      <c r="A227" s="3">
        <v>148128</v>
      </c>
      <c r="B227" s="3">
        <v>8734028</v>
      </c>
      <c r="C227" s="3">
        <v>873</v>
      </c>
      <c r="D227" s="4" t="s">
        <v>102</v>
      </c>
      <c r="E227" s="3">
        <v>4028</v>
      </c>
      <c r="F227" s="4" t="s">
        <v>339</v>
      </c>
      <c r="G227" s="4" t="s">
        <v>119</v>
      </c>
      <c r="H227" s="4" t="s">
        <v>117</v>
      </c>
      <c r="I227" s="5">
        <v>703</v>
      </c>
      <c r="J227" s="5">
        <v>22</v>
      </c>
      <c r="K227" s="5">
        <v>0</v>
      </c>
      <c r="L227" s="5">
        <v>0</v>
      </c>
      <c r="M227" s="6">
        <v>0</v>
      </c>
      <c r="N227" s="5">
        <v>681</v>
      </c>
      <c r="O227" s="5">
        <v>137</v>
      </c>
      <c r="P227" s="5">
        <v>20.12</v>
      </c>
      <c r="Q227" s="6">
        <v>147275</v>
      </c>
      <c r="R227" s="7">
        <v>137</v>
      </c>
      <c r="S227" s="8">
        <v>147275</v>
      </c>
    </row>
    <row r="228" spans="1:19">
      <c r="A228" s="3">
        <v>136887</v>
      </c>
      <c r="B228" s="3">
        <v>8734029</v>
      </c>
      <c r="C228" s="3">
        <v>873</v>
      </c>
      <c r="D228" s="4" t="s">
        <v>102</v>
      </c>
      <c r="E228" s="3">
        <v>4029</v>
      </c>
      <c r="F228" s="4" t="s">
        <v>340</v>
      </c>
      <c r="G228" s="4" t="s">
        <v>119</v>
      </c>
      <c r="H228" s="4" t="s">
        <v>110</v>
      </c>
      <c r="I228" s="5">
        <v>1041.5</v>
      </c>
      <c r="J228" s="5">
        <v>0</v>
      </c>
      <c r="K228" s="5">
        <v>0</v>
      </c>
      <c r="L228" s="5">
        <v>0</v>
      </c>
      <c r="M228" s="6">
        <v>0</v>
      </c>
      <c r="N228" s="5">
        <v>1041.5</v>
      </c>
      <c r="O228" s="5">
        <v>178</v>
      </c>
      <c r="P228" s="5">
        <v>17.09</v>
      </c>
      <c r="Q228" s="6">
        <v>191350</v>
      </c>
      <c r="R228" s="7">
        <v>178</v>
      </c>
      <c r="S228" s="8">
        <v>191350</v>
      </c>
    </row>
    <row r="229" spans="1:19">
      <c r="A229" s="3">
        <v>136650</v>
      </c>
      <c r="B229" s="3">
        <v>8734031</v>
      </c>
      <c r="C229" s="3">
        <v>873</v>
      </c>
      <c r="D229" s="4" t="s">
        <v>102</v>
      </c>
      <c r="E229" s="3">
        <v>4031</v>
      </c>
      <c r="F229" s="4" t="s">
        <v>341</v>
      </c>
      <c r="G229" s="4" t="s">
        <v>119</v>
      </c>
      <c r="H229" s="4" t="s">
        <v>110</v>
      </c>
      <c r="I229" s="5">
        <v>571.5</v>
      </c>
      <c r="J229" s="5">
        <v>0</v>
      </c>
      <c r="K229" s="5">
        <v>0</v>
      </c>
      <c r="L229" s="5">
        <v>0</v>
      </c>
      <c r="M229" s="6">
        <v>0</v>
      </c>
      <c r="N229" s="5">
        <v>571.5</v>
      </c>
      <c r="O229" s="5">
        <v>220.5</v>
      </c>
      <c r="P229" s="5">
        <v>38.58</v>
      </c>
      <c r="Q229" s="6">
        <v>237037.5</v>
      </c>
      <c r="R229" s="7">
        <v>220.5</v>
      </c>
      <c r="S229" s="8">
        <v>237037.5</v>
      </c>
    </row>
    <row r="230" spans="1:19">
      <c r="A230" s="3">
        <v>137434</v>
      </c>
      <c r="B230" s="3">
        <v>8734038</v>
      </c>
      <c r="C230" s="3">
        <v>873</v>
      </c>
      <c r="D230" s="4" t="s">
        <v>102</v>
      </c>
      <c r="E230" s="3">
        <v>4038</v>
      </c>
      <c r="F230" s="4" t="s">
        <v>342</v>
      </c>
      <c r="G230" s="4" t="s">
        <v>119</v>
      </c>
      <c r="H230" s="4" t="s">
        <v>121</v>
      </c>
      <c r="I230" s="5">
        <v>880</v>
      </c>
      <c r="J230" s="5">
        <v>0</v>
      </c>
      <c r="K230" s="5">
        <v>0</v>
      </c>
      <c r="L230" s="5">
        <v>0</v>
      </c>
      <c r="M230" s="6">
        <v>0</v>
      </c>
      <c r="N230" s="5">
        <v>880</v>
      </c>
      <c r="O230" s="5">
        <v>147</v>
      </c>
      <c r="P230" s="5">
        <v>16.7</v>
      </c>
      <c r="Q230" s="6">
        <v>158025</v>
      </c>
      <c r="R230" s="7">
        <v>147</v>
      </c>
      <c r="S230" s="8">
        <v>158025</v>
      </c>
    </row>
    <row r="231" spans="1:19">
      <c r="A231" s="3">
        <v>137527</v>
      </c>
      <c r="B231" s="3">
        <v>8734040</v>
      </c>
      <c r="C231" s="3">
        <v>873</v>
      </c>
      <c r="D231" s="4" t="s">
        <v>102</v>
      </c>
      <c r="E231" s="3">
        <v>4040</v>
      </c>
      <c r="F231" s="4" t="s">
        <v>343</v>
      </c>
      <c r="G231" s="4" t="s">
        <v>119</v>
      </c>
      <c r="H231" s="4" t="s">
        <v>105</v>
      </c>
      <c r="I231" s="5">
        <v>590</v>
      </c>
      <c r="J231" s="5">
        <v>0</v>
      </c>
      <c r="K231" s="5">
        <v>0</v>
      </c>
      <c r="L231" s="5">
        <v>0</v>
      </c>
      <c r="M231" s="6">
        <v>0</v>
      </c>
      <c r="N231" s="5">
        <v>590</v>
      </c>
      <c r="O231" s="5">
        <v>144</v>
      </c>
      <c r="P231" s="5">
        <v>24.41</v>
      </c>
      <c r="Q231" s="6">
        <v>154800</v>
      </c>
      <c r="R231" s="7">
        <v>144</v>
      </c>
      <c r="S231" s="8">
        <v>154800</v>
      </c>
    </row>
    <row r="232" spans="1:19">
      <c r="A232" s="3">
        <v>138177</v>
      </c>
      <c r="B232" s="3">
        <v>8734045</v>
      </c>
      <c r="C232" s="3">
        <v>873</v>
      </c>
      <c r="D232" s="4" t="s">
        <v>102</v>
      </c>
      <c r="E232" s="3">
        <v>4045</v>
      </c>
      <c r="F232" s="4" t="s">
        <v>344</v>
      </c>
      <c r="G232" s="4" t="s">
        <v>119</v>
      </c>
      <c r="H232" s="4" t="s">
        <v>108</v>
      </c>
      <c r="I232" s="5">
        <v>1382</v>
      </c>
      <c r="J232" s="5">
        <v>145</v>
      </c>
      <c r="K232" s="5">
        <v>22</v>
      </c>
      <c r="L232" s="5">
        <v>15.17</v>
      </c>
      <c r="M232" s="6">
        <v>33330</v>
      </c>
      <c r="N232" s="5">
        <v>1237</v>
      </c>
      <c r="O232" s="5">
        <v>335</v>
      </c>
      <c r="P232" s="5">
        <v>27.08</v>
      </c>
      <c r="Q232" s="6">
        <v>360125</v>
      </c>
      <c r="R232" s="7">
        <v>357</v>
      </c>
      <c r="S232" s="8">
        <v>393455</v>
      </c>
    </row>
    <row r="233" spans="1:19">
      <c r="A233" s="3">
        <v>138053</v>
      </c>
      <c r="B233" s="3">
        <v>8734051</v>
      </c>
      <c r="C233" s="3">
        <v>873</v>
      </c>
      <c r="D233" s="4" t="s">
        <v>102</v>
      </c>
      <c r="E233" s="3">
        <v>4051</v>
      </c>
      <c r="F233" s="4" t="s">
        <v>345</v>
      </c>
      <c r="G233" s="4" t="s">
        <v>119</v>
      </c>
      <c r="H233" s="4" t="s">
        <v>108</v>
      </c>
      <c r="I233" s="5">
        <v>1009</v>
      </c>
      <c r="J233" s="5">
        <v>0</v>
      </c>
      <c r="K233" s="5">
        <v>0</v>
      </c>
      <c r="L233" s="5">
        <v>0</v>
      </c>
      <c r="M233" s="6">
        <v>0</v>
      </c>
      <c r="N233" s="5">
        <v>1009</v>
      </c>
      <c r="O233" s="5">
        <v>246</v>
      </c>
      <c r="P233" s="5">
        <v>24.38</v>
      </c>
      <c r="Q233" s="6">
        <v>264450</v>
      </c>
      <c r="R233" s="7">
        <v>246</v>
      </c>
      <c r="S233" s="8">
        <v>264450</v>
      </c>
    </row>
    <row r="234" spans="1:19">
      <c r="A234" s="3">
        <v>137547</v>
      </c>
      <c r="B234" s="3">
        <v>8734055</v>
      </c>
      <c r="C234" s="3">
        <v>873</v>
      </c>
      <c r="D234" s="4" t="s">
        <v>102</v>
      </c>
      <c r="E234" s="3">
        <v>4055</v>
      </c>
      <c r="F234" s="4" t="s">
        <v>346</v>
      </c>
      <c r="G234" s="4" t="s">
        <v>119</v>
      </c>
      <c r="H234" s="4" t="s">
        <v>121</v>
      </c>
      <c r="I234" s="5">
        <v>756.5</v>
      </c>
      <c r="J234" s="5">
        <v>0</v>
      </c>
      <c r="K234" s="5">
        <v>0</v>
      </c>
      <c r="L234" s="5">
        <v>0</v>
      </c>
      <c r="M234" s="6">
        <v>0</v>
      </c>
      <c r="N234" s="5">
        <v>756.5</v>
      </c>
      <c r="O234" s="5">
        <v>184</v>
      </c>
      <c r="P234" s="5">
        <v>24.32</v>
      </c>
      <c r="Q234" s="6">
        <v>197800</v>
      </c>
      <c r="R234" s="7">
        <v>184</v>
      </c>
      <c r="S234" s="8">
        <v>197800</v>
      </c>
    </row>
    <row r="235" spans="1:19">
      <c r="A235" s="3">
        <v>137305</v>
      </c>
      <c r="B235" s="3">
        <v>8734064</v>
      </c>
      <c r="C235" s="3">
        <v>873</v>
      </c>
      <c r="D235" s="4" t="s">
        <v>102</v>
      </c>
      <c r="E235" s="3">
        <v>4064</v>
      </c>
      <c r="F235" s="4" t="s">
        <v>347</v>
      </c>
      <c r="G235" s="4" t="s">
        <v>119</v>
      </c>
      <c r="H235" s="4" t="s">
        <v>114</v>
      </c>
      <c r="I235" s="5">
        <v>1343</v>
      </c>
      <c r="J235" s="5">
        <v>0</v>
      </c>
      <c r="K235" s="5">
        <v>0</v>
      </c>
      <c r="L235" s="5">
        <v>0</v>
      </c>
      <c r="M235" s="6">
        <v>0</v>
      </c>
      <c r="N235" s="5">
        <v>1343</v>
      </c>
      <c r="O235" s="5">
        <v>243</v>
      </c>
      <c r="P235" s="5">
        <v>18.09</v>
      </c>
      <c r="Q235" s="6">
        <v>261225</v>
      </c>
      <c r="R235" s="7">
        <v>243</v>
      </c>
      <c r="S235" s="8">
        <v>261225</v>
      </c>
    </row>
    <row r="236" spans="1:19">
      <c r="A236" s="3">
        <v>137475</v>
      </c>
      <c r="B236" s="3">
        <v>8734503</v>
      </c>
      <c r="C236" s="3">
        <v>873</v>
      </c>
      <c r="D236" s="4" t="s">
        <v>102</v>
      </c>
      <c r="E236" s="3">
        <v>4503</v>
      </c>
      <c r="F236" s="4" t="s">
        <v>348</v>
      </c>
      <c r="G236" s="4" t="s">
        <v>119</v>
      </c>
      <c r="H236" s="4" t="s">
        <v>114</v>
      </c>
      <c r="I236" s="5">
        <v>1701</v>
      </c>
      <c r="J236" s="5">
        <v>0</v>
      </c>
      <c r="K236" s="5">
        <v>0</v>
      </c>
      <c r="L236" s="5">
        <v>0</v>
      </c>
      <c r="M236" s="6">
        <v>0</v>
      </c>
      <c r="N236" s="5">
        <v>1701</v>
      </c>
      <c r="O236" s="5">
        <v>376</v>
      </c>
      <c r="P236" s="5">
        <v>22.1</v>
      </c>
      <c r="Q236" s="6">
        <v>404200</v>
      </c>
      <c r="R236" s="7">
        <v>376</v>
      </c>
      <c r="S236" s="8">
        <v>404200</v>
      </c>
    </row>
    <row r="237" spans="1:19">
      <c r="A237" s="3">
        <v>137924</v>
      </c>
      <c r="B237" s="3">
        <v>8734602</v>
      </c>
      <c r="C237" s="3">
        <v>873</v>
      </c>
      <c r="D237" s="4" t="s">
        <v>102</v>
      </c>
      <c r="E237" s="3">
        <v>4602</v>
      </c>
      <c r="F237" s="4" t="s">
        <v>349</v>
      </c>
      <c r="G237" s="4" t="s">
        <v>119</v>
      </c>
      <c r="H237" s="4" t="s">
        <v>110</v>
      </c>
      <c r="I237" s="5">
        <v>944</v>
      </c>
      <c r="J237" s="5">
        <v>0</v>
      </c>
      <c r="K237" s="5">
        <v>0</v>
      </c>
      <c r="L237" s="5">
        <v>0</v>
      </c>
      <c r="M237" s="6">
        <v>0</v>
      </c>
      <c r="N237" s="5">
        <v>944</v>
      </c>
      <c r="O237" s="5">
        <v>145</v>
      </c>
      <c r="P237" s="5">
        <v>15.36</v>
      </c>
      <c r="Q237" s="6">
        <v>155875</v>
      </c>
      <c r="R237" s="7">
        <v>145</v>
      </c>
      <c r="S237" s="8">
        <v>155875</v>
      </c>
    </row>
    <row r="238" spans="1:19">
      <c r="A238" s="3">
        <v>137377</v>
      </c>
      <c r="B238" s="3">
        <v>8734603</v>
      </c>
      <c r="C238" s="3">
        <v>873</v>
      </c>
      <c r="D238" s="4" t="s">
        <v>102</v>
      </c>
      <c r="E238" s="3">
        <v>4603</v>
      </c>
      <c r="F238" s="4" t="s">
        <v>350</v>
      </c>
      <c r="G238" s="4" t="s">
        <v>119</v>
      </c>
      <c r="H238" s="4" t="s">
        <v>142</v>
      </c>
      <c r="I238" s="5">
        <v>978</v>
      </c>
      <c r="J238" s="5">
        <v>0</v>
      </c>
      <c r="K238" s="5">
        <v>0</v>
      </c>
      <c r="L238" s="5">
        <v>0</v>
      </c>
      <c r="M238" s="6">
        <v>0</v>
      </c>
      <c r="N238" s="5">
        <v>978</v>
      </c>
      <c r="O238" s="5">
        <v>245</v>
      </c>
      <c r="P238" s="5">
        <v>25.05</v>
      </c>
      <c r="Q238" s="6">
        <v>263375</v>
      </c>
      <c r="R238" s="7">
        <v>245</v>
      </c>
      <c r="S238" s="8">
        <v>263375</v>
      </c>
    </row>
    <row r="239" spans="1:19">
      <c r="A239" s="3">
        <v>110888</v>
      </c>
      <c r="B239" s="3">
        <v>8735200</v>
      </c>
      <c r="C239" s="3">
        <v>873</v>
      </c>
      <c r="D239" s="4" t="s">
        <v>102</v>
      </c>
      <c r="E239" s="3">
        <v>5200</v>
      </c>
      <c r="F239" s="4" t="s">
        <v>351</v>
      </c>
      <c r="G239" s="4" t="s">
        <v>112</v>
      </c>
      <c r="H239" s="4" t="s">
        <v>114</v>
      </c>
      <c r="I239" s="5">
        <v>187</v>
      </c>
      <c r="J239" s="5">
        <v>187</v>
      </c>
      <c r="K239" s="5">
        <v>21</v>
      </c>
      <c r="L239" s="5">
        <v>11.23</v>
      </c>
      <c r="M239" s="6">
        <v>31815</v>
      </c>
      <c r="N239" s="5">
        <v>0</v>
      </c>
      <c r="O239" s="5">
        <v>0</v>
      </c>
      <c r="P239" s="5">
        <v>0</v>
      </c>
      <c r="Q239" s="6">
        <v>0</v>
      </c>
      <c r="R239" s="7">
        <v>21</v>
      </c>
      <c r="S239" s="8">
        <v>31815</v>
      </c>
    </row>
    <row r="240" spans="1:19">
      <c r="A240" s="3">
        <v>140499</v>
      </c>
      <c r="B240" s="3">
        <v>8735201</v>
      </c>
      <c r="C240" s="3">
        <v>873</v>
      </c>
      <c r="D240" s="4" t="s">
        <v>102</v>
      </c>
      <c r="E240" s="3">
        <v>5201</v>
      </c>
      <c r="F240" s="4" t="s">
        <v>352</v>
      </c>
      <c r="G240" s="4" t="s">
        <v>119</v>
      </c>
      <c r="H240" s="4" t="s">
        <v>108</v>
      </c>
      <c r="I240" s="5">
        <v>407</v>
      </c>
      <c r="J240" s="5">
        <v>407</v>
      </c>
      <c r="K240" s="5">
        <v>61</v>
      </c>
      <c r="L240" s="5">
        <v>14.99</v>
      </c>
      <c r="M240" s="6">
        <v>92415</v>
      </c>
      <c r="N240" s="5">
        <v>0</v>
      </c>
      <c r="O240" s="5">
        <v>0</v>
      </c>
      <c r="P240" s="5">
        <v>0</v>
      </c>
      <c r="Q240" s="6">
        <v>0</v>
      </c>
      <c r="R240" s="7">
        <v>61</v>
      </c>
      <c r="S240" s="8">
        <v>92415</v>
      </c>
    </row>
    <row r="241" spans="1:19">
      <c r="A241" s="3">
        <v>136332</v>
      </c>
      <c r="B241" s="3">
        <v>8735203</v>
      </c>
      <c r="C241" s="3">
        <v>873</v>
      </c>
      <c r="D241" s="4" t="s">
        <v>102</v>
      </c>
      <c r="E241" s="3">
        <v>5203</v>
      </c>
      <c r="F241" s="4" t="s">
        <v>353</v>
      </c>
      <c r="G241" s="4" t="s">
        <v>119</v>
      </c>
      <c r="H241" s="4" t="s">
        <v>117</v>
      </c>
      <c r="I241" s="5">
        <v>250</v>
      </c>
      <c r="J241" s="5">
        <v>250</v>
      </c>
      <c r="K241" s="5">
        <v>21</v>
      </c>
      <c r="L241" s="5">
        <v>8.4</v>
      </c>
      <c r="M241" s="6">
        <v>31815</v>
      </c>
      <c r="N241" s="5">
        <v>0</v>
      </c>
      <c r="O241" s="5">
        <v>0</v>
      </c>
      <c r="P241" s="5">
        <v>0</v>
      </c>
      <c r="Q241" s="6">
        <v>0</v>
      </c>
      <c r="R241" s="7">
        <v>21</v>
      </c>
      <c r="S241" s="8">
        <v>31815</v>
      </c>
    </row>
    <row r="242" spans="1:19">
      <c r="A242" s="3">
        <v>136339</v>
      </c>
      <c r="B242" s="3">
        <v>8735204</v>
      </c>
      <c r="C242" s="3">
        <v>873</v>
      </c>
      <c r="D242" s="4" t="s">
        <v>102</v>
      </c>
      <c r="E242" s="3">
        <v>5204</v>
      </c>
      <c r="F242" s="4" t="s">
        <v>354</v>
      </c>
      <c r="G242" s="4" t="s">
        <v>119</v>
      </c>
      <c r="H242" s="4" t="s">
        <v>117</v>
      </c>
      <c r="I242" s="5">
        <v>383</v>
      </c>
      <c r="J242" s="5">
        <v>383</v>
      </c>
      <c r="K242" s="5">
        <v>65</v>
      </c>
      <c r="L242" s="5">
        <v>16.97</v>
      </c>
      <c r="M242" s="6">
        <v>98475</v>
      </c>
      <c r="N242" s="5">
        <v>0</v>
      </c>
      <c r="O242" s="5">
        <v>0</v>
      </c>
      <c r="P242" s="5">
        <v>0</v>
      </c>
      <c r="Q242" s="6">
        <v>0</v>
      </c>
      <c r="R242" s="7">
        <v>65</v>
      </c>
      <c r="S242" s="8">
        <v>98475</v>
      </c>
    </row>
    <row r="243" spans="1:19">
      <c r="A243" s="3">
        <v>144537</v>
      </c>
      <c r="B243" s="3">
        <v>8735205</v>
      </c>
      <c r="C243" s="3">
        <v>873</v>
      </c>
      <c r="D243" s="4" t="s">
        <v>102</v>
      </c>
      <c r="E243" s="3">
        <v>5205</v>
      </c>
      <c r="F243" s="4" t="s">
        <v>355</v>
      </c>
      <c r="G243" s="4" t="s">
        <v>119</v>
      </c>
      <c r="H243" s="4" t="s">
        <v>117</v>
      </c>
      <c r="I243" s="5">
        <v>397</v>
      </c>
      <c r="J243" s="5">
        <v>397</v>
      </c>
      <c r="K243" s="5">
        <v>65</v>
      </c>
      <c r="L243" s="5">
        <v>16.37</v>
      </c>
      <c r="M243" s="6">
        <v>98475</v>
      </c>
      <c r="N243" s="5">
        <v>0</v>
      </c>
      <c r="O243" s="5">
        <v>0</v>
      </c>
      <c r="P243" s="5">
        <v>0</v>
      </c>
      <c r="Q243" s="6">
        <v>0</v>
      </c>
      <c r="R243" s="7">
        <v>65</v>
      </c>
      <c r="S243" s="8">
        <v>98475</v>
      </c>
    </row>
    <row r="244" spans="1:19">
      <c r="A244" s="3">
        <v>137427</v>
      </c>
      <c r="B244" s="3">
        <v>8735401</v>
      </c>
      <c r="C244" s="3">
        <v>873</v>
      </c>
      <c r="D244" s="4" t="s">
        <v>102</v>
      </c>
      <c r="E244" s="3">
        <v>5401</v>
      </c>
      <c r="F244" s="4" t="s">
        <v>356</v>
      </c>
      <c r="G244" s="4" t="s">
        <v>119</v>
      </c>
      <c r="H244" s="4" t="s">
        <v>105</v>
      </c>
      <c r="I244" s="5">
        <v>663</v>
      </c>
      <c r="J244" s="5">
        <v>0</v>
      </c>
      <c r="K244" s="5">
        <v>0</v>
      </c>
      <c r="L244" s="5">
        <v>0</v>
      </c>
      <c r="M244" s="6">
        <v>0</v>
      </c>
      <c r="N244" s="5">
        <v>663</v>
      </c>
      <c r="O244" s="5">
        <v>119</v>
      </c>
      <c r="P244" s="5">
        <v>17.95</v>
      </c>
      <c r="Q244" s="6">
        <v>127925</v>
      </c>
      <c r="R244" s="7">
        <v>119</v>
      </c>
      <c r="S244" s="8">
        <v>127925</v>
      </c>
    </row>
    <row r="245" spans="1:19">
      <c r="A245" s="3">
        <v>136974</v>
      </c>
      <c r="B245" s="3">
        <v>8735403</v>
      </c>
      <c r="C245" s="3">
        <v>873</v>
      </c>
      <c r="D245" s="4" t="s">
        <v>102</v>
      </c>
      <c r="E245" s="3">
        <v>5403</v>
      </c>
      <c r="F245" s="4" t="s">
        <v>357</v>
      </c>
      <c r="G245" s="4" t="s">
        <v>119</v>
      </c>
      <c r="H245" s="4" t="s">
        <v>114</v>
      </c>
      <c r="I245" s="5">
        <v>906</v>
      </c>
      <c r="J245" s="5">
        <v>0</v>
      </c>
      <c r="K245" s="5">
        <v>0</v>
      </c>
      <c r="L245" s="5">
        <v>0</v>
      </c>
      <c r="M245" s="6">
        <v>0</v>
      </c>
      <c r="N245" s="5">
        <v>906</v>
      </c>
      <c r="O245" s="5">
        <v>174</v>
      </c>
      <c r="P245" s="5">
        <v>19.21</v>
      </c>
      <c r="Q245" s="6">
        <v>187050</v>
      </c>
      <c r="R245" s="7">
        <v>174</v>
      </c>
      <c r="S245" s="8">
        <v>187050</v>
      </c>
    </row>
    <row r="246" spans="1:19">
      <c r="A246" s="3">
        <v>136463</v>
      </c>
      <c r="B246" s="3">
        <v>8735406</v>
      </c>
      <c r="C246" s="3">
        <v>873</v>
      </c>
      <c r="D246" s="4" t="s">
        <v>102</v>
      </c>
      <c r="E246" s="3">
        <v>5406</v>
      </c>
      <c r="F246" s="4" t="s">
        <v>358</v>
      </c>
      <c r="G246" s="4" t="s">
        <v>119</v>
      </c>
      <c r="H246" s="4" t="s">
        <v>105</v>
      </c>
      <c r="I246" s="5">
        <v>1471</v>
      </c>
      <c r="J246" s="5">
        <v>0</v>
      </c>
      <c r="K246" s="5">
        <v>0</v>
      </c>
      <c r="L246" s="5">
        <v>0</v>
      </c>
      <c r="M246" s="6">
        <v>0</v>
      </c>
      <c r="N246" s="5">
        <v>1471</v>
      </c>
      <c r="O246" s="5">
        <v>177</v>
      </c>
      <c r="P246" s="5">
        <v>12.03</v>
      </c>
      <c r="Q246" s="6">
        <v>190275</v>
      </c>
      <c r="R246" s="7">
        <v>177</v>
      </c>
      <c r="S246" s="8">
        <v>190275</v>
      </c>
    </row>
    <row r="247" spans="1:19">
      <c r="A247" s="3">
        <v>136775</v>
      </c>
      <c r="B247" s="3">
        <v>8735408</v>
      </c>
      <c r="C247" s="3">
        <v>873</v>
      </c>
      <c r="D247" s="4" t="s">
        <v>102</v>
      </c>
      <c r="E247" s="3">
        <v>5408</v>
      </c>
      <c r="F247" s="4" t="s">
        <v>359</v>
      </c>
      <c r="G247" s="4" t="s">
        <v>119</v>
      </c>
      <c r="H247" s="4" t="s">
        <v>105</v>
      </c>
      <c r="I247" s="5">
        <v>1194</v>
      </c>
      <c r="J247" s="5">
        <v>0</v>
      </c>
      <c r="K247" s="5">
        <v>0</v>
      </c>
      <c r="L247" s="5">
        <v>0</v>
      </c>
      <c r="M247" s="6">
        <v>0</v>
      </c>
      <c r="N247" s="5">
        <v>1194</v>
      </c>
      <c r="O247" s="5">
        <v>186</v>
      </c>
      <c r="P247" s="5">
        <v>15.58</v>
      </c>
      <c r="Q247" s="6">
        <v>199950</v>
      </c>
      <c r="R247" s="7">
        <v>186</v>
      </c>
      <c r="S247" s="8">
        <v>199950</v>
      </c>
    </row>
    <row r="248" spans="1:19">
      <c r="A248" s="3">
        <v>136992</v>
      </c>
      <c r="B248" s="3">
        <v>8735411</v>
      </c>
      <c r="C248" s="3">
        <v>873</v>
      </c>
      <c r="D248" s="4" t="s">
        <v>102</v>
      </c>
      <c r="E248" s="3">
        <v>5411</v>
      </c>
      <c r="F248" s="4" t="s">
        <v>360</v>
      </c>
      <c r="G248" s="4" t="s">
        <v>119</v>
      </c>
      <c r="H248" s="4" t="s">
        <v>117</v>
      </c>
      <c r="I248" s="5">
        <v>1376</v>
      </c>
      <c r="J248" s="5">
        <v>0</v>
      </c>
      <c r="K248" s="5">
        <v>0</v>
      </c>
      <c r="L248" s="5">
        <v>0</v>
      </c>
      <c r="M248" s="6">
        <v>0</v>
      </c>
      <c r="N248" s="5">
        <v>1376</v>
      </c>
      <c r="O248" s="5">
        <v>317</v>
      </c>
      <c r="P248" s="5">
        <v>23.04</v>
      </c>
      <c r="Q248" s="6">
        <v>340775</v>
      </c>
      <c r="R248" s="7">
        <v>317</v>
      </c>
      <c r="S248" s="8">
        <v>340775</v>
      </c>
    </row>
    <row r="249" spans="1:19">
      <c r="A249" s="3">
        <v>137248</v>
      </c>
      <c r="B249" s="3">
        <v>8735412</v>
      </c>
      <c r="C249" s="3">
        <v>873</v>
      </c>
      <c r="D249" s="4" t="s">
        <v>102</v>
      </c>
      <c r="E249" s="3">
        <v>5412</v>
      </c>
      <c r="F249" s="4" t="s">
        <v>361</v>
      </c>
      <c r="G249" s="4" t="s">
        <v>119</v>
      </c>
      <c r="H249" s="4" t="s">
        <v>114</v>
      </c>
      <c r="I249" s="5">
        <v>1319</v>
      </c>
      <c r="J249" s="5">
        <v>0</v>
      </c>
      <c r="K249" s="5">
        <v>0</v>
      </c>
      <c r="L249" s="5">
        <v>0</v>
      </c>
      <c r="M249" s="6">
        <v>0</v>
      </c>
      <c r="N249" s="5">
        <v>1319</v>
      </c>
      <c r="O249" s="5">
        <v>409</v>
      </c>
      <c r="P249" s="5">
        <v>31.01</v>
      </c>
      <c r="Q249" s="6">
        <v>439675</v>
      </c>
      <c r="R249" s="7">
        <v>409</v>
      </c>
      <c r="S249" s="8">
        <v>439675</v>
      </c>
    </row>
    <row r="250" spans="1:19">
      <c r="A250" s="3">
        <v>136610</v>
      </c>
      <c r="B250" s="3">
        <v>8735415</v>
      </c>
      <c r="C250" s="3">
        <v>873</v>
      </c>
      <c r="D250" s="4" t="s">
        <v>102</v>
      </c>
      <c r="E250" s="3">
        <v>5415</v>
      </c>
      <c r="F250" s="4" t="s">
        <v>362</v>
      </c>
      <c r="G250" s="4" t="s">
        <v>119</v>
      </c>
      <c r="H250" s="4" t="s">
        <v>121</v>
      </c>
      <c r="I250" s="5">
        <v>1436</v>
      </c>
      <c r="J250" s="5">
        <v>0</v>
      </c>
      <c r="K250" s="5">
        <v>0</v>
      </c>
      <c r="L250" s="5">
        <v>0</v>
      </c>
      <c r="M250" s="6">
        <v>0</v>
      </c>
      <c r="N250" s="5">
        <v>1436</v>
      </c>
      <c r="O250" s="5">
        <v>258</v>
      </c>
      <c r="P250" s="5">
        <v>17.97</v>
      </c>
      <c r="Q250" s="6">
        <v>277350</v>
      </c>
      <c r="R250" s="7">
        <v>258</v>
      </c>
      <c r="S250" s="8">
        <v>277350</v>
      </c>
    </row>
    <row r="251" spans="1:19">
      <c r="A251" s="3">
        <v>136442</v>
      </c>
      <c r="B251" s="3">
        <v>8735416</v>
      </c>
      <c r="C251" s="3">
        <v>873</v>
      </c>
      <c r="D251" s="4" t="s">
        <v>102</v>
      </c>
      <c r="E251" s="3">
        <v>5416</v>
      </c>
      <c r="F251" s="4" t="s">
        <v>363</v>
      </c>
      <c r="G251" s="4" t="s">
        <v>119</v>
      </c>
      <c r="H251" s="4" t="s">
        <v>105</v>
      </c>
      <c r="I251" s="5">
        <v>801</v>
      </c>
      <c r="J251" s="5">
        <v>0</v>
      </c>
      <c r="K251" s="5">
        <v>0</v>
      </c>
      <c r="L251" s="5">
        <v>0</v>
      </c>
      <c r="M251" s="6">
        <v>0</v>
      </c>
      <c r="N251" s="5">
        <v>801</v>
      </c>
      <c r="O251" s="5">
        <v>125</v>
      </c>
      <c r="P251" s="5">
        <v>15.61</v>
      </c>
      <c r="Q251" s="6">
        <v>134375</v>
      </c>
      <c r="R251" s="7">
        <v>125</v>
      </c>
      <c r="S251" s="8">
        <v>134375</v>
      </c>
    </row>
    <row r="252" spans="1:19">
      <c r="A252" s="3">
        <v>140882</v>
      </c>
      <c r="B252" s="3">
        <v>8737004</v>
      </c>
      <c r="C252" s="3">
        <v>873</v>
      </c>
      <c r="D252" s="4" t="s">
        <v>102</v>
      </c>
      <c r="E252" s="3">
        <v>7004</v>
      </c>
      <c r="F252" s="4" t="s">
        <v>364</v>
      </c>
      <c r="G252" s="4" t="s">
        <v>365</v>
      </c>
      <c r="H252" s="4" t="s">
        <v>121</v>
      </c>
      <c r="I252" s="5">
        <v>146</v>
      </c>
      <c r="J252" s="5">
        <v>49</v>
      </c>
      <c r="K252" s="5">
        <v>20</v>
      </c>
      <c r="L252" s="5">
        <v>40.82</v>
      </c>
      <c r="M252" s="6">
        <v>30300</v>
      </c>
      <c r="N252" s="5">
        <v>97</v>
      </c>
      <c r="O252" s="5">
        <v>50</v>
      </c>
      <c r="P252" s="5">
        <v>51.55</v>
      </c>
      <c r="Q252" s="6">
        <v>53750</v>
      </c>
      <c r="R252" s="7">
        <v>70</v>
      </c>
      <c r="S252" s="8">
        <v>84050</v>
      </c>
    </row>
    <row r="253" spans="1:19">
      <c r="A253" s="3">
        <v>142932</v>
      </c>
      <c r="B253" s="3">
        <v>8737006</v>
      </c>
      <c r="C253" s="3">
        <v>873</v>
      </c>
      <c r="D253" s="4" t="s">
        <v>102</v>
      </c>
      <c r="E253" s="3">
        <v>7006</v>
      </c>
      <c r="F253" s="4" t="s">
        <v>366</v>
      </c>
      <c r="G253" s="4" t="s">
        <v>365</v>
      </c>
      <c r="H253" s="4" t="s">
        <v>108</v>
      </c>
      <c r="I253" s="5">
        <v>115</v>
      </c>
      <c r="J253" s="5">
        <v>0</v>
      </c>
      <c r="K253" s="5">
        <v>0</v>
      </c>
      <c r="L253" s="5">
        <v>0</v>
      </c>
      <c r="M253" s="6">
        <v>0</v>
      </c>
      <c r="N253" s="5">
        <v>115</v>
      </c>
      <c r="O253" s="5">
        <v>78</v>
      </c>
      <c r="P253" s="5">
        <v>67.83</v>
      </c>
      <c r="Q253" s="6">
        <v>83850</v>
      </c>
      <c r="R253" s="7">
        <v>78</v>
      </c>
      <c r="S253" s="8">
        <v>83850</v>
      </c>
    </row>
    <row r="254" spans="1:19">
      <c r="A254" s="3">
        <v>143111</v>
      </c>
      <c r="B254" s="3">
        <v>8737007</v>
      </c>
      <c r="C254" s="3">
        <v>873</v>
      </c>
      <c r="D254" s="4" t="s">
        <v>102</v>
      </c>
      <c r="E254" s="3">
        <v>7007</v>
      </c>
      <c r="F254" s="4" t="s">
        <v>367</v>
      </c>
      <c r="G254" s="4" t="s">
        <v>365</v>
      </c>
      <c r="H254" s="4" t="s">
        <v>121</v>
      </c>
      <c r="I254" s="5">
        <v>111</v>
      </c>
      <c r="J254" s="5">
        <v>46</v>
      </c>
      <c r="K254" s="5">
        <v>26</v>
      </c>
      <c r="L254" s="5">
        <v>56.52</v>
      </c>
      <c r="M254" s="6">
        <v>39390</v>
      </c>
      <c r="N254" s="5">
        <v>65</v>
      </c>
      <c r="O254" s="5">
        <v>29</v>
      </c>
      <c r="P254" s="5">
        <v>44.62</v>
      </c>
      <c r="Q254" s="6">
        <v>31175</v>
      </c>
      <c r="R254" s="7">
        <v>55</v>
      </c>
      <c r="S254" s="8">
        <v>70565</v>
      </c>
    </row>
    <row r="255" spans="1:19">
      <c r="A255" s="3">
        <v>147661</v>
      </c>
      <c r="B255" s="3">
        <v>8737008</v>
      </c>
      <c r="C255" s="3">
        <v>873</v>
      </c>
      <c r="D255" s="4" t="s">
        <v>102</v>
      </c>
      <c r="E255" s="3">
        <v>7008</v>
      </c>
      <c r="F255" s="4" t="s">
        <v>368</v>
      </c>
      <c r="G255" s="4" t="s">
        <v>365</v>
      </c>
      <c r="H255" s="4" t="s">
        <v>117</v>
      </c>
      <c r="I255" s="5">
        <v>132</v>
      </c>
      <c r="J255" s="5">
        <v>52</v>
      </c>
      <c r="K255" s="5">
        <v>21</v>
      </c>
      <c r="L255" s="5">
        <v>40.38</v>
      </c>
      <c r="M255" s="6">
        <v>31815</v>
      </c>
      <c r="N255" s="5">
        <v>80</v>
      </c>
      <c r="O255" s="5">
        <v>32</v>
      </c>
      <c r="P255" s="5">
        <v>40</v>
      </c>
      <c r="Q255" s="6">
        <v>34400</v>
      </c>
      <c r="R255" s="7">
        <v>53</v>
      </c>
      <c r="S255" s="8">
        <v>66215</v>
      </c>
    </row>
    <row r="256" spans="1:19">
      <c r="A256" s="3">
        <v>148236</v>
      </c>
      <c r="B256" s="3">
        <v>8737011</v>
      </c>
      <c r="C256" s="3">
        <v>873</v>
      </c>
      <c r="D256" s="4" t="s">
        <v>102</v>
      </c>
      <c r="E256" s="3">
        <v>7011</v>
      </c>
      <c r="F256" s="4" t="s">
        <v>369</v>
      </c>
      <c r="G256" s="4" t="s">
        <v>365</v>
      </c>
      <c r="H256" s="4" t="s">
        <v>121</v>
      </c>
      <c r="I256" s="5">
        <v>97</v>
      </c>
      <c r="J256" s="5">
        <v>44</v>
      </c>
      <c r="K256" s="5">
        <v>33</v>
      </c>
      <c r="L256" s="5">
        <v>75</v>
      </c>
      <c r="M256" s="6">
        <v>49995</v>
      </c>
      <c r="N256" s="5">
        <v>53</v>
      </c>
      <c r="O256" s="5">
        <v>35</v>
      </c>
      <c r="P256" s="5">
        <v>66.04</v>
      </c>
      <c r="Q256" s="6">
        <v>37625</v>
      </c>
      <c r="R256" s="7">
        <v>68</v>
      </c>
      <c r="S256" s="8">
        <v>87620</v>
      </c>
    </row>
    <row r="257" spans="1:19">
      <c r="A257" s="3">
        <v>148578</v>
      </c>
      <c r="B257" s="3">
        <v>8737012</v>
      </c>
      <c r="C257" s="3">
        <v>873</v>
      </c>
      <c r="D257" s="4" t="s">
        <v>102</v>
      </c>
      <c r="E257" s="3">
        <v>7012</v>
      </c>
      <c r="F257" s="4" t="s">
        <v>370</v>
      </c>
      <c r="G257" s="4" t="s">
        <v>365</v>
      </c>
      <c r="H257" s="4" t="s">
        <v>117</v>
      </c>
      <c r="I257" s="5">
        <v>113</v>
      </c>
      <c r="J257" s="5">
        <v>39</v>
      </c>
      <c r="K257" s="5">
        <v>13</v>
      </c>
      <c r="L257" s="5">
        <v>33.33</v>
      </c>
      <c r="M257" s="6">
        <v>19695</v>
      </c>
      <c r="N257" s="5">
        <v>74</v>
      </c>
      <c r="O257" s="5">
        <v>19</v>
      </c>
      <c r="P257" s="5">
        <v>25.68</v>
      </c>
      <c r="Q257" s="6">
        <v>20425</v>
      </c>
      <c r="R257" s="7">
        <v>32</v>
      </c>
      <c r="S257" s="8">
        <v>40120</v>
      </c>
    </row>
    <row r="258" spans="1:19">
      <c r="A258" s="3">
        <v>150791</v>
      </c>
      <c r="B258" s="3">
        <v>8737013</v>
      </c>
      <c r="C258" s="3">
        <v>873</v>
      </c>
      <c r="D258" s="4" t="s">
        <v>102</v>
      </c>
      <c r="E258" s="3">
        <v>7013</v>
      </c>
      <c r="F258" s="4" t="s">
        <v>371</v>
      </c>
      <c r="G258" s="4" t="s">
        <v>365</v>
      </c>
      <c r="H258" s="4" t="s">
        <v>114</v>
      </c>
      <c r="I258" s="5">
        <v>63</v>
      </c>
      <c r="J258" s="5">
        <v>48</v>
      </c>
      <c r="K258" s="5">
        <v>14</v>
      </c>
      <c r="L258" s="5">
        <v>29.17</v>
      </c>
      <c r="M258" s="6">
        <v>21210</v>
      </c>
      <c r="N258" s="5">
        <v>15</v>
      </c>
      <c r="O258" s="5">
        <v>6</v>
      </c>
      <c r="P258" s="5">
        <v>40</v>
      </c>
      <c r="Q258" s="6">
        <v>6450</v>
      </c>
      <c r="R258" s="7">
        <v>20</v>
      </c>
      <c r="S258" s="8">
        <v>27660</v>
      </c>
    </row>
    <row r="259" spans="1:19">
      <c r="A259" s="3">
        <v>142557</v>
      </c>
      <c r="B259" s="3">
        <v>8737018</v>
      </c>
      <c r="C259" s="3">
        <v>873</v>
      </c>
      <c r="D259" s="4" t="s">
        <v>102</v>
      </c>
      <c r="E259" s="3">
        <v>7018</v>
      </c>
      <c r="F259" s="4" t="s">
        <v>372</v>
      </c>
      <c r="G259" s="4" t="s">
        <v>365</v>
      </c>
      <c r="H259" s="4" t="s">
        <v>114</v>
      </c>
      <c r="I259" s="5">
        <v>185</v>
      </c>
      <c r="J259" s="5">
        <v>101</v>
      </c>
      <c r="K259" s="5">
        <v>45</v>
      </c>
      <c r="L259" s="5">
        <v>44.55</v>
      </c>
      <c r="M259" s="6">
        <v>68175</v>
      </c>
      <c r="N259" s="5">
        <v>84</v>
      </c>
      <c r="O259" s="5">
        <v>41</v>
      </c>
      <c r="P259" s="5">
        <v>48.81</v>
      </c>
      <c r="Q259" s="6">
        <v>44075</v>
      </c>
      <c r="R259" s="7">
        <v>86</v>
      </c>
      <c r="S259" s="8">
        <v>112250</v>
      </c>
    </row>
    <row r="260" spans="1:19">
      <c r="A260" s="3">
        <v>144055</v>
      </c>
      <c r="B260" s="3">
        <v>8737021</v>
      </c>
      <c r="C260" s="3">
        <v>873</v>
      </c>
      <c r="D260" s="4" t="s">
        <v>102</v>
      </c>
      <c r="E260" s="3">
        <v>7021</v>
      </c>
      <c r="F260" s="4" t="s">
        <v>373</v>
      </c>
      <c r="G260" s="4" t="s">
        <v>365</v>
      </c>
      <c r="H260" s="4" t="s">
        <v>108</v>
      </c>
      <c r="I260" s="5">
        <v>142</v>
      </c>
      <c r="J260" s="5">
        <v>67</v>
      </c>
      <c r="K260" s="5">
        <v>32</v>
      </c>
      <c r="L260" s="5">
        <v>47.76</v>
      </c>
      <c r="M260" s="6">
        <v>48480</v>
      </c>
      <c r="N260" s="5">
        <v>75</v>
      </c>
      <c r="O260" s="5">
        <v>41</v>
      </c>
      <c r="P260" s="5">
        <v>54.67</v>
      </c>
      <c r="Q260" s="6">
        <v>44075</v>
      </c>
      <c r="R260" s="7">
        <v>73</v>
      </c>
      <c r="S260" s="8">
        <v>92555</v>
      </c>
    </row>
    <row r="261" spans="1:19">
      <c r="A261" s="3">
        <v>110951</v>
      </c>
      <c r="B261" s="3">
        <v>8737023</v>
      </c>
      <c r="C261" s="3">
        <v>873</v>
      </c>
      <c r="D261" s="4" t="s">
        <v>102</v>
      </c>
      <c r="E261" s="3">
        <v>7023</v>
      </c>
      <c r="F261" s="4" t="s">
        <v>374</v>
      </c>
      <c r="G261" s="4" t="s">
        <v>375</v>
      </c>
      <c r="H261" s="4" t="s">
        <v>117</v>
      </c>
      <c r="I261" s="5">
        <v>109</v>
      </c>
      <c r="J261" s="5">
        <v>59</v>
      </c>
      <c r="K261" s="5">
        <v>28</v>
      </c>
      <c r="L261" s="5">
        <v>47.46</v>
      </c>
      <c r="M261" s="6">
        <v>42420</v>
      </c>
      <c r="N261" s="5">
        <v>50</v>
      </c>
      <c r="O261" s="5">
        <v>20</v>
      </c>
      <c r="P261" s="5">
        <v>40</v>
      </c>
      <c r="Q261" s="6">
        <v>21500</v>
      </c>
      <c r="R261" s="7">
        <v>48</v>
      </c>
      <c r="S261" s="8">
        <v>63920</v>
      </c>
    </row>
    <row r="262" spans="1:19">
      <c r="A262" s="3">
        <v>134937</v>
      </c>
      <c r="B262" s="3">
        <v>8737025</v>
      </c>
      <c r="C262" s="3">
        <v>873</v>
      </c>
      <c r="D262" s="4" t="s">
        <v>102</v>
      </c>
      <c r="E262" s="3">
        <v>7025</v>
      </c>
      <c r="F262" s="4" t="s">
        <v>376</v>
      </c>
      <c r="G262" s="4" t="s">
        <v>375</v>
      </c>
      <c r="H262" s="4" t="s">
        <v>105</v>
      </c>
      <c r="I262" s="5">
        <v>142</v>
      </c>
      <c r="J262" s="5">
        <v>65</v>
      </c>
      <c r="K262" s="5">
        <v>31</v>
      </c>
      <c r="L262" s="5">
        <v>47.69</v>
      </c>
      <c r="M262" s="6">
        <v>46965</v>
      </c>
      <c r="N262" s="5">
        <v>77</v>
      </c>
      <c r="O262" s="5">
        <v>36</v>
      </c>
      <c r="P262" s="5">
        <v>46.75</v>
      </c>
      <c r="Q262" s="6">
        <v>38700</v>
      </c>
      <c r="R262" s="7">
        <v>67</v>
      </c>
      <c r="S262" s="8">
        <v>85665</v>
      </c>
    </row>
    <row r="263" spans="1:19">
      <c r="A263" s="3">
        <v>134972</v>
      </c>
      <c r="B263" s="3">
        <v>8737026</v>
      </c>
      <c r="C263" s="3">
        <v>873</v>
      </c>
      <c r="D263" s="4" t="s">
        <v>102</v>
      </c>
      <c r="E263" s="3">
        <v>7026</v>
      </c>
      <c r="F263" s="4" t="s">
        <v>377</v>
      </c>
      <c r="G263" s="4" t="s">
        <v>375</v>
      </c>
      <c r="H263" s="4" t="s">
        <v>110</v>
      </c>
      <c r="I263" s="5">
        <v>192</v>
      </c>
      <c r="J263" s="5">
        <v>98</v>
      </c>
      <c r="K263" s="5">
        <v>40</v>
      </c>
      <c r="L263" s="5">
        <v>40.82</v>
      </c>
      <c r="M263" s="6">
        <v>60600</v>
      </c>
      <c r="N263" s="5">
        <v>94</v>
      </c>
      <c r="O263" s="5">
        <v>43</v>
      </c>
      <c r="P263" s="5">
        <v>45.74</v>
      </c>
      <c r="Q263" s="6">
        <v>46225</v>
      </c>
      <c r="R263" s="7">
        <v>83</v>
      </c>
      <c r="S263" s="8">
        <v>106825</v>
      </c>
    </row>
    <row r="264" spans="1:19">
      <c r="A264" s="3">
        <v>137594</v>
      </c>
      <c r="B264" s="3">
        <v>8737092</v>
      </c>
      <c r="C264" s="3">
        <v>873</v>
      </c>
      <c r="D264" s="4" t="s">
        <v>102</v>
      </c>
      <c r="E264" s="3">
        <v>7092</v>
      </c>
      <c r="F264" s="4" t="s">
        <v>378</v>
      </c>
      <c r="G264" s="4" t="s">
        <v>365</v>
      </c>
      <c r="H264" s="4" t="s">
        <v>121</v>
      </c>
      <c r="I264" s="5">
        <v>120</v>
      </c>
      <c r="J264" s="5">
        <v>0</v>
      </c>
      <c r="K264" s="5">
        <v>0</v>
      </c>
      <c r="L264" s="5">
        <v>0</v>
      </c>
      <c r="M264" s="6">
        <v>0</v>
      </c>
      <c r="N264" s="5">
        <v>120</v>
      </c>
      <c r="O264" s="5">
        <v>77</v>
      </c>
      <c r="P264" s="5">
        <v>64.17</v>
      </c>
      <c r="Q264" s="6">
        <v>82775</v>
      </c>
      <c r="R264" s="7">
        <v>77</v>
      </c>
      <c r="S264" s="8">
        <v>82775</v>
      </c>
    </row>
  </sheetData>
  <autoFilter ref="A2:S264"/>
  <pageMargins left="0.7" right="0.7" top="0.75" bottom="0.75" header="0.3" footer="0.3"/>
  <headerFooter scaleWithDoc="1" alignWithMargins="0" differentFirst="0" differentOddEven="0"/>
  <extLst/>
</worksheet>
</file>

<file path=xl/worksheets/sheet8.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7"/>
  <dimension ref="A2:Z114"/>
  <sheetViews>
    <sheetView topLeftCell="I1" view="normal" workbookViewId="0">
      <selection pane="topLeft" activeCell="R7" sqref="R7"/>
    </sheetView>
  </sheetViews>
  <sheetFormatPr defaultRowHeight="14.5"/>
  <cols>
    <col min="15" max="26" width="8.875" style="16" customWidth="1"/>
  </cols>
  <sheetData>
    <row r="2" spans="1:26" ht="182">
      <c r="A2" s="2" t="s">
        <v>379</v>
      </c>
      <c r="B2" s="2" t="s">
        <v>380</v>
      </c>
      <c r="C2" s="2" t="s">
        <v>381</v>
      </c>
      <c r="D2" s="2" t="s">
        <v>382</v>
      </c>
      <c r="E2" s="2" t="s">
        <v>383</v>
      </c>
      <c r="F2" s="2" t="s">
        <v>384</v>
      </c>
      <c r="G2" s="2" t="s">
        <v>385</v>
      </c>
      <c r="H2" s="2" t="s">
        <v>386</v>
      </c>
      <c r="I2" s="2" t="s">
        <v>387</v>
      </c>
      <c r="J2" s="2" t="s">
        <v>388</v>
      </c>
      <c r="K2" s="2" t="s">
        <v>389</v>
      </c>
      <c r="L2" s="2" t="s">
        <v>390</v>
      </c>
      <c r="M2" s="2" t="s">
        <v>391</v>
      </c>
      <c r="N2" s="2" t="s">
        <v>392</v>
      </c>
      <c r="O2" s="13" t="s">
        <v>393</v>
      </c>
      <c r="P2" s="13" t="s">
        <v>394</v>
      </c>
      <c r="Q2" s="13" t="s">
        <v>395</v>
      </c>
      <c r="R2" s="13" t="s">
        <v>396</v>
      </c>
      <c r="S2" s="13" t="s">
        <v>397</v>
      </c>
      <c r="T2" s="13" t="s">
        <v>398</v>
      </c>
      <c r="U2" s="13" t="s">
        <v>399</v>
      </c>
      <c r="V2" s="13" t="s">
        <v>400</v>
      </c>
      <c r="W2" s="13" t="s">
        <v>401</v>
      </c>
      <c r="X2" s="13" t="s">
        <v>402</v>
      </c>
      <c r="Y2" s="13" t="s">
        <v>403</v>
      </c>
      <c r="Z2" s="13" t="s">
        <v>404</v>
      </c>
    </row>
    <row r="3" spans="1:26">
      <c r="A3" s="3">
        <v>136802</v>
      </c>
      <c r="B3" s="3">
        <v>10072302</v>
      </c>
      <c r="C3" s="3">
        <v>8732000</v>
      </c>
      <c r="D3" s="3">
        <v>873</v>
      </c>
      <c r="E3" s="4" t="s">
        <v>102</v>
      </c>
      <c r="F3" s="3">
        <v>2000</v>
      </c>
      <c r="G3" s="4" t="s">
        <v>111</v>
      </c>
      <c r="H3" s="4" t="s">
        <v>405</v>
      </c>
      <c r="I3" s="4" t="s">
        <v>406</v>
      </c>
      <c r="J3" s="6">
        <v>24265</v>
      </c>
      <c r="K3" s="6">
        <v>14320</v>
      </c>
      <c r="L3" s="6">
        <v>74</v>
      </c>
      <c r="M3" s="6">
        <v>24</v>
      </c>
      <c r="N3" s="6">
        <v>50</v>
      </c>
      <c r="O3" s="14">
        <v>64</v>
      </c>
      <c r="P3" s="14">
        <v>21</v>
      </c>
      <c r="Q3" s="14">
        <v>43</v>
      </c>
      <c r="R3" s="14">
        <v>15</v>
      </c>
      <c r="S3" s="14">
        <v>8</v>
      </c>
      <c r="T3" s="14">
        <v>7</v>
      </c>
      <c r="U3" s="14">
        <v>65</v>
      </c>
      <c r="V3" s="14">
        <v>25</v>
      </c>
      <c r="W3" s="14">
        <v>40</v>
      </c>
      <c r="X3" s="15">
        <v>8</v>
      </c>
      <c r="Y3" s="15">
        <v>41.5</v>
      </c>
      <c r="Z3" s="15">
        <v>49.5</v>
      </c>
    </row>
    <row r="4" spans="1:26">
      <c r="A4" s="3">
        <v>136814</v>
      </c>
      <c r="B4" s="3">
        <v>10072300</v>
      </c>
      <c r="C4" s="3">
        <v>8732001</v>
      </c>
      <c r="D4" s="3">
        <v>873</v>
      </c>
      <c r="E4" s="4" t="s">
        <v>102</v>
      </c>
      <c r="F4" s="3">
        <v>2001</v>
      </c>
      <c r="G4" s="4" t="s">
        <v>113</v>
      </c>
      <c r="H4" s="4" t="s">
        <v>405</v>
      </c>
      <c r="I4" s="4" t="s">
        <v>407</v>
      </c>
      <c r="J4" s="6">
        <v>77697</v>
      </c>
      <c r="K4" s="6">
        <v>45851</v>
      </c>
      <c r="L4" s="6">
        <v>180</v>
      </c>
      <c r="M4" s="6">
        <v>15</v>
      </c>
      <c r="N4" s="6">
        <v>165</v>
      </c>
      <c r="O4" s="14">
        <v>95</v>
      </c>
      <c r="P4" s="14">
        <v>10</v>
      </c>
      <c r="Q4" s="14">
        <v>85</v>
      </c>
      <c r="R4" s="14">
        <v>68</v>
      </c>
      <c r="S4" s="14">
        <v>5</v>
      </c>
      <c r="T4" s="14">
        <v>63</v>
      </c>
      <c r="U4" s="14">
        <v>122</v>
      </c>
      <c r="V4" s="14">
        <v>16</v>
      </c>
      <c r="W4" s="14">
        <v>106</v>
      </c>
      <c r="X4" s="15">
        <v>63</v>
      </c>
      <c r="Y4" s="15">
        <v>95.5</v>
      </c>
      <c r="Z4" s="15">
        <v>158.5</v>
      </c>
    </row>
    <row r="5" spans="1:26">
      <c r="A5" s="3">
        <v>110602</v>
      </c>
      <c r="B5" s="3">
        <v>10074547</v>
      </c>
      <c r="C5" s="3">
        <v>8732002</v>
      </c>
      <c r="D5" s="3">
        <v>873</v>
      </c>
      <c r="E5" s="4" t="s">
        <v>102</v>
      </c>
      <c r="F5" s="3">
        <v>2002</v>
      </c>
      <c r="G5" s="4" t="s">
        <v>115</v>
      </c>
      <c r="H5" s="4" t="s">
        <v>405</v>
      </c>
      <c r="I5" s="4" t="s">
        <v>407</v>
      </c>
      <c r="J5" s="6">
        <v>51717</v>
      </c>
      <c r="K5" s="6">
        <v>30520</v>
      </c>
      <c r="L5" s="6">
        <v>93</v>
      </c>
      <c r="M5" s="6">
        <v>19</v>
      </c>
      <c r="N5" s="6">
        <v>74</v>
      </c>
      <c r="O5" s="14">
        <v>76</v>
      </c>
      <c r="P5" s="14">
        <v>15</v>
      </c>
      <c r="Q5" s="14">
        <v>61</v>
      </c>
      <c r="R5" s="14">
        <v>38</v>
      </c>
      <c r="S5" s="14">
        <v>4</v>
      </c>
      <c r="T5" s="14">
        <v>34</v>
      </c>
      <c r="U5" s="14">
        <v>95</v>
      </c>
      <c r="V5" s="14">
        <v>13</v>
      </c>
      <c r="W5" s="14">
        <v>82</v>
      </c>
      <c r="X5" s="15">
        <v>34</v>
      </c>
      <c r="Y5" s="15">
        <v>71.5</v>
      </c>
      <c r="Z5" s="15">
        <v>105.5</v>
      </c>
    </row>
    <row r="6" spans="1:26">
      <c r="A6" s="3">
        <v>110603</v>
      </c>
      <c r="B6" s="3">
        <v>10077885</v>
      </c>
      <c r="C6" s="3">
        <v>8732004</v>
      </c>
      <c r="D6" s="3">
        <v>873</v>
      </c>
      <c r="E6" s="4" t="s">
        <v>102</v>
      </c>
      <c r="F6" s="3">
        <v>2004</v>
      </c>
      <c r="G6" s="4" t="s">
        <v>116</v>
      </c>
      <c r="H6" s="4" t="s">
        <v>405</v>
      </c>
      <c r="I6" s="4" t="s">
        <v>407</v>
      </c>
      <c r="J6" s="6">
        <v>29167</v>
      </c>
      <c r="K6" s="6">
        <v>17212</v>
      </c>
      <c r="L6" s="6">
        <v>74</v>
      </c>
      <c r="M6" s="6">
        <v>7</v>
      </c>
      <c r="N6" s="6">
        <v>67</v>
      </c>
      <c r="O6" s="14">
        <v>51</v>
      </c>
      <c r="P6" s="14">
        <v>7</v>
      </c>
      <c r="Q6" s="14">
        <v>44</v>
      </c>
      <c r="R6" s="14">
        <v>18</v>
      </c>
      <c r="S6" s="14">
        <v>1</v>
      </c>
      <c r="T6" s="14">
        <v>17</v>
      </c>
      <c r="U6" s="14">
        <v>45</v>
      </c>
      <c r="V6" s="14">
        <v>5</v>
      </c>
      <c r="W6" s="14">
        <v>40</v>
      </c>
      <c r="X6" s="15">
        <v>17.5</v>
      </c>
      <c r="Y6" s="15">
        <v>42</v>
      </c>
      <c r="Z6" s="15">
        <v>59.5</v>
      </c>
    </row>
    <row r="7" spans="1:26">
      <c r="A7" s="3">
        <v>110604</v>
      </c>
      <c r="B7" s="3">
        <v>10074546</v>
      </c>
      <c r="C7" s="3">
        <v>8732006</v>
      </c>
      <c r="D7" s="3">
        <v>873</v>
      </c>
      <c r="E7" s="4" t="s">
        <v>102</v>
      </c>
      <c r="F7" s="3">
        <v>2006</v>
      </c>
      <c r="G7" s="4" t="s">
        <v>120</v>
      </c>
      <c r="H7" s="4" t="s">
        <v>405</v>
      </c>
      <c r="I7" s="4" t="s">
        <v>407</v>
      </c>
      <c r="J7" s="6">
        <v>77207</v>
      </c>
      <c r="K7" s="6">
        <v>45562</v>
      </c>
      <c r="L7" s="6">
        <v>199</v>
      </c>
      <c r="M7" s="6">
        <v>30</v>
      </c>
      <c r="N7" s="6">
        <v>169</v>
      </c>
      <c r="O7" s="14">
        <v>121</v>
      </c>
      <c r="P7" s="14">
        <v>18</v>
      </c>
      <c r="Q7" s="14">
        <v>103</v>
      </c>
      <c r="R7" s="14">
        <v>61</v>
      </c>
      <c r="S7" s="14">
        <v>8</v>
      </c>
      <c r="T7" s="14">
        <v>53</v>
      </c>
      <c r="U7" s="14">
        <v>125</v>
      </c>
      <c r="V7" s="14">
        <v>19</v>
      </c>
      <c r="W7" s="14">
        <v>106</v>
      </c>
      <c r="X7" s="15">
        <v>53</v>
      </c>
      <c r="Y7" s="15">
        <v>104.5</v>
      </c>
      <c r="Z7" s="15">
        <v>157.5</v>
      </c>
    </row>
    <row r="8" spans="1:26">
      <c r="A8" s="3">
        <v>110606</v>
      </c>
      <c r="B8" s="3">
        <v>10077884</v>
      </c>
      <c r="C8" s="3">
        <v>8732010</v>
      </c>
      <c r="D8" s="3">
        <v>873</v>
      </c>
      <c r="E8" s="4" t="s">
        <v>102</v>
      </c>
      <c r="F8" s="3">
        <v>2010</v>
      </c>
      <c r="G8" s="4" t="s">
        <v>125</v>
      </c>
      <c r="H8" s="4" t="s">
        <v>405</v>
      </c>
      <c r="I8" s="4" t="s">
        <v>407</v>
      </c>
      <c r="J8" s="6">
        <v>18138</v>
      </c>
      <c r="K8" s="6">
        <v>10704</v>
      </c>
      <c r="L8" s="6">
        <v>36</v>
      </c>
      <c r="M8" s="6">
        <v>4</v>
      </c>
      <c r="N8" s="6">
        <v>32</v>
      </c>
      <c r="O8" s="14">
        <v>26</v>
      </c>
      <c r="P8" s="14">
        <v>3</v>
      </c>
      <c r="Q8" s="14">
        <v>23</v>
      </c>
      <c r="R8" s="14">
        <v>15</v>
      </c>
      <c r="S8" s="14">
        <v>1</v>
      </c>
      <c r="T8" s="14">
        <v>14</v>
      </c>
      <c r="U8" s="14">
        <v>26</v>
      </c>
      <c r="V8" s="14">
        <v>3</v>
      </c>
      <c r="W8" s="14">
        <v>23</v>
      </c>
      <c r="X8" s="15">
        <v>14</v>
      </c>
      <c r="Y8" s="15">
        <v>23</v>
      </c>
      <c r="Z8" s="15">
        <v>37</v>
      </c>
    </row>
    <row r="9" spans="1:26">
      <c r="A9" s="3">
        <v>110607</v>
      </c>
      <c r="B9" s="3">
        <v>10077883</v>
      </c>
      <c r="C9" s="3">
        <v>8732011</v>
      </c>
      <c r="D9" s="3">
        <v>873</v>
      </c>
      <c r="E9" s="4" t="s">
        <v>102</v>
      </c>
      <c r="F9" s="3">
        <v>2011</v>
      </c>
      <c r="G9" s="4" t="s">
        <v>126</v>
      </c>
      <c r="H9" s="4" t="s">
        <v>405</v>
      </c>
      <c r="I9" s="4" t="s">
        <v>407</v>
      </c>
      <c r="J9" s="6">
        <v>14216</v>
      </c>
      <c r="K9" s="6">
        <v>8390</v>
      </c>
      <c r="L9" s="6">
        <v>20</v>
      </c>
      <c r="M9" s="6">
        <v>3</v>
      </c>
      <c r="N9" s="6">
        <v>17</v>
      </c>
      <c r="O9" s="14">
        <v>21</v>
      </c>
      <c r="P9" s="14">
        <v>2</v>
      </c>
      <c r="Q9" s="14">
        <v>19</v>
      </c>
      <c r="R9" s="14">
        <v>10</v>
      </c>
      <c r="S9" s="14">
        <v>0</v>
      </c>
      <c r="T9" s="14">
        <v>10</v>
      </c>
      <c r="U9" s="14">
        <v>21</v>
      </c>
      <c r="V9" s="14">
        <v>2</v>
      </c>
      <c r="W9" s="14">
        <v>19</v>
      </c>
      <c r="X9" s="15">
        <v>10</v>
      </c>
      <c r="Y9" s="15">
        <v>19</v>
      </c>
      <c r="Z9" s="15">
        <v>29</v>
      </c>
    </row>
    <row r="10" spans="1:26">
      <c r="A10" s="3">
        <v>110608</v>
      </c>
      <c r="B10" s="3">
        <v>10074545</v>
      </c>
      <c r="C10" s="3">
        <v>8732012</v>
      </c>
      <c r="D10" s="3">
        <v>873</v>
      </c>
      <c r="E10" s="4" t="s">
        <v>102</v>
      </c>
      <c r="F10" s="3">
        <v>2012</v>
      </c>
      <c r="G10" s="4" t="s">
        <v>127</v>
      </c>
      <c r="H10" s="4" t="s">
        <v>405</v>
      </c>
      <c r="I10" s="4" t="s">
        <v>407</v>
      </c>
      <c r="J10" s="6">
        <v>6373</v>
      </c>
      <c r="K10" s="6">
        <v>3761</v>
      </c>
      <c r="L10" s="6">
        <v>21</v>
      </c>
      <c r="M10" s="6">
        <v>10</v>
      </c>
      <c r="N10" s="6">
        <v>11</v>
      </c>
      <c r="O10" s="14">
        <v>13</v>
      </c>
      <c r="P10" s="14">
        <v>4</v>
      </c>
      <c r="Q10" s="14">
        <v>9</v>
      </c>
      <c r="R10" s="14">
        <v>5</v>
      </c>
      <c r="S10" s="14">
        <v>2</v>
      </c>
      <c r="T10" s="14">
        <v>3</v>
      </c>
      <c r="U10" s="14">
        <v>14</v>
      </c>
      <c r="V10" s="14">
        <v>4</v>
      </c>
      <c r="W10" s="14">
        <v>10</v>
      </c>
      <c r="X10" s="15">
        <v>3.5</v>
      </c>
      <c r="Y10" s="15">
        <v>9.5</v>
      </c>
      <c r="Z10" s="15">
        <v>13</v>
      </c>
    </row>
    <row r="11" spans="1:26">
      <c r="A11" s="3">
        <v>110611</v>
      </c>
      <c r="B11" s="3">
        <v>10074543</v>
      </c>
      <c r="C11" s="3">
        <v>8732016</v>
      </c>
      <c r="D11" s="3">
        <v>873</v>
      </c>
      <c r="E11" s="4" t="s">
        <v>102</v>
      </c>
      <c r="F11" s="3">
        <v>2016</v>
      </c>
      <c r="G11" s="4" t="s">
        <v>131</v>
      </c>
      <c r="H11" s="4" t="s">
        <v>405</v>
      </c>
      <c r="I11" s="4" t="s">
        <v>407</v>
      </c>
      <c r="J11" s="6">
        <v>20099</v>
      </c>
      <c r="K11" s="6">
        <v>11861</v>
      </c>
      <c r="L11" s="6">
        <v>51</v>
      </c>
      <c r="M11" s="6">
        <v>11</v>
      </c>
      <c r="N11" s="6">
        <v>40</v>
      </c>
      <c r="O11" s="14">
        <v>35</v>
      </c>
      <c r="P11" s="14">
        <v>7</v>
      </c>
      <c r="Q11" s="14">
        <v>28</v>
      </c>
      <c r="R11" s="14">
        <v>14</v>
      </c>
      <c r="S11" s="14">
        <v>3</v>
      </c>
      <c r="T11" s="14">
        <v>11</v>
      </c>
      <c r="U11" s="14">
        <v>37</v>
      </c>
      <c r="V11" s="14">
        <v>7</v>
      </c>
      <c r="W11" s="14">
        <v>30</v>
      </c>
      <c r="X11" s="15">
        <v>12</v>
      </c>
      <c r="Y11" s="15">
        <v>29</v>
      </c>
      <c r="Z11" s="15">
        <v>41</v>
      </c>
    </row>
    <row r="12" spans="1:26">
      <c r="A12" s="3">
        <v>110614</v>
      </c>
      <c r="B12" s="3">
        <v>10077881</v>
      </c>
      <c r="C12" s="3">
        <v>8732028</v>
      </c>
      <c r="D12" s="3">
        <v>873</v>
      </c>
      <c r="E12" s="4" t="s">
        <v>102</v>
      </c>
      <c r="F12" s="3">
        <v>2028</v>
      </c>
      <c r="G12" s="4" t="s">
        <v>143</v>
      </c>
      <c r="H12" s="4" t="s">
        <v>405</v>
      </c>
      <c r="I12" s="4" t="s">
        <v>407</v>
      </c>
      <c r="J12" s="6">
        <v>59560</v>
      </c>
      <c r="K12" s="6">
        <v>35148</v>
      </c>
      <c r="L12" s="6">
        <v>141</v>
      </c>
      <c r="M12" s="6">
        <v>23</v>
      </c>
      <c r="N12" s="6">
        <v>118</v>
      </c>
      <c r="O12" s="14">
        <v>99</v>
      </c>
      <c r="P12" s="14">
        <v>21</v>
      </c>
      <c r="Q12" s="14">
        <v>78</v>
      </c>
      <c r="R12" s="14">
        <v>53</v>
      </c>
      <c r="S12" s="14">
        <v>11</v>
      </c>
      <c r="T12" s="14">
        <v>42</v>
      </c>
      <c r="U12" s="14">
        <v>98</v>
      </c>
      <c r="V12" s="14">
        <v>20</v>
      </c>
      <c r="W12" s="14">
        <v>78</v>
      </c>
      <c r="X12" s="15">
        <v>43.5</v>
      </c>
      <c r="Y12" s="15">
        <v>78</v>
      </c>
      <c r="Z12" s="15">
        <v>121.5</v>
      </c>
    </row>
    <row r="13" spans="1:26">
      <c r="A13" s="3">
        <v>110615</v>
      </c>
      <c r="B13" s="3">
        <v>10077880</v>
      </c>
      <c r="C13" s="3">
        <v>8732029</v>
      </c>
      <c r="D13" s="3">
        <v>873</v>
      </c>
      <c r="E13" s="4" t="s">
        <v>102</v>
      </c>
      <c r="F13" s="3">
        <v>2029</v>
      </c>
      <c r="G13" s="4" t="s">
        <v>144</v>
      </c>
      <c r="H13" s="4" t="s">
        <v>405</v>
      </c>
      <c r="I13" s="4" t="s">
        <v>407</v>
      </c>
      <c r="J13" s="6">
        <v>27942</v>
      </c>
      <c r="K13" s="6">
        <v>16490</v>
      </c>
      <c r="L13" s="6">
        <v>70</v>
      </c>
      <c r="M13" s="6">
        <v>15</v>
      </c>
      <c r="N13" s="6">
        <v>55</v>
      </c>
      <c r="O13" s="14">
        <v>39</v>
      </c>
      <c r="P13" s="14">
        <v>4</v>
      </c>
      <c r="Q13" s="14">
        <v>35</v>
      </c>
      <c r="R13" s="14">
        <v>28</v>
      </c>
      <c r="S13" s="14">
        <v>9</v>
      </c>
      <c r="T13" s="14">
        <v>19</v>
      </c>
      <c r="U13" s="14">
        <v>43</v>
      </c>
      <c r="V13" s="14">
        <v>3</v>
      </c>
      <c r="W13" s="14">
        <v>40</v>
      </c>
      <c r="X13" s="15">
        <v>19.5</v>
      </c>
      <c r="Y13" s="15">
        <v>37.5</v>
      </c>
      <c r="Z13" s="15">
        <v>57</v>
      </c>
    </row>
    <row r="14" spans="1:26">
      <c r="A14" s="3">
        <v>110616</v>
      </c>
      <c r="B14" s="3">
        <v>10077879</v>
      </c>
      <c r="C14" s="3">
        <v>8732031</v>
      </c>
      <c r="D14" s="3">
        <v>873</v>
      </c>
      <c r="E14" s="4" t="s">
        <v>102</v>
      </c>
      <c r="F14" s="3">
        <v>2031</v>
      </c>
      <c r="G14" s="4" t="s">
        <v>146</v>
      </c>
      <c r="H14" s="4" t="s">
        <v>405</v>
      </c>
      <c r="I14" s="4" t="s">
        <v>407</v>
      </c>
      <c r="J14" s="6">
        <v>32109</v>
      </c>
      <c r="K14" s="6">
        <v>18949</v>
      </c>
      <c r="L14" s="6">
        <v>71</v>
      </c>
      <c r="M14" s="6">
        <v>7</v>
      </c>
      <c r="N14" s="6">
        <v>64</v>
      </c>
      <c r="O14" s="14">
        <v>51</v>
      </c>
      <c r="P14" s="14">
        <v>9</v>
      </c>
      <c r="Q14" s="14">
        <v>42</v>
      </c>
      <c r="R14" s="14">
        <v>28</v>
      </c>
      <c r="S14" s="14">
        <v>1</v>
      </c>
      <c r="T14" s="14">
        <v>27</v>
      </c>
      <c r="U14" s="14">
        <v>44</v>
      </c>
      <c r="V14" s="14">
        <v>9</v>
      </c>
      <c r="W14" s="14">
        <v>35</v>
      </c>
      <c r="X14" s="15">
        <v>27</v>
      </c>
      <c r="Y14" s="15">
        <v>38.5</v>
      </c>
      <c r="Z14" s="15">
        <v>65.5</v>
      </c>
    </row>
    <row r="15" spans="1:26">
      <c r="A15" s="3">
        <v>110617</v>
      </c>
      <c r="B15" s="3">
        <v>10076998</v>
      </c>
      <c r="C15" s="3">
        <v>8732033</v>
      </c>
      <c r="D15" s="3">
        <v>873</v>
      </c>
      <c r="E15" s="4" t="s">
        <v>102</v>
      </c>
      <c r="F15" s="3">
        <v>2033</v>
      </c>
      <c r="G15" s="4" t="s">
        <v>148</v>
      </c>
      <c r="H15" s="4" t="s">
        <v>405</v>
      </c>
      <c r="I15" s="4" t="s">
        <v>407</v>
      </c>
      <c r="J15" s="6">
        <v>42893</v>
      </c>
      <c r="K15" s="6">
        <v>25312</v>
      </c>
      <c r="L15" s="6">
        <v>91</v>
      </c>
      <c r="M15" s="6">
        <v>12</v>
      </c>
      <c r="N15" s="6">
        <v>79</v>
      </c>
      <c r="O15" s="14">
        <v>69</v>
      </c>
      <c r="P15" s="14">
        <v>8</v>
      </c>
      <c r="Q15" s="14">
        <v>61</v>
      </c>
      <c r="R15" s="14">
        <v>29</v>
      </c>
      <c r="S15" s="14">
        <v>3</v>
      </c>
      <c r="T15" s="14">
        <v>26</v>
      </c>
      <c r="U15" s="14">
        <v>67</v>
      </c>
      <c r="V15" s="14">
        <v>8</v>
      </c>
      <c r="W15" s="14">
        <v>59</v>
      </c>
      <c r="X15" s="15">
        <v>27.5</v>
      </c>
      <c r="Y15" s="15">
        <v>60</v>
      </c>
      <c r="Z15" s="15">
        <v>87.5</v>
      </c>
    </row>
    <row r="16" spans="1:26">
      <c r="A16" s="3">
        <v>110620</v>
      </c>
      <c r="B16" s="3">
        <v>10074542</v>
      </c>
      <c r="C16" s="3">
        <v>8732046</v>
      </c>
      <c r="D16" s="3">
        <v>873</v>
      </c>
      <c r="E16" s="4" t="s">
        <v>102</v>
      </c>
      <c r="F16" s="3">
        <v>2046</v>
      </c>
      <c r="G16" s="4" t="s">
        <v>158</v>
      </c>
      <c r="H16" s="4" t="s">
        <v>405</v>
      </c>
      <c r="I16" s="4" t="s">
        <v>407</v>
      </c>
      <c r="J16" s="6">
        <v>52942</v>
      </c>
      <c r="K16" s="6">
        <v>31242</v>
      </c>
      <c r="L16" s="6">
        <v>121</v>
      </c>
      <c r="M16" s="6">
        <v>6</v>
      </c>
      <c r="N16" s="6">
        <v>115</v>
      </c>
      <c r="O16" s="14">
        <v>78</v>
      </c>
      <c r="P16" s="14">
        <v>6</v>
      </c>
      <c r="Q16" s="14">
        <v>72</v>
      </c>
      <c r="R16" s="14">
        <v>35</v>
      </c>
      <c r="S16" s="14">
        <v>0</v>
      </c>
      <c r="T16" s="14">
        <v>35</v>
      </c>
      <c r="U16" s="14">
        <v>78</v>
      </c>
      <c r="V16" s="14">
        <v>6</v>
      </c>
      <c r="W16" s="14">
        <v>72</v>
      </c>
      <c r="X16" s="15">
        <v>36</v>
      </c>
      <c r="Y16" s="15">
        <v>72</v>
      </c>
      <c r="Z16" s="15">
        <v>108</v>
      </c>
    </row>
    <row r="17" spans="1:26">
      <c r="A17" s="3">
        <v>110621</v>
      </c>
      <c r="B17" s="3">
        <v>10077878</v>
      </c>
      <c r="C17" s="3">
        <v>8732048</v>
      </c>
      <c r="D17" s="3">
        <v>873</v>
      </c>
      <c r="E17" s="4" t="s">
        <v>102</v>
      </c>
      <c r="F17" s="3">
        <v>2048</v>
      </c>
      <c r="G17" s="4" t="s">
        <v>159</v>
      </c>
      <c r="H17" s="4" t="s">
        <v>405</v>
      </c>
      <c r="I17" s="4" t="s">
        <v>407</v>
      </c>
      <c r="J17" s="6">
        <v>86766</v>
      </c>
      <c r="K17" s="6">
        <v>51203</v>
      </c>
      <c r="L17" s="6">
        <v>198</v>
      </c>
      <c r="M17" s="6">
        <v>14</v>
      </c>
      <c r="N17" s="6">
        <v>184</v>
      </c>
      <c r="O17" s="14">
        <v>145</v>
      </c>
      <c r="P17" s="14">
        <v>24</v>
      </c>
      <c r="Q17" s="14">
        <v>121</v>
      </c>
      <c r="R17" s="14">
        <v>65</v>
      </c>
      <c r="S17" s="14">
        <v>7</v>
      </c>
      <c r="T17" s="14">
        <v>58</v>
      </c>
      <c r="U17" s="14">
        <v>140</v>
      </c>
      <c r="V17" s="14">
        <v>24</v>
      </c>
      <c r="W17" s="14">
        <v>116</v>
      </c>
      <c r="X17" s="15">
        <v>58.5</v>
      </c>
      <c r="Y17" s="15">
        <v>118.5</v>
      </c>
      <c r="Z17" s="15">
        <v>177</v>
      </c>
    </row>
    <row r="18" spans="1:26">
      <c r="A18" s="3">
        <v>110622</v>
      </c>
      <c r="B18" s="3">
        <v>10077877</v>
      </c>
      <c r="C18" s="3">
        <v>8732054</v>
      </c>
      <c r="D18" s="3">
        <v>873</v>
      </c>
      <c r="E18" s="4" t="s">
        <v>102</v>
      </c>
      <c r="F18" s="3">
        <v>2054</v>
      </c>
      <c r="G18" s="4" t="s">
        <v>165</v>
      </c>
      <c r="H18" s="4" t="s">
        <v>405</v>
      </c>
      <c r="I18" s="4" t="s">
        <v>407</v>
      </c>
      <c r="J18" s="6">
        <v>53677</v>
      </c>
      <c r="K18" s="6">
        <v>31676</v>
      </c>
      <c r="L18" s="6">
        <v>136</v>
      </c>
      <c r="M18" s="6">
        <v>26</v>
      </c>
      <c r="N18" s="6">
        <v>110</v>
      </c>
      <c r="O18" s="14">
        <v>95</v>
      </c>
      <c r="P18" s="14">
        <v>23</v>
      </c>
      <c r="Q18" s="14">
        <v>72</v>
      </c>
      <c r="R18" s="14">
        <v>40</v>
      </c>
      <c r="S18" s="14">
        <v>5</v>
      </c>
      <c r="T18" s="14">
        <v>35</v>
      </c>
      <c r="U18" s="14">
        <v>98</v>
      </c>
      <c r="V18" s="14">
        <v>21</v>
      </c>
      <c r="W18" s="14">
        <v>77</v>
      </c>
      <c r="X18" s="15">
        <v>35</v>
      </c>
      <c r="Y18" s="15">
        <v>74.5</v>
      </c>
      <c r="Z18" s="15">
        <v>109.5</v>
      </c>
    </row>
    <row r="19" spans="1:26">
      <c r="A19" s="3">
        <v>110626</v>
      </c>
      <c r="B19" s="3">
        <v>10074541</v>
      </c>
      <c r="C19" s="3">
        <v>8732059</v>
      </c>
      <c r="D19" s="3">
        <v>873</v>
      </c>
      <c r="E19" s="4" t="s">
        <v>102</v>
      </c>
      <c r="F19" s="3">
        <v>2059</v>
      </c>
      <c r="G19" s="4" t="s">
        <v>169</v>
      </c>
      <c r="H19" s="4" t="s">
        <v>405</v>
      </c>
      <c r="I19" s="4" t="s">
        <v>407</v>
      </c>
      <c r="J19" s="6">
        <v>26471</v>
      </c>
      <c r="K19" s="6">
        <v>15621</v>
      </c>
      <c r="L19" s="6">
        <v>61</v>
      </c>
      <c r="M19" s="6">
        <v>3</v>
      </c>
      <c r="N19" s="6">
        <v>58</v>
      </c>
      <c r="O19" s="14">
        <v>36</v>
      </c>
      <c r="P19" s="14">
        <v>3</v>
      </c>
      <c r="Q19" s="14">
        <v>33</v>
      </c>
      <c r="R19" s="14">
        <v>21</v>
      </c>
      <c r="S19" s="14">
        <v>1</v>
      </c>
      <c r="T19" s="14">
        <v>20</v>
      </c>
      <c r="U19" s="14">
        <v>37</v>
      </c>
      <c r="V19" s="14">
        <v>3</v>
      </c>
      <c r="W19" s="14">
        <v>34</v>
      </c>
      <c r="X19" s="15">
        <v>20.5</v>
      </c>
      <c r="Y19" s="15">
        <v>33.5</v>
      </c>
      <c r="Z19" s="15">
        <v>54</v>
      </c>
    </row>
    <row r="20" spans="1:26">
      <c r="A20" s="3">
        <v>110627</v>
      </c>
      <c r="B20" s="3">
        <v>10077876</v>
      </c>
      <c r="C20" s="3">
        <v>8732060</v>
      </c>
      <c r="D20" s="3">
        <v>873</v>
      </c>
      <c r="E20" s="4" t="s">
        <v>102</v>
      </c>
      <c r="F20" s="3">
        <v>2060</v>
      </c>
      <c r="G20" s="4" t="s">
        <v>170</v>
      </c>
      <c r="H20" s="4" t="s">
        <v>405</v>
      </c>
      <c r="I20" s="4" t="s">
        <v>407</v>
      </c>
      <c r="J20" s="6">
        <v>17648</v>
      </c>
      <c r="K20" s="6">
        <v>10415</v>
      </c>
      <c r="L20" s="6">
        <v>45</v>
      </c>
      <c r="M20" s="6">
        <v>7</v>
      </c>
      <c r="N20" s="6">
        <v>38</v>
      </c>
      <c r="O20" s="14">
        <v>28</v>
      </c>
      <c r="P20" s="14">
        <v>7</v>
      </c>
      <c r="Q20" s="14">
        <v>21</v>
      </c>
      <c r="R20" s="14">
        <v>16</v>
      </c>
      <c r="S20" s="14">
        <v>2</v>
      </c>
      <c r="T20" s="14">
        <v>14</v>
      </c>
      <c r="U20" s="14">
        <v>27</v>
      </c>
      <c r="V20" s="14">
        <v>7</v>
      </c>
      <c r="W20" s="14">
        <v>20</v>
      </c>
      <c r="X20" s="15">
        <v>15.5</v>
      </c>
      <c r="Y20" s="15">
        <v>20.5</v>
      </c>
      <c r="Z20" s="15">
        <v>36</v>
      </c>
    </row>
    <row r="21" spans="1:26">
      <c r="A21" s="3">
        <v>110630</v>
      </c>
      <c r="B21" s="3">
        <v>10074540</v>
      </c>
      <c r="C21" s="3">
        <v>8732064</v>
      </c>
      <c r="D21" s="3">
        <v>873</v>
      </c>
      <c r="E21" s="4" t="s">
        <v>102</v>
      </c>
      <c r="F21" s="3">
        <v>2064</v>
      </c>
      <c r="G21" s="4" t="s">
        <v>172</v>
      </c>
      <c r="H21" s="4" t="s">
        <v>405</v>
      </c>
      <c r="I21" s="4" t="s">
        <v>407</v>
      </c>
      <c r="J21" s="6">
        <v>7108</v>
      </c>
      <c r="K21" s="6">
        <v>4195</v>
      </c>
      <c r="L21" s="6">
        <v>27</v>
      </c>
      <c r="M21" s="6">
        <v>9</v>
      </c>
      <c r="N21" s="6">
        <v>18</v>
      </c>
      <c r="O21" s="14">
        <v>19</v>
      </c>
      <c r="P21" s="14">
        <v>6</v>
      </c>
      <c r="Q21" s="14">
        <v>13</v>
      </c>
      <c r="R21" s="14">
        <v>5</v>
      </c>
      <c r="S21" s="14">
        <v>1</v>
      </c>
      <c r="T21" s="14">
        <v>4</v>
      </c>
      <c r="U21" s="14">
        <v>13</v>
      </c>
      <c r="V21" s="14">
        <v>7</v>
      </c>
      <c r="W21" s="14">
        <v>6</v>
      </c>
      <c r="X21" s="15">
        <v>5</v>
      </c>
      <c r="Y21" s="15">
        <v>9.5</v>
      </c>
      <c r="Z21" s="15">
        <v>14.5</v>
      </c>
    </row>
    <row r="22" spans="1:26">
      <c r="A22" s="3">
        <v>110631</v>
      </c>
      <c r="B22" s="3">
        <v>10074539</v>
      </c>
      <c r="C22" s="3">
        <v>8732065</v>
      </c>
      <c r="D22" s="3">
        <v>873</v>
      </c>
      <c r="E22" s="4" t="s">
        <v>102</v>
      </c>
      <c r="F22" s="3">
        <v>2065</v>
      </c>
      <c r="G22" s="4" t="s">
        <v>173</v>
      </c>
      <c r="H22" s="4" t="s">
        <v>405</v>
      </c>
      <c r="I22" s="4" t="s">
        <v>407</v>
      </c>
      <c r="J22" s="6">
        <v>29167</v>
      </c>
      <c r="K22" s="6">
        <v>17212</v>
      </c>
      <c r="L22" s="6">
        <v>58</v>
      </c>
      <c r="M22" s="6">
        <v>5</v>
      </c>
      <c r="N22" s="6">
        <v>53</v>
      </c>
      <c r="O22" s="14">
        <v>47</v>
      </c>
      <c r="P22" s="14">
        <v>7</v>
      </c>
      <c r="Q22" s="14">
        <v>40</v>
      </c>
      <c r="R22" s="14">
        <v>22</v>
      </c>
      <c r="S22" s="14">
        <v>3</v>
      </c>
      <c r="T22" s="14">
        <v>19</v>
      </c>
      <c r="U22" s="14">
        <v>49</v>
      </c>
      <c r="V22" s="14">
        <v>8</v>
      </c>
      <c r="W22" s="14">
        <v>41</v>
      </c>
      <c r="X22" s="15">
        <v>19</v>
      </c>
      <c r="Y22" s="15">
        <v>40.5</v>
      </c>
      <c r="Z22" s="15">
        <v>59.5</v>
      </c>
    </row>
    <row r="23" spans="1:26">
      <c r="A23" s="3">
        <v>110632</v>
      </c>
      <c r="B23" s="3">
        <v>10077875</v>
      </c>
      <c r="C23" s="3">
        <v>8732066</v>
      </c>
      <c r="D23" s="3">
        <v>873</v>
      </c>
      <c r="E23" s="4" t="s">
        <v>102</v>
      </c>
      <c r="F23" s="3">
        <v>2066</v>
      </c>
      <c r="G23" s="4" t="s">
        <v>174</v>
      </c>
      <c r="H23" s="4" t="s">
        <v>405</v>
      </c>
      <c r="I23" s="4" t="s">
        <v>407</v>
      </c>
      <c r="J23" s="6">
        <v>33824</v>
      </c>
      <c r="K23" s="6">
        <v>19961</v>
      </c>
      <c r="L23" s="6">
        <v>87</v>
      </c>
      <c r="M23" s="6">
        <v>6</v>
      </c>
      <c r="N23" s="6">
        <v>81</v>
      </c>
      <c r="O23" s="14">
        <v>53</v>
      </c>
      <c r="P23" s="14">
        <v>6</v>
      </c>
      <c r="Q23" s="14">
        <v>47</v>
      </c>
      <c r="R23" s="14">
        <v>23</v>
      </c>
      <c r="S23" s="14">
        <v>3</v>
      </c>
      <c r="T23" s="14">
        <v>20</v>
      </c>
      <c r="U23" s="14">
        <v>57</v>
      </c>
      <c r="V23" s="14">
        <v>6</v>
      </c>
      <c r="W23" s="14">
        <v>51</v>
      </c>
      <c r="X23" s="15">
        <v>20</v>
      </c>
      <c r="Y23" s="15">
        <v>49</v>
      </c>
      <c r="Z23" s="15">
        <v>69</v>
      </c>
    </row>
    <row r="24" spans="1:26">
      <c r="A24" s="3">
        <v>110633</v>
      </c>
      <c r="B24" s="3">
        <v>10074538</v>
      </c>
      <c r="C24" s="3">
        <v>8732068</v>
      </c>
      <c r="D24" s="3">
        <v>873</v>
      </c>
      <c r="E24" s="4" t="s">
        <v>102</v>
      </c>
      <c r="F24" s="3">
        <v>2068</v>
      </c>
      <c r="G24" s="4" t="s">
        <v>176</v>
      </c>
      <c r="H24" s="4" t="s">
        <v>405</v>
      </c>
      <c r="I24" s="4" t="s">
        <v>407</v>
      </c>
      <c r="J24" s="6">
        <v>9804</v>
      </c>
      <c r="K24" s="6">
        <v>5786</v>
      </c>
      <c r="L24" s="6">
        <v>34</v>
      </c>
      <c r="M24" s="6">
        <v>15</v>
      </c>
      <c r="N24" s="6">
        <v>19</v>
      </c>
      <c r="O24" s="14">
        <v>20</v>
      </c>
      <c r="P24" s="14">
        <v>8</v>
      </c>
      <c r="Q24" s="14">
        <v>12</v>
      </c>
      <c r="R24" s="14">
        <v>7</v>
      </c>
      <c r="S24" s="14">
        <v>0</v>
      </c>
      <c r="T24" s="14">
        <v>7</v>
      </c>
      <c r="U24" s="14">
        <v>23</v>
      </c>
      <c r="V24" s="14">
        <v>9</v>
      </c>
      <c r="W24" s="14">
        <v>14</v>
      </c>
      <c r="X24" s="15">
        <v>7</v>
      </c>
      <c r="Y24" s="15">
        <v>13</v>
      </c>
      <c r="Z24" s="15">
        <v>20</v>
      </c>
    </row>
    <row r="25" spans="1:26">
      <c r="A25" s="3">
        <v>110635</v>
      </c>
      <c r="B25" s="3">
        <v>10077874</v>
      </c>
      <c r="C25" s="3">
        <v>8732070</v>
      </c>
      <c r="D25" s="3">
        <v>873</v>
      </c>
      <c r="E25" s="4" t="s">
        <v>102</v>
      </c>
      <c r="F25" s="3">
        <v>2070</v>
      </c>
      <c r="G25" s="4" t="s">
        <v>177</v>
      </c>
      <c r="H25" s="4" t="s">
        <v>405</v>
      </c>
      <c r="I25" s="4" t="s">
        <v>407</v>
      </c>
      <c r="J25" s="6">
        <v>51962</v>
      </c>
      <c r="K25" s="6">
        <v>30664</v>
      </c>
      <c r="L25" s="6">
        <v>99</v>
      </c>
      <c r="M25" s="6">
        <v>11</v>
      </c>
      <c r="N25" s="6">
        <v>88</v>
      </c>
      <c r="O25" s="14">
        <v>80</v>
      </c>
      <c r="P25" s="14">
        <v>8</v>
      </c>
      <c r="Q25" s="14">
        <v>72</v>
      </c>
      <c r="R25" s="14">
        <v>37</v>
      </c>
      <c r="S25" s="14">
        <v>3</v>
      </c>
      <c r="T25" s="14">
        <v>34</v>
      </c>
      <c r="U25" s="14">
        <v>79</v>
      </c>
      <c r="V25" s="14">
        <v>9</v>
      </c>
      <c r="W25" s="14">
        <v>70</v>
      </c>
      <c r="X25" s="15">
        <v>35</v>
      </c>
      <c r="Y25" s="15">
        <v>71</v>
      </c>
      <c r="Z25" s="15">
        <v>106</v>
      </c>
    </row>
    <row r="26" spans="1:26">
      <c r="A26" s="3">
        <v>110637</v>
      </c>
      <c r="B26" s="3">
        <v>10074537</v>
      </c>
      <c r="C26" s="3">
        <v>8732074</v>
      </c>
      <c r="D26" s="3">
        <v>873</v>
      </c>
      <c r="E26" s="4" t="s">
        <v>102</v>
      </c>
      <c r="F26" s="3">
        <v>2074</v>
      </c>
      <c r="G26" s="4" t="s">
        <v>181</v>
      </c>
      <c r="H26" s="4" t="s">
        <v>405</v>
      </c>
      <c r="I26" s="4" t="s">
        <v>407</v>
      </c>
      <c r="J26" s="6">
        <v>42403</v>
      </c>
      <c r="K26" s="6">
        <v>25023</v>
      </c>
      <c r="L26" s="6">
        <v>100</v>
      </c>
      <c r="M26" s="6">
        <v>21</v>
      </c>
      <c r="N26" s="6">
        <v>79</v>
      </c>
      <c r="O26" s="14">
        <v>63</v>
      </c>
      <c r="P26" s="14">
        <v>14</v>
      </c>
      <c r="Q26" s="14">
        <v>49</v>
      </c>
      <c r="R26" s="14">
        <v>42</v>
      </c>
      <c r="S26" s="14">
        <v>9</v>
      </c>
      <c r="T26" s="14">
        <v>33</v>
      </c>
      <c r="U26" s="14">
        <v>74</v>
      </c>
      <c r="V26" s="14">
        <v>16</v>
      </c>
      <c r="W26" s="14">
        <v>58</v>
      </c>
      <c r="X26" s="15">
        <v>33</v>
      </c>
      <c r="Y26" s="15">
        <v>53.5</v>
      </c>
      <c r="Z26" s="15">
        <v>86.5</v>
      </c>
    </row>
    <row r="27" spans="1:26">
      <c r="A27" s="3">
        <v>110638</v>
      </c>
      <c r="B27" s="3">
        <v>10077873</v>
      </c>
      <c r="C27" s="3">
        <v>8732075</v>
      </c>
      <c r="D27" s="3">
        <v>873</v>
      </c>
      <c r="E27" s="4" t="s">
        <v>102</v>
      </c>
      <c r="F27" s="3">
        <v>2075</v>
      </c>
      <c r="G27" s="4" t="s">
        <v>182</v>
      </c>
      <c r="H27" s="4" t="s">
        <v>405</v>
      </c>
      <c r="I27" s="4" t="s">
        <v>407</v>
      </c>
      <c r="J27" s="6">
        <v>22305</v>
      </c>
      <c r="K27" s="6">
        <v>13163</v>
      </c>
      <c r="L27" s="6">
        <v>66</v>
      </c>
      <c r="M27" s="6">
        <v>13</v>
      </c>
      <c r="N27" s="6">
        <v>53</v>
      </c>
      <c r="O27" s="14">
        <v>45</v>
      </c>
      <c r="P27" s="14">
        <v>14</v>
      </c>
      <c r="Q27" s="14">
        <v>31</v>
      </c>
      <c r="R27" s="14">
        <v>20</v>
      </c>
      <c r="S27" s="14">
        <v>4</v>
      </c>
      <c r="T27" s="14">
        <v>16</v>
      </c>
      <c r="U27" s="14">
        <v>45</v>
      </c>
      <c r="V27" s="14">
        <v>17</v>
      </c>
      <c r="W27" s="14">
        <v>28</v>
      </c>
      <c r="X27" s="15">
        <v>16</v>
      </c>
      <c r="Y27" s="15">
        <v>29.5</v>
      </c>
      <c r="Z27" s="15">
        <v>45.5</v>
      </c>
    </row>
    <row r="28" spans="1:26">
      <c r="A28" s="3">
        <v>110643</v>
      </c>
      <c r="B28" s="3">
        <v>10077871</v>
      </c>
      <c r="C28" s="3">
        <v>8732082</v>
      </c>
      <c r="D28" s="3">
        <v>873</v>
      </c>
      <c r="E28" s="4" t="s">
        <v>102</v>
      </c>
      <c r="F28" s="3">
        <v>2082</v>
      </c>
      <c r="G28" s="4" t="s">
        <v>186</v>
      </c>
      <c r="H28" s="4" t="s">
        <v>405</v>
      </c>
      <c r="I28" s="4" t="s">
        <v>407</v>
      </c>
      <c r="J28" s="6">
        <v>15442</v>
      </c>
      <c r="K28" s="6">
        <v>9113</v>
      </c>
      <c r="L28" s="6">
        <v>51</v>
      </c>
      <c r="M28" s="6">
        <v>13</v>
      </c>
      <c r="N28" s="6">
        <v>38</v>
      </c>
      <c r="O28" s="14">
        <v>42</v>
      </c>
      <c r="P28" s="14">
        <v>15</v>
      </c>
      <c r="Q28" s="14">
        <v>27</v>
      </c>
      <c r="R28" s="14">
        <v>12</v>
      </c>
      <c r="S28" s="14">
        <v>2</v>
      </c>
      <c r="T28" s="14">
        <v>10</v>
      </c>
      <c r="U28" s="14">
        <v>27</v>
      </c>
      <c r="V28" s="14">
        <v>13</v>
      </c>
      <c r="W28" s="14">
        <v>14</v>
      </c>
      <c r="X28" s="15">
        <v>11</v>
      </c>
      <c r="Y28" s="15">
        <v>20.5</v>
      </c>
      <c r="Z28" s="15">
        <v>31.5</v>
      </c>
    </row>
    <row r="29" spans="1:26">
      <c r="A29" s="3">
        <v>110644</v>
      </c>
      <c r="B29" s="3">
        <v>10077870</v>
      </c>
      <c r="C29" s="3">
        <v>8732083</v>
      </c>
      <c r="D29" s="3">
        <v>873</v>
      </c>
      <c r="E29" s="4" t="s">
        <v>102</v>
      </c>
      <c r="F29" s="3">
        <v>2083</v>
      </c>
      <c r="G29" s="4" t="s">
        <v>188</v>
      </c>
      <c r="H29" s="4" t="s">
        <v>405</v>
      </c>
      <c r="I29" s="4" t="s">
        <v>407</v>
      </c>
      <c r="J29" s="6">
        <v>11765</v>
      </c>
      <c r="K29" s="6">
        <v>6943</v>
      </c>
      <c r="L29" s="6">
        <v>36</v>
      </c>
      <c r="M29" s="6">
        <v>13</v>
      </c>
      <c r="N29" s="6">
        <v>23</v>
      </c>
      <c r="O29" s="14">
        <v>25</v>
      </c>
      <c r="P29" s="14">
        <v>9</v>
      </c>
      <c r="Q29" s="14">
        <v>16</v>
      </c>
      <c r="R29" s="14">
        <v>9</v>
      </c>
      <c r="S29" s="14">
        <v>2</v>
      </c>
      <c r="T29" s="14">
        <v>7</v>
      </c>
      <c r="U29" s="14">
        <v>22</v>
      </c>
      <c r="V29" s="14">
        <v>7</v>
      </c>
      <c r="W29" s="14">
        <v>15</v>
      </c>
      <c r="X29" s="15">
        <v>8.5</v>
      </c>
      <c r="Y29" s="15">
        <v>15.5</v>
      </c>
      <c r="Z29" s="15">
        <v>24</v>
      </c>
    </row>
    <row r="30" spans="1:26">
      <c r="A30" s="3">
        <v>110645</v>
      </c>
      <c r="B30" s="3">
        <v>10074536</v>
      </c>
      <c r="C30" s="3">
        <v>8732084</v>
      </c>
      <c r="D30" s="3">
        <v>873</v>
      </c>
      <c r="E30" s="4" t="s">
        <v>102</v>
      </c>
      <c r="F30" s="3">
        <v>2084</v>
      </c>
      <c r="G30" s="4" t="s">
        <v>189</v>
      </c>
      <c r="H30" s="4" t="s">
        <v>405</v>
      </c>
      <c r="I30" s="4" t="s">
        <v>407</v>
      </c>
      <c r="J30" s="6">
        <v>21324</v>
      </c>
      <c r="K30" s="6">
        <v>12584</v>
      </c>
      <c r="L30" s="6">
        <v>59</v>
      </c>
      <c r="M30" s="6">
        <v>10</v>
      </c>
      <c r="N30" s="6">
        <v>49</v>
      </c>
      <c r="O30" s="14">
        <v>38</v>
      </c>
      <c r="P30" s="14">
        <v>7</v>
      </c>
      <c r="Q30" s="14">
        <v>31</v>
      </c>
      <c r="R30" s="14">
        <v>13</v>
      </c>
      <c r="S30" s="14">
        <v>3</v>
      </c>
      <c r="T30" s="14">
        <v>10</v>
      </c>
      <c r="U30" s="14">
        <v>41</v>
      </c>
      <c r="V30" s="14">
        <v>5</v>
      </c>
      <c r="W30" s="14">
        <v>36</v>
      </c>
      <c r="X30" s="15">
        <v>10</v>
      </c>
      <c r="Y30" s="15">
        <v>33.5</v>
      </c>
      <c r="Z30" s="15">
        <v>43.5</v>
      </c>
    </row>
    <row r="31" spans="1:26">
      <c r="A31" s="3">
        <v>110649</v>
      </c>
      <c r="B31" s="3">
        <v>10069702</v>
      </c>
      <c r="C31" s="3">
        <v>8732091</v>
      </c>
      <c r="D31" s="3">
        <v>873</v>
      </c>
      <c r="E31" s="4" t="s">
        <v>102</v>
      </c>
      <c r="F31" s="3">
        <v>2091</v>
      </c>
      <c r="G31" s="4" t="s">
        <v>195</v>
      </c>
      <c r="H31" s="4" t="s">
        <v>405</v>
      </c>
      <c r="I31" s="4" t="s">
        <v>407</v>
      </c>
      <c r="J31" s="6">
        <v>57109</v>
      </c>
      <c r="K31" s="6">
        <v>33701</v>
      </c>
      <c r="L31" s="6">
        <v>159</v>
      </c>
      <c r="M31" s="6">
        <v>37</v>
      </c>
      <c r="N31" s="6">
        <v>122</v>
      </c>
      <c r="O31" s="14">
        <v>107</v>
      </c>
      <c r="P31" s="14">
        <v>31</v>
      </c>
      <c r="Q31" s="14">
        <v>76</v>
      </c>
      <c r="R31" s="14">
        <v>56</v>
      </c>
      <c r="S31" s="14">
        <v>15</v>
      </c>
      <c r="T31" s="14">
        <v>41</v>
      </c>
      <c r="U31" s="14">
        <v>108</v>
      </c>
      <c r="V31" s="14">
        <v>34</v>
      </c>
      <c r="W31" s="14">
        <v>74</v>
      </c>
      <c r="X31" s="15">
        <v>41.5</v>
      </c>
      <c r="Y31" s="15">
        <v>75</v>
      </c>
      <c r="Z31" s="15">
        <v>116.5</v>
      </c>
    </row>
    <row r="32" spans="1:26">
      <c r="A32" s="3">
        <v>110657</v>
      </c>
      <c r="B32" s="3">
        <v>10077869</v>
      </c>
      <c r="C32" s="3">
        <v>8732107</v>
      </c>
      <c r="D32" s="3">
        <v>873</v>
      </c>
      <c r="E32" s="4" t="s">
        <v>102</v>
      </c>
      <c r="F32" s="3">
        <v>2107</v>
      </c>
      <c r="G32" s="4" t="s">
        <v>204</v>
      </c>
      <c r="H32" s="4" t="s">
        <v>405</v>
      </c>
      <c r="I32" s="4" t="s">
        <v>407</v>
      </c>
      <c r="J32" s="6">
        <v>63236</v>
      </c>
      <c r="K32" s="6">
        <v>37317</v>
      </c>
      <c r="L32" s="6">
        <v>147</v>
      </c>
      <c r="M32" s="6">
        <v>18</v>
      </c>
      <c r="N32" s="6">
        <v>129</v>
      </c>
      <c r="O32" s="14">
        <v>105</v>
      </c>
      <c r="P32" s="14">
        <v>15</v>
      </c>
      <c r="Q32" s="14">
        <v>90</v>
      </c>
      <c r="R32" s="14">
        <v>42</v>
      </c>
      <c r="S32" s="14">
        <v>4</v>
      </c>
      <c r="T32" s="14">
        <v>38</v>
      </c>
      <c r="U32" s="14">
        <v>106</v>
      </c>
      <c r="V32" s="14">
        <v>16</v>
      </c>
      <c r="W32" s="14">
        <v>90</v>
      </c>
      <c r="X32" s="15">
        <v>39</v>
      </c>
      <c r="Y32" s="15">
        <v>90</v>
      </c>
      <c r="Z32" s="15">
        <v>129</v>
      </c>
    </row>
    <row r="33" spans="1:26">
      <c r="A33" s="3">
        <v>110658</v>
      </c>
      <c r="B33" s="3">
        <v>10074535</v>
      </c>
      <c r="C33" s="3">
        <v>8732109</v>
      </c>
      <c r="D33" s="3">
        <v>873</v>
      </c>
      <c r="E33" s="4" t="s">
        <v>102</v>
      </c>
      <c r="F33" s="3">
        <v>2109</v>
      </c>
      <c r="G33" s="4" t="s">
        <v>205</v>
      </c>
      <c r="H33" s="4" t="s">
        <v>405</v>
      </c>
      <c r="I33" s="4" t="s">
        <v>407</v>
      </c>
      <c r="J33" s="6">
        <v>38971</v>
      </c>
      <c r="K33" s="6">
        <v>22998</v>
      </c>
      <c r="L33" s="6">
        <v>84</v>
      </c>
      <c r="M33" s="6">
        <v>3</v>
      </c>
      <c r="N33" s="6">
        <v>81</v>
      </c>
      <c r="O33" s="14">
        <v>60</v>
      </c>
      <c r="P33" s="14">
        <v>4</v>
      </c>
      <c r="Q33" s="14">
        <v>56</v>
      </c>
      <c r="R33" s="14">
        <v>24</v>
      </c>
      <c r="S33" s="14">
        <v>0</v>
      </c>
      <c r="T33" s="14">
        <v>24</v>
      </c>
      <c r="U33" s="14">
        <v>56</v>
      </c>
      <c r="V33" s="14">
        <v>4</v>
      </c>
      <c r="W33" s="14">
        <v>52</v>
      </c>
      <c r="X33" s="15">
        <v>25.5</v>
      </c>
      <c r="Y33" s="15">
        <v>54</v>
      </c>
      <c r="Z33" s="15">
        <v>79.5</v>
      </c>
    </row>
    <row r="34" spans="1:26">
      <c r="A34" s="3">
        <v>110663</v>
      </c>
      <c r="B34" s="3">
        <v>10077868</v>
      </c>
      <c r="C34" s="3">
        <v>8732115</v>
      </c>
      <c r="D34" s="3">
        <v>873</v>
      </c>
      <c r="E34" s="4" t="s">
        <v>102</v>
      </c>
      <c r="F34" s="3">
        <v>2115</v>
      </c>
      <c r="G34" s="4" t="s">
        <v>206</v>
      </c>
      <c r="H34" s="4" t="s">
        <v>405</v>
      </c>
      <c r="I34" s="4" t="s">
        <v>407</v>
      </c>
      <c r="J34" s="6">
        <v>37746</v>
      </c>
      <c r="K34" s="6">
        <v>22275</v>
      </c>
      <c r="L34" s="6">
        <v>98</v>
      </c>
      <c r="M34" s="6">
        <v>34</v>
      </c>
      <c r="N34" s="6">
        <v>64</v>
      </c>
      <c r="O34" s="14">
        <v>89</v>
      </c>
      <c r="P34" s="14">
        <v>26</v>
      </c>
      <c r="Q34" s="14">
        <v>63</v>
      </c>
      <c r="R34" s="14">
        <v>22</v>
      </c>
      <c r="S34" s="14">
        <v>6</v>
      </c>
      <c r="T34" s="14">
        <v>16</v>
      </c>
      <c r="U34" s="14">
        <v>74</v>
      </c>
      <c r="V34" s="14">
        <v>20</v>
      </c>
      <c r="W34" s="14">
        <v>54</v>
      </c>
      <c r="X34" s="15">
        <v>18.5</v>
      </c>
      <c r="Y34" s="15">
        <v>58.5</v>
      </c>
      <c r="Z34" s="15">
        <v>77</v>
      </c>
    </row>
    <row r="35" spans="1:26">
      <c r="A35" s="3">
        <v>110664</v>
      </c>
      <c r="B35" s="3">
        <v>10074534</v>
      </c>
      <c r="C35" s="3">
        <v>8732118</v>
      </c>
      <c r="D35" s="3">
        <v>873</v>
      </c>
      <c r="E35" s="4" t="s">
        <v>102</v>
      </c>
      <c r="F35" s="3">
        <v>2118</v>
      </c>
      <c r="G35" s="4" t="s">
        <v>207</v>
      </c>
      <c r="H35" s="4" t="s">
        <v>405</v>
      </c>
      <c r="I35" s="4" t="s">
        <v>407</v>
      </c>
      <c r="J35" s="6">
        <v>32599</v>
      </c>
      <c r="K35" s="6">
        <v>19238</v>
      </c>
      <c r="L35" s="6">
        <v>146</v>
      </c>
      <c r="M35" s="6">
        <v>43</v>
      </c>
      <c r="N35" s="6">
        <v>103</v>
      </c>
      <c r="O35" s="14">
        <v>66</v>
      </c>
      <c r="P35" s="14">
        <v>28</v>
      </c>
      <c r="Q35" s="14">
        <v>38</v>
      </c>
      <c r="R35" s="14">
        <v>33</v>
      </c>
      <c r="S35" s="14">
        <v>8</v>
      </c>
      <c r="T35" s="14">
        <v>25</v>
      </c>
      <c r="U35" s="14">
        <v>74</v>
      </c>
      <c r="V35" s="14">
        <v>29</v>
      </c>
      <c r="W35" s="14">
        <v>45</v>
      </c>
      <c r="X35" s="15">
        <v>25</v>
      </c>
      <c r="Y35" s="15">
        <v>41.5</v>
      </c>
      <c r="Z35" s="15">
        <v>66.5</v>
      </c>
    </row>
    <row r="36" spans="1:26">
      <c r="A36" s="3">
        <v>110665</v>
      </c>
      <c r="B36" s="3">
        <v>10068884</v>
      </c>
      <c r="C36" s="3">
        <v>8732119</v>
      </c>
      <c r="D36" s="3">
        <v>873</v>
      </c>
      <c r="E36" s="4" t="s">
        <v>102</v>
      </c>
      <c r="F36" s="3">
        <v>2119</v>
      </c>
      <c r="G36" s="4" t="s">
        <v>208</v>
      </c>
      <c r="H36" s="4" t="s">
        <v>405</v>
      </c>
      <c r="I36" s="4" t="s">
        <v>407</v>
      </c>
      <c r="J36" s="6">
        <v>29903</v>
      </c>
      <c r="K36" s="6">
        <v>17647</v>
      </c>
      <c r="L36" s="6">
        <v>74</v>
      </c>
      <c r="M36" s="6">
        <v>17</v>
      </c>
      <c r="N36" s="6">
        <v>57</v>
      </c>
      <c r="O36" s="14">
        <v>55</v>
      </c>
      <c r="P36" s="14">
        <v>9</v>
      </c>
      <c r="Q36" s="14">
        <v>46</v>
      </c>
      <c r="R36" s="14">
        <v>21</v>
      </c>
      <c r="S36" s="14">
        <v>6</v>
      </c>
      <c r="T36" s="14">
        <v>15</v>
      </c>
      <c r="U36" s="14">
        <v>55</v>
      </c>
      <c r="V36" s="14">
        <v>12</v>
      </c>
      <c r="W36" s="14">
        <v>43</v>
      </c>
      <c r="X36" s="15">
        <v>16.5</v>
      </c>
      <c r="Y36" s="15">
        <v>44.5</v>
      </c>
      <c r="Z36" s="15">
        <v>61</v>
      </c>
    </row>
    <row r="37" spans="1:26">
      <c r="A37" s="3">
        <v>110666</v>
      </c>
      <c r="B37" s="3">
        <v>10081279</v>
      </c>
      <c r="C37" s="3">
        <v>8732121</v>
      </c>
      <c r="D37" s="3">
        <v>873</v>
      </c>
      <c r="E37" s="4" t="s">
        <v>102</v>
      </c>
      <c r="F37" s="3">
        <v>2121</v>
      </c>
      <c r="G37" s="4" t="s">
        <v>209</v>
      </c>
      <c r="H37" s="4" t="s">
        <v>405</v>
      </c>
      <c r="I37" s="4" t="s">
        <v>407</v>
      </c>
      <c r="J37" s="6">
        <v>61030</v>
      </c>
      <c r="K37" s="6">
        <v>36015</v>
      </c>
      <c r="L37" s="6">
        <v>139</v>
      </c>
      <c r="M37" s="6">
        <v>17</v>
      </c>
      <c r="N37" s="6">
        <v>122</v>
      </c>
      <c r="O37" s="14">
        <v>96</v>
      </c>
      <c r="P37" s="14">
        <v>14</v>
      </c>
      <c r="Q37" s="14">
        <v>82</v>
      </c>
      <c r="R37" s="14">
        <v>54</v>
      </c>
      <c r="S37" s="14">
        <v>9</v>
      </c>
      <c r="T37" s="14">
        <v>45</v>
      </c>
      <c r="U37" s="14">
        <v>89</v>
      </c>
      <c r="V37" s="14">
        <v>12</v>
      </c>
      <c r="W37" s="14">
        <v>77</v>
      </c>
      <c r="X37" s="15">
        <v>45</v>
      </c>
      <c r="Y37" s="15">
        <v>79.5</v>
      </c>
      <c r="Z37" s="15">
        <v>124.5</v>
      </c>
    </row>
    <row r="38" spans="1:26">
      <c r="A38" s="3">
        <v>110668</v>
      </c>
      <c r="B38" s="3">
        <v>10074533</v>
      </c>
      <c r="C38" s="3">
        <v>8732123</v>
      </c>
      <c r="D38" s="3">
        <v>873</v>
      </c>
      <c r="E38" s="4" t="s">
        <v>102</v>
      </c>
      <c r="F38" s="3">
        <v>2123</v>
      </c>
      <c r="G38" s="4" t="s">
        <v>210</v>
      </c>
      <c r="H38" s="4" t="s">
        <v>405</v>
      </c>
      <c r="I38" s="4" t="s">
        <v>407</v>
      </c>
      <c r="J38" s="6">
        <v>20834</v>
      </c>
      <c r="K38" s="6">
        <v>12295</v>
      </c>
      <c r="L38" s="6">
        <v>71</v>
      </c>
      <c r="M38" s="6">
        <v>22</v>
      </c>
      <c r="N38" s="6">
        <v>49</v>
      </c>
      <c r="O38" s="14">
        <v>50</v>
      </c>
      <c r="P38" s="14">
        <v>23</v>
      </c>
      <c r="Q38" s="14">
        <v>27</v>
      </c>
      <c r="R38" s="14">
        <v>23</v>
      </c>
      <c r="S38" s="14">
        <v>8</v>
      </c>
      <c r="T38" s="14">
        <v>15</v>
      </c>
      <c r="U38" s="14">
        <v>47</v>
      </c>
      <c r="V38" s="14">
        <v>22</v>
      </c>
      <c r="W38" s="14">
        <v>25</v>
      </c>
      <c r="X38" s="15">
        <v>16.5</v>
      </c>
      <c r="Y38" s="15">
        <v>26</v>
      </c>
      <c r="Z38" s="15">
        <v>42.5</v>
      </c>
    </row>
    <row r="39" spans="1:26">
      <c r="A39" s="3">
        <v>110673</v>
      </c>
      <c r="B39" s="3">
        <v>10077867</v>
      </c>
      <c r="C39" s="3">
        <v>8732205</v>
      </c>
      <c r="D39" s="3">
        <v>873</v>
      </c>
      <c r="E39" s="4" t="s">
        <v>102</v>
      </c>
      <c r="F39" s="3">
        <v>2205</v>
      </c>
      <c r="G39" s="4" t="s">
        <v>214</v>
      </c>
      <c r="H39" s="4" t="s">
        <v>405</v>
      </c>
      <c r="I39" s="4" t="s">
        <v>407</v>
      </c>
      <c r="J39" s="6">
        <v>12501</v>
      </c>
      <c r="K39" s="6">
        <v>7378</v>
      </c>
      <c r="L39" s="6">
        <v>16</v>
      </c>
      <c r="M39" s="6">
        <v>3</v>
      </c>
      <c r="N39" s="6">
        <v>13</v>
      </c>
      <c r="O39" s="14">
        <v>25</v>
      </c>
      <c r="P39" s="14">
        <v>5</v>
      </c>
      <c r="Q39" s="14">
        <v>20</v>
      </c>
      <c r="R39" s="14">
        <v>6</v>
      </c>
      <c r="S39" s="14">
        <v>1</v>
      </c>
      <c r="T39" s="14">
        <v>5</v>
      </c>
      <c r="U39" s="14">
        <v>25</v>
      </c>
      <c r="V39" s="14">
        <v>5</v>
      </c>
      <c r="W39" s="14">
        <v>20</v>
      </c>
      <c r="X39" s="15">
        <v>5.5</v>
      </c>
      <c r="Y39" s="15">
        <v>20</v>
      </c>
      <c r="Z39" s="15">
        <v>25.5</v>
      </c>
    </row>
    <row r="40" spans="1:26">
      <c r="A40" s="3">
        <v>110676</v>
      </c>
      <c r="B40" s="3">
        <v>10077866</v>
      </c>
      <c r="C40" s="3">
        <v>8732208</v>
      </c>
      <c r="D40" s="3">
        <v>873</v>
      </c>
      <c r="E40" s="4" t="s">
        <v>102</v>
      </c>
      <c r="F40" s="3">
        <v>2208</v>
      </c>
      <c r="G40" s="4" t="s">
        <v>216</v>
      </c>
      <c r="H40" s="4" t="s">
        <v>405</v>
      </c>
      <c r="I40" s="4" t="s">
        <v>407</v>
      </c>
      <c r="J40" s="6">
        <v>24756</v>
      </c>
      <c r="K40" s="6">
        <v>14609</v>
      </c>
      <c r="L40" s="6">
        <v>57</v>
      </c>
      <c r="M40" s="6">
        <v>5</v>
      </c>
      <c r="N40" s="6">
        <v>52</v>
      </c>
      <c r="O40" s="14">
        <v>44</v>
      </c>
      <c r="P40" s="14">
        <v>5</v>
      </c>
      <c r="Q40" s="14">
        <v>39</v>
      </c>
      <c r="R40" s="14">
        <v>13</v>
      </c>
      <c r="S40" s="14">
        <v>0</v>
      </c>
      <c r="T40" s="14">
        <v>13</v>
      </c>
      <c r="U40" s="14">
        <v>38</v>
      </c>
      <c r="V40" s="14">
        <v>5</v>
      </c>
      <c r="W40" s="14">
        <v>33</v>
      </c>
      <c r="X40" s="15">
        <v>14.5</v>
      </c>
      <c r="Y40" s="15">
        <v>36</v>
      </c>
      <c r="Z40" s="15">
        <v>50.5</v>
      </c>
    </row>
    <row r="41" spans="1:26">
      <c r="A41" s="3">
        <v>110679</v>
      </c>
      <c r="B41" s="3">
        <v>10074532</v>
      </c>
      <c r="C41" s="3">
        <v>8732211</v>
      </c>
      <c r="D41" s="3">
        <v>873</v>
      </c>
      <c r="E41" s="4" t="s">
        <v>102</v>
      </c>
      <c r="F41" s="3">
        <v>2211</v>
      </c>
      <c r="G41" s="4" t="s">
        <v>219</v>
      </c>
      <c r="H41" s="4" t="s">
        <v>405</v>
      </c>
      <c r="I41" s="4" t="s">
        <v>407</v>
      </c>
      <c r="J41" s="6">
        <v>43138</v>
      </c>
      <c r="K41" s="6">
        <v>25457</v>
      </c>
      <c r="L41" s="6">
        <v>81</v>
      </c>
      <c r="M41" s="6">
        <v>6</v>
      </c>
      <c r="N41" s="6">
        <v>75</v>
      </c>
      <c r="O41" s="14">
        <v>64</v>
      </c>
      <c r="P41" s="14">
        <v>3</v>
      </c>
      <c r="Q41" s="14">
        <v>61</v>
      </c>
      <c r="R41" s="14">
        <v>29</v>
      </c>
      <c r="S41" s="14">
        <v>0</v>
      </c>
      <c r="T41" s="14">
        <v>29</v>
      </c>
      <c r="U41" s="14">
        <v>56</v>
      </c>
      <c r="V41" s="14">
        <v>3</v>
      </c>
      <c r="W41" s="14">
        <v>53</v>
      </c>
      <c r="X41" s="15">
        <v>31</v>
      </c>
      <c r="Y41" s="15">
        <v>57</v>
      </c>
      <c r="Z41" s="15">
        <v>88</v>
      </c>
    </row>
    <row r="42" spans="1:26">
      <c r="A42" s="3">
        <v>110680</v>
      </c>
      <c r="B42" s="3">
        <v>10077302</v>
      </c>
      <c r="C42" s="3">
        <v>8732212</v>
      </c>
      <c r="D42" s="3">
        <v>873</v>
      </c>
      <c r="E42" s="4" t="s">
        <v>102</v>
      </c>
      <c r="F42" s="3">
        <v>2212</v>
      </c>
      <c r="G42" s="4" t="s">
        <v>220</v>
      </c>
      <c r="H42" s="4" t="s">
        <v>405</v>
      </c>
      <c r="I42" s="4" t="s">
        <v>407</v>
      </c>
      <c r="J42" s="6">
        <v>37011</v>
      </c>
      <c r="K42" s="6">
        <v>21841</v>
      </c>
      <c r="L42" s="6">
        <v>80</v>
      </c>
      <c r="M42" s="6">
        <v>2</v>
      </c>
      <c r="N42" s="6">
        <v>78</v>
      </c>
      <c r="O42" s="14">
        <v>51</v>
      </c>
      <c r="P42" s="14">
        <v>3</v>
      </c>
      <c r="Q42" s="14">
        <v>48</v>
      </c>
      <c r="R42" s="14">
        <v>29</v>
      </c>
      <c r="S42" s="14">
        <v>1</v>
      </c>
      <c r="T42" s="14">
        <v>28</v>
      </c>
      <c r="U42" s="14">
        <v>49</v>
      </c>
      <c r="V42" s="14">
        <v>3</v>
      </c>
      <c r="W42" s="14">
        <v>46</v>
      </c>
      <c r="X42" s="15">
        <v>28.5</v>
      </c>
      <c r="Y42" s="15">
        <v>47</v>
      </c>
      <c r="Z42" s="15">
        <v>75.5</v>
      </c>
    </row>
    <row r="43" spans="1:26">
      <c r="A43" s="3">
        <v>110685</v>
      </c>
      <c r="B43" s="3">
        <v>10077864</v>
      </c>
      <c r="C43" s="3">
        <v>8732217</v>
      </c>
      <c r="D43" s="3">
        <v>873</v>
      </c>
      <c r="E43" s="4" t="s">
        <v>102</v>
      </c>
      <c r="F43" s="3">
        <v>2217</v>
      </c>
      <c r="G43" s="4" t="s">
        <v>222</v>
      </c>
      <c r="H43" s="4" t="s">
        <v>405</v>
      </c>
      <c r="I43" s="4" t="s">
        <v>407</v>
      </c>
      <c r="J43" s="6">
        <v>18873</v>
      </c>
      <c r="K43" s="6">
        <v>11138</v>
      </c>
      <c r="L43" s="6">
        <v>55</v>
      </c>
      <c r="M43" s="6">
        <v>11</v>
      </c>
      <c r="N43" s="6">
        <v>44</v>
      </c>
      <c r="O43" s="14">
        <v>32</v>
      </c>
      <c r="P43" s="14">
        <v>4</v>
      </c>
      <c r="Q43" s="14">
        <v>28</v>
      </c>
      <c r="R43" s="14">
        <v>19</v>
      </c>
      <c r="S43" s="14">
        <v>7</v>
      </c>
      <c r="T43" s="14">
        <v>12</v>
      </c>
      <c r="U43" s="14">
        <v>30</v>
      </c>
      <c r="V43" s="14">
        <v>6</v>
      </c>
      <c r="W43" s="14">
        <v>24</v>
      </c>
      <c r="X43" s="15">
        <v>12.5</v>
      </c>
      <c r="Y43" s="15">
        <v>26</v>
      </c>
      <c r="Z43" s="15">
        <v>38.5</v>
      </c>
    </row>
    <row r="44" spans="1:26">
      <c r="A44" s="3">
        <v>110687</v>
      </c>
      <c r="B44" s="3">
        <v>10069701</v>
      </c>
      <c r="C44" s="3">
        <v>8732219</v>
      </c>
      <c r="D44" s="3">
        <v>873</v>
      </c>
      <c r="E44" s="4" t="s">
        <v>102</v>
      </c>
      <c r="F44" s="3">
        <v>2219</v>
      </c>
      <c r="G44" s="4" t="s">
        <v>224</v>
      </c>
      <c r="H44" s="4" t="s">
        <v>405</v>
      </c>
      <c r="I44" s="4" t="s">
        <v>407</v>
      </c>
      <c r="J44" s="6">
        <v>73530</v>
      </c>
      <c r="K44" s="6">
        <v>43392</v>
      </c>
      <c r="L44" s="6">
        <v>171</v>
      </c>
      <c r="M44" s="6">
        <v>31</v>
      </c>
      <c r="N44" s="6">
        <v>140</v>
      </c>
      <c r="O44" s="14">
        <v>125</v>
      </c>
      <c r="P44" s="14">
        <v>24</v>
      </c>
      <c r="Q44" s="14">
        <v>101</v>
      </c>
      <c r="R44" s="14">
        <v>60</v>
      </c>
      <c r="S44" s="14">
        <v>12</v>
      </c>
      <c r="T44" s="14">
        <v>48</v>
      </c>
      <c r="U44" s="14">
        <v>126</v>
      </c>
      <c r="V44" s="14">
        <v>23</v>
      </c>
      <c r="W44" s="14">
        <v>103</v>
      </c>
      <c r="X44" s="15">
        <v>48</v>
      </c>
      <c r="Y44" s="15">
        <v>102</v>
      </c>
      <c r="Z44" s="15">
        <v>150</v>
      </c>
    </row>
    <row r="45" spans="1:26">
      <c r="A45" s="3">
        <v>110703</v>
      </c>
      <c r="B45" s="3">
        <v>10077859</v>
      </c>
      <c r="C45" s="3">
        <v>8732240</v>
      </c>
      <c r="D45" s="3">
        <v>873</v>
      </c>
      <c r="E45" s="4" t="s">
        <v>102</v>
      </c>
      <c r="F45" s="3">
        <v>2240</v>
      </c>
      <c r="G45" s="4" t="s">
        <v>230</v>
      </c>
      <c r="H45" s="4" t="s">
        <v>405</v>
      </c>
      <c r="I45" s="4" t="s">
        <v>407</v>
      </c>
      <c r="J45" s="6">
        <v>22795</v>
      </c>
      <c r="K45" s="6">
        <v>13452</v>
      </c>
      <c r="L45" s="6">
        <v>50</v>
      </c>
      <c r="M45" s="6">
        <v>3</v>
      </c>
      <c r="N45" s="6">
        <v>47</v>
      </c>
      <c r="O45" s="14">
        <v>29</v>
      </c>
      <c r="P45" s="14">
        <v>4</v>
      </c>
      <c r="Q45" s="14">
        <v>25</v>
      </c>
      <c r="R45" s="14">
        <v>24</v>
      </c>
      <c r="S45" s="14">
        <v>2</v>
      </c>
      <c r="T45" s="14">
        <v>22</v>
      </c>
      <c r="U45" s="14">
        <v>28</v>
      </c>
      <c r="V45" s="14">
        <v>6</v>
      </c>
      <c r="W45" s="14">
        <v>22</v>
      </c>
      <c r="X45" s="15">
        <v>23</v>
      </c>
      <c r="Y45" s="15">
        <v>23.5</v>
      </c>
      <c r="Z45" s="15">
        <v>46.5</v>
      </c>
    </row>
    <row r="46" spans="1:26">
      <c r="A46" s="3">
        <v>110707</v>
      </c>
      <c r="B46" s="3">
        <v>10069700</v>
      </c>
      <c r="C46" s="3">
        <v>8732246</v>
      </c>
      <c r="D46" s="3">
        <v>873</v>
      </c>
      <c r="E46" s="4" t="s">
        <v>102</v>
      </c>
      <c r="F46" s="3">
        <v>2246</v>
      </c>
      <c r="G46" s="4" t="s">
        <v>231</v>
      </c>
      <c r="H46" s="4" t="s">
        <v>405</v>
      </c>
      <c r="I46" s="4" t="s">
        <v>407</v>
      </c>
      <c r="J46" s="6">
        <v>61275</v>
      </c>
      <c r="K46" s="6">
        <v>36160</v>
      </c>
      <c r="L46" s="6">
        <v>152</v>
      </c>
      <c r="M46" s="6">
        <v>23</v>
      </c>
      <c r="N46" s="6">
        <v>129</v>
      </c>
      <c r="O46" s="14">
        <v>108</v>
      </c>
      <c r="P46" s="14">
        <v>24</v>
      </c>
      <c r="Q46" s="14">
        <v>84</v>
      </c>
      <c r="R46" s="14">
        <v>48</v>
      </c>
      <c r="S46" s="14">
        <v>8</v>
      </c>
      <c r="T46" s="14">
        <v>40</v>
      </c>
      <c r="U46" s="14">
        <v>111</v>
      </c>
      <c r="V46" s="14">
        <v>25</v>
      </c>
      <c r="W46" s="14">
        <v>86</v>
      </c>
      <c r="X46" s="15">
        <v>40</v>
      </c>
      <c r="Y46" s="15">
        <v>85</v>
      </c>
      <c r="Z46" s="15">
        <v>125</v>
      </c>
    </row>
    <row r="47" spans="1:26">
      <c r="A47" s="3">
        <v>110713</v>
      </c>
      <c r="B47" s="3">
        <v>10069699</v>
      </c>
      <c r="C47" s="3">
        <v>8732254</v>
      </c>
      <c r="D47" s="3">
        <v>873</v>
      </c>
      <c r="E47" s="4" t="s">
        <v>102</v>
      </c>
      <c r="F47" s="3">
        <v>2254</v>
      </c>
      <c r="G47" s="4" t="s">
        <v>233</v>
      </c>
      <c r="H47" s="4" t="s">
        <v>405</v>
      </c>
      <c r="I47" s="4" t="s">
        <v>407</v>
      </c>
      <c r="J47" s="6">
        <v>60540</v>
      </c>
      <c r="K47" s="6">
        <v>35726</v>
      </c>
      <c r="L47" s="6">
        <v>135</v>
      </c>
      <c r="M47" s="6">
        <v>23</v>
      </c>
      <c r="N47" s="6">
        <v>112</v>
      </c>
      <c r="O47" s="14">
        <v>97</v>
      </c>
      <c r="P47" s="14">
        <v>22</v>
      </c>
      <c r="Q47" s="14">
        <v>75</v>
      </c>
      <c r="R47" s="14">
        <v>53</v>
      </c>
      <c r="S47" s="14">
        <v>8</v>
      </c>
      <c r="T47" s="14">
        <v>45</v>
      </c>
      <c r="U47" s="14">
        <v>103</v>
      </c>
      <c r="V47" s="14">
        <v>22</v>
      </c>
      <c r="W47" s="14">
        <v>81</v>
      </c>
      <c r="X47" s="15">
        <v>45.5</v>
      </c>
      <c r="Y47" s="15">
        <v>78</v>
      </c>
      <c r="Z47" s="15">
        <v>123.5</v>
      </c>
    </row>
    <row r="48" spans="1:26">
      <c r="A48" s="3">
        <v>110714</v>
      </c>
      <c r="B48" s="3">
        <v>10069698</v>
      </c>
      <c r="C48" s="3">
        <v>8732255</v>
      </c>
      <c r="D48" s="3">
        <v>873</v>
      </c>
      <c r="E48" s="4" t="s">
        <v>102</v>
      </c>
      <c r="F48" s="3">
        <v>2255</v>
      </c>
      <c r="G48" s="4" t="s">
        <v>234</v>
      </c>
      <c r="H48" s="4" t="s">
        <v>405</v>
      </c>
      <c r="I48" s="4" t="s">
        <v>407</v>
      </c>
      <c r="J48" s="6">
        <v>60785</v>
      </c>
      <c r="K48" s="6">
        <v>35871</v>
      </c>
      <c r="L48" s="6">
        <v>160</v>
      </c>
      <c r="M48" s="6">
        <v>24</v>
      </c>
      <c r="N48" s="6">
        <v>136</v>
      </c>
      <c r="O48" s="14">
        <v>108</v>
      </c>
      <c r="P48" s="14">
        <v>22</v>
      </c>
      <c r="Q48" s="14">
        <v>86</v>
      </c>
      <c r="R48" s="14">
        <v>47</v>
      </c>
      <c r="S48" s="14">
        <v>8</v>
      </c>
      <c r="T48" s="14">
        <v>39</v>
      </c>
      <c r="U48" s="14">
        <v>95</v>
      </c>
      <c r="V48" s="14">
        <v>22</v>
      </c>
      <c r="W48" s="14">
        <v>73</v>
      </c>
      <c r="X48" s="15">
        <v>44.5</v>
      </c>
      <c r="Y48" s="15">
        <v>79.5</v>
      </c>
      <c r="Z48" s="15">
        <v>124</v>
      </c>
    </row>
    <row r="49" spans="1:26">
      <c r="A49" s="3">
        <v>110717</v>
      </c>
      <c r="B49" s="3">
        <v>10077857</v>
      </c>
      <c r="C49" s="3">
        <v>8732260</v>
      </c>
      <c r="D49" s="3">
        <v>873</v>
      </c>
      <c r="E49" s="4" t="s">
        <v>102</v>
      </c>
      <c r="F49" s="3">
        <v>2260</v>
      </c>
      <c r="G49" s="4" t="s">
        <v>237</v>
      </c>
      <c r="H49" s="4" t="s">
        <v>405</v>
      </c>
      <c r="I49" s="4" t="s">
        <v>407</v>
      </c>
      <c r="J49" s="6">
        <v>8824</v>
      </c>
      <c r="K49" s="6">
        <v>5208</v>
      </c>
      <c r="L49" s="6">
        <v>22</v>
      </c>
      <c r="M49" s="6">
        <v>6</v>
      </c>
      <c r="N49" s="6">
        <v>16</v>
      </c>
      <c r="O49" s="14">
        <v>16</v>
      </c>
      <c r="P49" s="14">
        <v>4</v>
      </c>
      <c r="Q49" s="14">
        <v>12</v>
      </c>
      <c r="R49" s="14">
        <v>8</v>
      </c>
      <c r="S49" s="14">
        <v>2</v>
      </c>
      <c r="T49" s="14">
        <v>6</v>
      </c>
      <c r="U49" s="14">
        <v>16</v>
      </c>
      <c r="V49" s="14">
        <v>4</v>
      </c>
      <c r="W49" s="14">
        <v>12</v>
      </c>
      <c r="X49" s="15">
        <v>6</v>
      </c>
      <c r="Y49" s="15">
        <v>12</v>
      </c>
      <c r="Z49" s="15">
        <v>18</v>
      </c>
    </row>
    <row r="50" spans="1:26">
      <c r="A50" s="3">
        <v>110733</v>
      </c>
      <c r="B50" s="3">
        <v>10074529</v>
      </c>
      <c r="C50" s="3">
        <v>8732293</v>
      </c>
      <c r="D50" s="3">
        <v>873</v>
      </c>
      <c r="E50" s="4" t="s">
        <v>102</v>
      </c>
      <c r="F50" s="3">
        <v>2293</v>
      </c>
      <c r="G50" s="4" t="s">
        <v>238</v>
      </c>
      <c r="H50" s="4" t="s">
        <v>405</v>
      </c>
      <c r="I50" s="4" t="s">
        <v>407</v>
      </c>
      <c r="J50" s="6">
        <v>41913</v>
      </c>
      <c r="K50" s="6">
        <v>24734</v>
      </c>
      <c r="L50" s="6">
        <v>91</v>
      </c>
      <c r="M50" s="6">
        <v>13</v>
      </c>
      <c r="N50" s="6">
        <v>78</v>
      </c>
      <c r="O50" s="14">
        <v>58</v>
      </c>
      <c r="P50" s="14">
        <v>8</v>
      </c>
      <c r="Q50" s="14">
        <v>50</v>
      </c>
      <c r="R50" s="14">
        <v>40</v>
      </c>
      <c r="S50" s="14">
        <v>2</v>
      </c>
      <c r="T50" s="14">
        <v>38</v>
      </c>
      <c r="U50" s="14">
        <v>54</v>
      </c>
      <c r="V50" s="14">
        <v>9</v>
      </c>
      <c r="W50" s="14">
        <v>45</v>
      </c>
      <c r="X50" s="15">
        <v>38</v>
      </c>
      <c r="Y50" s="15">
        <v>47.5</v>
      </c>
      <c r="Z50" s="15">
        <v>85.5</v>
      </c>
    </row>
    <row r="51" spans="1:26">
      <c r="A51" s="3">
        <v>110746</v>
      </c>
      <c r="B51" s="3">
        <v>10077854</v>
      </c>
      <c r="C51" s="3">
        <v>8732312</v>
      </c>
      <c r="D51" s="3">
        <v>873</v>
      </c>
      <c r="E51" s="4" t="s">
        <v>102</v>
      </c>
      <c r="F51" s="3">
        <v>2312</v>
      </c>
      <c r="G51" s="4" t="s">
        <v>239</v>
      </c>
      <c r="H51" s="4" t="s">
        <v>405</v>
      </c>
      <c r="I51" s="4" t="s">
        <v>407</v>
      </c>
      <c r="J51" s="6">
        <v>28922</v>
      </c>
      <c r="K51" s="6">
        <v>17068</v>
      </c>
      <c r="L51" s="6">
        <v>77</v>
      </c>
      <c r="M51" s="6">
        <v>8</v>
      </c>
      <c r="N51" s="6">
        <v>69</v>
      </c>
      <c r="O51" s="14">
        <v>43</v>
      </c>
      <c r="P51" s="14">
        <v>6</v>
      </c>
      <c r="Q51" s="14">
        <v>37</v>
      </c>
      <c r="R51" s="14">
        <v>25</v>
      </c>
      <c r="S51" s="14">
        <v>4</v>
      </c>
      <c r="T51" s="14">
        <v>21</v>
      </c>
      <c r="U51" s="14">
        <v>44</v>
      </c>
      <c r="V51" s="14">
        <v>6</v>
      </c>
      <c r="W51" s="14">
        <v>38</v>
      </c>
      <c r="X51" s="15">
        <v>21.5</v>
      </c>
      <c r="Y51" s="15">
        <v>37.5</v>
      </c>
      <c r="Z51" s="15">
        <v>59</v>
      </c>
    </row>
    <row r="52" spans="1:26">
      <c r="A52" s="3">
        <v>110748</v>
      </c>
      <c r="B52" s="3">
        <v>10068882</v>
      </c>
      <c r="C52" s="3">
        <v>8732315</v>
      </c>
      <c r="D52" s="3">
        <v>873</v>
      </c>
      <c r="E52" s="4" t="s">
        <v>102</v>
      </c>
      <c r="F52" s="3">
        <v>2315</v>
      </c>
      <c r="G52" s="4" t="s">
        <v>240</v>
      </c>
      <c r="H52" s="4" t="s">
        <v>405</v>
      </c>
      <c r="I52" s="4" t="s">
        <v>407</v>
      </c>
      <c r="J52" s="6">
        <v>77452</v>
      </c>
      <c r="K52" s="6">
        <v>45706</v>
      </c>
      <c r="L52" s="6">
        <v>184</v>
      </c>
      <c r="M52" s="6">
        <v>30</v>
      </c>
      <c r="N52" s="6">
        <v>154</v>
      </c>
      <c r="O52" s="14">
        <v>128</v>
      </c>
      <c r="P52" s="14">
        <v>18</v>
      </c>
      <c r="Q52" s="14">
        <v>110</v>
      </c>
      <c r="R52" s="14">
        <v>51</v>
      </c>
      <c r="S52" s="14">
        <v>8</v>
      </c>
      <c r="T52" s="14">
        <v>43</v>
      </c>
      <c r="U52" s="14">
        <v>140</v>
      </c>
      <c r="V52" s="14">
        <v>20</v>
      </c>
      <c r="W52" s="14">
        <v>120</v>
      </c>
      <c r="X52" s="15">
        <v>43</v>
      </c>
      <c r="Y52" s="15">
        <v>115</v>
      </c>
      <c r="Z52" s="15">
        <v>158</v>
      </c>
    </row>
    <row r="53" spans="1:26">
      <c r="A53" s="3">
        <v>110750</v>
      </c>
      <c r="B53" s="3">
        <v>10068881</v>
      </c>
      <c r="C53" s="3">
        <v>8732317</v>
      </c>
      <c r="D53" s="3">
        <v>873</v>
      </c>
      <c r="E53" s="4" t="s">
        <v>102</v>
      </c>
      <c r="F53" s="3">
        <v>2317</v>
      </c>
      <c r="G53" s="4" t="s">
        <v>241</v>
      </c>
      <c r="H53" s="4" t="s">
        <v>405</v>
      </c>
      <c r="I53" s="4" t="s">
        <v>407</v>
      </c>
      <c r="J53" s="6">
        <v>94119</v>
      </c>
      <c r="K53" s="6">
        <v>55542</v>
      </c>
      <c r="L53" s="6">
        <v>226</v>
      </c>
      <c r="M53" s="6">
        <v>26</v>
      </c>
      <c r="N53" s="6">
        <v>200</v>
      </c>
      <c r="O53" s="14">
        <v>145</v>
      </c>
      <c r="P53" s="14">
        <v>20</v>
      </c>
      <c r="Q53" s="14">
        <v>125</v>
      </c>
      <c r="R53" s="14">
        <v>73</v>
      </c>
      <c r="S53" s="14">
        <v>6</v>
      </c>
      <c r="T53" s="14">
        <v>67</v>
      </c>
      <c r="U53" s="14">
        <v>146</v>
      </c>
      <c r="V53" s="14">
        <v>21</v>
      </c>
      <c r="W53" s="14">
        <v>125</v>
      </c>
      <c r="X53" s="15">
        <v>67</v>
      </c>
      <c r="Y53" s="15">
        <v>125</v>
      </c>
      <c r="Z53" s="15">
        <v>192</v>
      </c>
    </row>
    <row r="54" spans="1:26">
      <c r="A54" s="3">
        <v>110754</v>
      </c>
      <c r="B54" s="3">
        <v>10074528</v>
      </c>
      <c r="C54" s="3">
        <v>8732321</v>
      </c>
      <c r="D54" s="3">
        <v>873</v>
      </c>
      <c r="E54" s="4" t="s">
        <v>102</v>
      </c>
      <c r="F54" s="3">
        <v>2321</v>
      </c>
      <c r="G54" s="4" t="s">
        <v>244</v>
      </c>
      <c r="H54" s="4" t="s">
        <v>405</v>
      </c>
      <c r="I54" s="4" t="s">
        <v>407</v>
      </c>
      <c r="J54" s="6">
        <v>74021</v>
      </c>
      <c r="K54" s="6">
        <v>43681</v>
      </c>
      <c r="L54" s="6">
        <v>175</v>
      </c>
      <c r="M54" s="6">
        <v>28</v>
      </c>
      <c r="N54" s="6">
        <v>147</v>
      </c>
      <c r="O54" s="14">
        <v>117</v>
      </c>
      <c r="P54" s="14">
        <v>17</v>
      </c>
      <c r="Q54" s="14">
        <v>100</v>
      </c>
      <c r="R54" s="14">
        <v>59</v>
      </c>
      <c r="S54" s="14">
        <v>7</v>
      </c>
      <c r="T54" s="14">
        <v>52</v>
      </c>
      <c r="U54" s="14">
        <v>115</v>
      </c>
      <c r="V54" s="14">
        <v>17</v>
      </c>
      <c r="W54" s="14">
        <v>98</v>
      </c>
      <c r="X54" s="15">
        <v>52</v>
      </c>
      <c r="Y54" s="15">
        <v>99</v>
      </c>
      <c r="Z54" s="15">
        <v>151</v>
      </c>
    </row>
    <row r="55" spans="1:26">
      <c r="A55" s="3">
        <v>110758</v>
      </c>
      <c r="B55" s="3">
        <v>10077852</v>
      </c>
      <c r="C55" s="3">
        <v>8732327</v>
      </c>
      <c r="D55" s="3">
        <v>873</v>
      </c>
      <c r="E55" s="4" t="s">
        <v>102</v>
      </c>
      <c r="F55" s="3">
        <v>2327</v>
      </c>
      <c r="G55" s="4" t="s">
        <v>245</v>
      </c>
      <c r="H55" s="4" t="s">
        <v>405</v>
      </c>
      <c r="I55" s="4" t="s">
        <v>407</v>
      </c>
      <c r="J55" s="6">
        <v>51717</v>
      </c>
      <c r="K55" s="6">
        <v>30520</v>
      </c>
      <c r="L55" s="6">
        <v>130</v>
      </c>
      <c r="M55" s="6">
        <v>15</v>
      </c>
      <c r="N55" s="6">
        <v>115</v>
      </c>
      <c r="O55" s="14">
        <v>90</v>
      </c>
      <c r="P55" s="14">
        <v>12</v>
      </c>
      <c r="Q55" s="14">
        <v>78</v>
      </c>
      <c r="R55" s="14">
        <v>37</v>
      </c>
      <c r="S55" s="14">
        <v>4</v>
      </c>
      <c r="T55" s="14">
        <v>33</v>
      </c>
      <c r="U55" s="14">
        <v>75</v>
      </c>
      <c r="V55" s="14">
        <v>13</v>
      </c>
      <c r="W55" s="14">
        <v>62</v>
      </c>
      <c r="X55" s="15">
        <v>35.5</v>
      </c>
      <c r="Y55" s="15">
        <v>70</v>
      </c>
      <c r="Z55" s="15">
        <v>105.5</v>
      </c>
    </row>
    <row r="56" spans="1:26">
      <c r="A56" s="3">
        <v>110759</v>
      </c>
      <c r="B56" s="3">
        <v>10081280</v>
      </c>
      <c r="C56" s="3">
        <v>8732328</v>
      </c>
      <c r="D56" s="3">
        <v>873</v>
      </c>
      <c r="E56" s="4" t="s">
        <v>102</v>
      </c>
      <c r="F56" s="3">
        <v>2328</v>
      </c>
      <c r="G56" s="4" t="s">
        <v>246</v>
      </c>
      <c r="H56" s="4" t="s">
        <v>405</v>
      </c>
      <c r="I56" s="4" t="s">
        <v>407</v>
      </c>
      <c r="J56" s="6">
        <v>45099</v>
      </c>
      <c r="K56" s="6">
        <v>26614</v>
      </c>
      <c r="L56" s="6">
        <v>111</v>
      </c>
      <c r="M56" s="6">
        <v>7</v>
      </c>
      <c r="N56" s="6">
        <v>104</v>
      </c>
      <c r="O56" s="14">
        <v>65</v>
      </c>
      <c r="P56" s="14">
        <v>7</v>
      </c>
      <c r="Q56" s="14">
        <v>58</v>
      </c>
      <c r="R56" s="14">
        <v>37</v>
      </c>
      <c r="S56" s="14">
        <v>3</v>
      </c>
      <c r="T56" s="14">
        <v>34</v>
      </c>
      <c r="U56" s="14">
        <v>65</v>
      </c>
      <c r="V56" s="14">
        <v>7</v>
      </c>
      <c r="W56" s="14">
        <v>58</v>
      </c>
      <c r="X56" s="15">
        <v>34</v>
      </c>
      <c r="Y56" s="15">
        <v>58</v>
      </c>
      <c r="Z56" s="15">
        <v>92</v>
      </c>
    </row>
    <row r="57" spans="1:26">
      <c r="A57" s="3">
        <v>110760</v>
      </c>
      <c r="B57" s="3">
        <v>10069695</v>
      </c>
      <c r="C57" s="3">
        <v>8732329</v>
      </c>
      <c r="D57" s="3">
        <v>873</v>
      </c>
      <c r="E57" s="4" t="s">
        <v>102</v>
      </c>
      <c r="F57" s="3">
        <v>2329</v>
      </c>
      <c r="G57" s="4" t="s">
        <v>247</v>
      </c>
      <c r="H57" s="4" t="s">
        <v>405</v>
      </c>
      <c r="I57" s="4" t="s">
        <v>407</v>
      </c>
      <c r="J57" s="6">
        <v>39462</v>
      </c>
      <c r="K57" s="6">
        <v>23288</v>
      </c>
      <c r="L57" s="6">
        <v>116</v>
      </c>
      <c r="M57" s="6">
        <v>47</v>
      </c>
      <c r="N57" s="6">
        <v>69</v>
      </c>
      <c r="O57" s="14">
        <v>82</v>
      </c>
      <c r="P57" s="14">
        <v>32</v>
      </c>
      <c r="Q57" s="14">
        <v>50</v>
      </c>
      <c r="R57" s="14">
        <v>43</v>
      </c>
      <c r="S57" s="14">
        <v>11</v>
      </c>
      <c r="T57" s="14">
        <v>32</v>
      </c>
      <c r="U57" s="14">
        <v>77</v>
      </c>
      <c r="V57" s="14">
        <v>30</v>
      </c>
      <c r="W57" s="14">
        <v>47</v>
      </c>
      <c r="X57" s="15">
        <v>32</v>
      </c>
      <c r="Y57" s="15">
        <v>48.5</v>
      </c>
      <c r="Z57" s="15">
        <v>80.5</v>
      </c>
    </row>
    <row r="58" spans="1:26">
      <c r="A58" s="3">
        <v>110762</v>
      </c>
      <c r="B58" s="3">
        <v>10074526</v>
      </c>
      <c r="C58" s="3">
        <v>8732331</v>
      </c>
      <c r="D58" s="3">
        <v>873</v>
      </c>
      <c r="E58" s="4" t="s">
        <v>102</v>
      </c>
      <c r="F58" s="3">
        <v>2331</v>
      </c>
      <c r="G58" s="4" t="s">
        <v>248</v>
      </c>
      <c r="H58" s="4" t="s">
        <v>405</v>
      </c>
      <c r="I58" s="4" t="s">
        <v>407</v>
      </c>
      <c r="J58" s="6">
        <v>3677</v>
      </c>
      <c r="K58" s="6">
        <v>2170</v>
      </c>
      <c r="L58" s="6">
        <v>16</v>
      </c>
      <c r="M58" s="6">
        <v>10</v>
      </c>
      <c r="N58" s="6">
        <v>6</v>
      </c>
      <c r="O58" s="14">
        <v>16</v>
      </c>
      <c r="P58" s="14">
        <v>8</v>
      </c>
      <c r="Q58" s="14">
        <v>8</v>
      </c>
      <c r="R58" s="14">
        <v>5</v>
      </c>
      <c r="S58" s="14">
        <v>4</v>
      </c>
      <c r="T58" s="14">
        <v>1</v>
      </c>
      <c r="U58" s="14">
        <v>10</v>
      </c>
      <c r="V58" s="14">
        <v>5</v>
      </c>
      <c r="W58" s="14">
        <v>5</v>
      </c>
      <c r="X58" s="15">
        <v>1</v>
      </c>
      <c r="Y58" s="15">
        <v>6.5</v>
      </c>
      <c r="Z58" s="15">
        <v>7.5</v>
      </c>
    </row>
    <row r="59" spans="1:26">
      <c r="A59" s="3">
        <v>110763</v>
      </c>
      <c r="B59" s="3">
        <v>10069368</v>
      </c>
      <c r="C59" s="3">
        <v>8732333</v>
      </c>
      <c r="D59" s="3">
        <v>873</v>
      </c>
      <c r="E59" s="4" t="s">
        <v>102</v>
      </c>
      <c r="F59" s="3">
        <v>2333</v>
      </c>
      <c r="G59" s="4" t="s">
        <v>249</v>
      </c>
      <c r="H59" s="4" t="s">
        <v>405</v>
      </c>
      <c r="I59" s="4" t="s">
        <v>406</v>
      </c>
      <c r="J59" s="6">
        <v>57844</v>
      </c>
      <c r="K59" s="6">
        <v>34135</v>
      </c>
      <c r="L59" s="6">
        <v>134</v>
      </c>
      <c r="M59" s="6">
        <v>11</v>
      </c>
      <c r="N59" s="6">
        <v>123</v>
      </c>
      <c r="O59" s="14">
        <v>79</v>
      </c>
      <c r="P59" s="14">
        <v>9</v>
      </c>
      <c r="Q59" s="14">
        <v>70</v>
      </c>
      <c r="R59" s="14">
        <v>47</v>
      </c>
      <c r="S59" s="14">
        <v>3</v>
      </c>
      <c r="T59" s="14">
        <v>44</v>
      </c>
      <c r="U59" s="14">
        <v>85</v>
      </c>
      <c r="V59" s="14">
        <v>10</v>
      </c>
      <c r="W59" s="14">
        <v>75</v>
      </c>
      <c r="X59" s="15">
        <v>45.5</v>
      </c>
      <c r="Y59" s="15">
        <v>72.5</v>
      </c>
      <c r="Z59" s="15">
        <v>118</v>
      </c>
    </row>
    <row r="60" spans="1:26">
      <c r="A60" s="3">
        <v>110765</v>
      </c>
      <c r="B60" s="3">
        <v>10077851</v>
      </c>
      <c r="C60" s="3">
        <v>8732335</v>
      </c>
      <c r="D60" s="3">
        <v>873</v>
      </c>
      <c r="E60" s="4" t="s">
        <v>102</v>
      </c>
      <c r="F60" s="3">
        <v>2335</v>
      </c>
      <c r="G60" s="4" t="s">
        <v>250</v>
      </c>
      <c r="H60" s="4" t="s">
        <v>405</v>
      </c>
      <c r="I60" s="4" t="s">
        <v>407</v>
      </c>
      <c r="J60" s="6">
        <v>32599</v>
      </c>
      <c r="K60" s="6">
        <v>19238</v>
      </c>
      <c r="L60" s="6">
        <v>68</v>
      </c>
      <c r="M60" s="6">
        <v>3</v>
      </c>
      <c r="N60" s="6">
        <v>65</v>
      </c>
      <c r="O60" s="14">
        <v>50</v>
      </c>
      <c r="P60" s="14">
        <v>2</v>
      </c>
      <c r="Q60" s="14">
        <v>48</v>
      </c>
      <c r="R60" s="14">
        <v>18</v>
      </c>
      <c r="S60" s="14">
        <v>1</v>
      </c>
      <c r="T60" s="14">
        <v>17</v>
      </c>
      <c r="U60" s="14">
        <v>53</v>
      </c>
      <c r="V60" s="14">
        <v>2</v>
      </c>
      <c r="W60" s="14">
        <v>51</v>
      </c>
      <c r="X60" s="15">
        <v>17</v>
      </c>
      <c r="Y60" s="15">
        <v>49.5</v>
      </c>
      <c r="Z60" s="15">
        <v>66.5</v>
      </c>
    </row>
    <row r="61" spans="1:26">
      <c r="A61" s="3">
        <v>110766</v>
      </c>
      <c r="B61" s="3">
        <v>10069367</v>
      </c>
      <c r="C61" s="3">
        <v>8732336</v>
      </c>
      <c r="D61" s="3">
        <v>873</v>
      </c>
      <c r="E61" s="4" t="s">
        <v>102</v>
      </c>
      <c r="F61" s="3">
        <v>2336</v>
      </c>
      <c r="G61" s="4" t="s">
        <v>251</v>
      </c>
      <c r="H61" s="4" t="s">
        <v>405</v>
      </c>
      <c r="I61" s="4" t="s">
        <v>406</v>
      </c>
      <c r="J61" s="6">
        <v>53432</v>
      </c>
      <c r="K61" s="6">
        <v>31532</v>
      </c>
      <c r="L61" s="6">
        <v>123</v>
      </c>
      <c r="M61" s="6">
        <v>26</v>
      </c>
      <c r="N61" s="6">
        <v>97</v>
      </c>
      <c r="O61" s="14">
        <v>98</v>
      </c>
      <c r="P61" s="14">
        <v>22</v>
      </c>
      <c r="Q61" s="14">
        <v>76</v>
      </c>
      <c r="R61" s="14">
        <v>37</v>
      </c>
      <c r="S61" s="14">
        <v>6</v>
      </c>
      <c r="T61" s="14">
        <v>31</v>
      </c>
      <c r="U61" s="14">
        <v>109</v>
      </c>
      <c r="V61" s="14">
        <v>29</v>
      </c>
      <c r="W61" s="14">
        <v>80</v>
      </c>
      <c r="X61" s="15">
        <v>31</v>
      </c>
      <c r="Y61" s="15">
        <v>78</v>
      </c>
      <c r="Z61" s="15">
        <v>109</v>
      </c>
    </row>
    <row r="62" spans="1:26">
      <c r="A62" s="3">
        <v>110771</v>
      </c>
      <c r="B62" s="3">
        <v>10077298</v>
      </c>
      <c r="C62" s="3">
        <v>8732442</v>
      </c>
      <c r="D62" s="3">
        <v>873</v>
      </c>
      <c r="E62" s="4" t="s">
        <v>102</v>
      </c>
      <c r="F62" s="3">
        <v>2442</v>
      </c>
      <c r="G62" s="4" t="s">
        <v>252</v>
      </c>
      <c r="H62" s="4" t="s">
        <v>405</v>
      </c>
      <c r="I62" s="4" t="s">
        <v>407</v>
      </c>
      <c r="J62" s="6">
        <v>24020</v>
      </c>
      <c r="K62" s="6">
        <v>14175</v>
      </c>
      <c r="L62" s="6">
        <v>68</v>
      </c>
      <c r="M62" s="6">
        <v>4</v>
      </c>
      <c r="N62" s="6">
        <v>64</v>
      </c>
      <c r="O62" s="14">
        <v>37</v>
      </c>
      <c r="P62" s="14">
        <v>4</v>
      </c>
      <c r="Q62" s="14">
        <v>33</v>
      </c>
      <c r="R62" s="14">
        <v>18</v>
      </c>
      <c r="S62" s="14">
        <v>2</v>
      </c>
      <c r="T62" s="14">
        <v>16</v>
      </c>
      <c r="U62" s="14">
        <v>36</v>
      </c>
      <c r="V62" s="14">
        <v>4</v>
      </c>
      <c r="W62" s="14">
        <v>32</v>
      </c>
      <c r="X62" s="15">
        <v>16.5</v>
      </c>
      <c r="Y62" s="15">
        <v>32.5</v>
      </c>
      <c r="Z62" s="15">
        <v>49</v>
      </c>
    </row>
    <row r="63" spans="1:26">
      <c r="A63" s="3">
        <v>110772</v>
      </c>
      <c r="B63" s="3">
        <v>10074525</v>
      </c>
      <c r="C63" s="3">
        <v>8732443</v>
      </c>
      <c r="D63" s="3">
        <v>873</v>
      </c>
      <c r="E63" s="4" t="s">
        <v>102</v>
      </c>
      <c r="F63" s="3">
        <v>2443</v>
      </c>
      <c r="G63" s="4" t="s">
        <v>253</v>
      </c>
      <c r="H63" s="4" t="s">
        <v>405</v>
      </c>
      <c r="I63" s="4" t="s">
        <v>407</v>
      </c>
      <c r="J63" s="6">
        <v>70344</v>
      </c>
      <c r="K63" s="6">
        <v>41512</v>
      </c>
      <c r="L63" s="6">
        <v>162</v>
      </c>
      <c r="M63" s="6">
        <v>16</v>
      </c>
      <c r="N63" s="6">
        <v>146</v>
      </c>
      <c r="O63" s="14">
        <v>108</v>
      </c>
      <c r="P63" s="14">
        <v>9</v>
      </c>
      <c r="Q63" s="14">
        <v>99</v>
      </c>
      <c r="R63" s="14">
        <v>50</v>
      </c>
      <c r="S63" s="14">
        <v>7</v>
      </c>
      <c r="T63" s="14">
        <v>43</v>
      </c>
      <c r="U63" s="14">
        <v>108</v>
      </c>
      <c r="V63" s="14">
        <v>10</v>
      </c>
      <c r="W63" s="14">
        <v>98</v>
      </c>
      <c r="X63" s="15">
        <v>45</v>
      </c>
      <c r="Y63" s="15">
        <v>98.5</v>
      </c>
      <c r="Z63" s="15">
        <v>143.5</v>
      </c>
    </row>
    <row r="64" spans="1:26">
      <c r="A64" s="3">
        <v>110773</v>
      </c>
      <c r="B64" s="3">
        <v>10077850</v>
      </c>
      <c r="C64" s="3">
        <v>8732444</v>
      </c>
      <c r="D64" s="3">
        <v>873</v>
      </c>
      <c r="E64" s="4" t="s">
        <v>102</v>
      </c>
      <c r="F64" s="3">
        <v>2444</v>
      </c>
      <c r="G64" s="4" t="s">
        <v>254</v>
      </c>
      <c r="H64" s="4" t="s">
        <v>405</v>
      </c>
      <c r="I64" s="4" t="s">
        <v>407</v>
      </c>
      <c r="J64" s="6">
        <v>75981</v>
      </c>
      <c r="K64" s="6">
        <v>44838</v>
      </c>
      <c r="L64" s="6">
        <v>144</v>
      </c>
      <c r="M64" s="6">
        <v>12</v>
      </c>
      <c r="N64" s="6">
        <v>132</v>
      </c>
      <c r="O64" s="14">
        <v>111</v>
      </c>
      <c r="P64" s="14">
        <v>10</v>
      </c>
      <c r="Q64" s="14">
        <v>101</v>
      </c>
      <c r="R64" s="14">
        <v>57</v>
      </c>
      <c r="S64" s="14">
        <v>3</v>
      </c>
      <c r="T64" s="14">
        <v>54</v>
      </c>
      <c r="U64" s="14">
        <v>108</v>
      </c>
      <c r="V64" s="14">
        <v>8</v>
      </c>
      <c r="W64" s="14">
        <v>100</v>
      </c>
      <c r="X64" s="15">
        <v>54.5</v>
      </c>
      <c r="Y64" s="15">
        <v>100.5</v>
      </c>
      <c r="Z64" s="15">
        <v>155</v>
      </c>
    </row>
    <row r="65" spans="1:26">
      <c r="A65" s="3">
        <v>110775</v>
      </c>
      <c r="B65" s="3">
        <v>10077849</v>
      </c>
      <c r="C65" s="3">
        <v>8732446</v>
      </c>
      <c r="D65" s="3">
        <v>873</v>
      </c>
      <c r="E65" s="4" t="s">
        <v>102</v>
      </c>
      <c r="F65" s="3">
        <v>2446</v>
      </c>
      <c r="G65" s="4" t="s">
        <v>255</v>
      </c>
      <c r="H65" s="4" t="s">
        <v>405</v>
      </c>
      <c r="I65" s="4" t="s">
        <v>407</v>
      </c>
      <c r="J65" s="6">
        <v>51717</v>
      </c>
      <c r="K65" s="6">
        <v>30520</v>
      </c>
      <c r="L65" s="6">
        <v>150</v>
      </c>
      <c r="M65" s="6">
        <v>55</v>
      </c>
      <c r="N65" s="6">
        <v>95</v>
      </c>
      <c r="O65" s="14">
        <v>107</v>
      </c>
      <c r="P65" s="14">
        <v>38</v>
      </c>
      <c r="Q65" s="14">
        <v>69</v>
      </c>
      <c r="R65" s="14">
        <v>58</v>
      </c>
      <c r="S65" s="14">
        <v>20</v>
      </c>
      <c r="T65" s="14">
        <v>38</v>
      </c>
      <c r="U65" s="14">
        <v>99</v>
      </c>
      <c r="V65" s="14">
        <v>35</v>
      </c>
      <c r="W65" s="14">
        <v>64</v>
      </c>
      <c r="X65" s="15">
        <v>39</v>
      </c>
      <c r="Y65" s="15">
        <v>66.5</v>
      </c>
      <c r="Z65" s="15">
        <v>105.5</v>
      </c>
    </row>
    <row r="66" spans="1:26">
      <c r="A66" s="3">
        <v>131996</v>
      </c>
      <c r="B66" s="3">
        <v>10075522</v>
      </c>
      <c r="C66" s="3">
        <v>8732449</v>
      </c>
      <c r="D66" s="3">
        <v>873</v>
      </c>
      <c r="E66" s="4" t="s">
        <v>102</v>
      </c>
      <c r="F66" s="3">
        <v>2449</v>
      </c>
      <c r="G66" s="4" t="s">
        <v>258</v>
      </c>
      <c r="H66" s="4" t="s">
        <v>405</v>
      </c>
      <c r="I66" s="4" t="s">
        <v>407</v>
      </c>
      <c r="J66" s="6">
        <v>53432</v>
      </c>
      <c r="K66" s="6">
        <v>31532</v>
      </c>
      <c r="L66" s="6">
        <v>122</v>
      </c>
      <c r="M66" s="6">
        <v>9</v>
      </c>
      <c r="N66" s="6">
        <v>113</v>
      </c>
      <c r="O66" s="14">
        <v>90</v>
      </c>
      <c r="P66" s="14">
        <v>18</v>
      </c>
      <c r="Q66" s="14">
        <v>72</v>
      </c>
      <c r="R66" s="14">
        <v>40</v>
      </c>
      <c r="S66" s="14">
        <v>2</v>
      </c>
      <c r="T66" s="14">
        <v>38</v>
      </c>
      <c r="U66" s="14">
        <v>85</v>
      </c>
      <c r="V66" s="14">
        <v>16</v>
      </c>
      <c r="W66" s="14">
        <v>69</v>
      </c>
      <c r="X66" s="15">
        <v>38.5</v>
      </c>
      <c r="Y66" s="15">
        <v>70.5</v>
      </c>
      <c r="Z66" s="15">
        <v>109</v>
      </c>
    </row>
    <row r="67" spans="1:26">
      <c r="A67" s="3">
        <v>132031</v>
      </c>
      <c r="B67" s="3">
        <v>10075519</v>
      </c>
      <c r="C67" s="3">
        <v>8732452</v>
      </c>
      <c r="D67" s="3">
        <v>873</v>
      </c>
      <c r="E67" s="4" t="s">
        <v>102</v>
      </c>
      <c r="F67" s="3">
        <v>2452</v>
      </c>
      <c r="G67" s="4" t="s">
        <v>260</v>
      </c>
      <c r="H67" s="4" t="s">
        <v>405</v>
      </c>
      <c r="I67" s="4" t="s">
        <v>407</v>
      </c>
      <c r="J67" s="6">
        <v>60540</v>
      </c>
      <c r="K67" s="6">
        <v>35726</v>
      </c>
      <c r="L67" s="6">
        <v>151</v>
      </c>
      <c r="M67" s="6">
        <v>18</v>
      </c>
      <c r="N67" s="6">
        <v>133</v>
      </c>
      <c r="O67" s="14">
        <v>97</v>
      </c>
      <c r="P67" s="14">
        <v>17</v>
      </c>
      <c r="Q67" s="14">
        <v>80</v>
      </c>
      <c r="R67" s="14">
        <v>46</v>
      </c>
      <c r="S67" s="14">
        <v>2</v>
      </c>
      <c r="T67" s="14">
        <v>44</v>
      </c>
      <c r="U67" s="14">
        <v>95</v>
      </c>
      <c r="V67" s="14">
        <v>16</v>
      </c>
      <c r="W67" s="14">
        <v>79</v>
      </c>
      <c r="X67" s="15">
        <v>44</v>
      </c>
      <c r="Y67" s="15">
        <v>79.5</v>
      </c>
      <c r="Z67" s="15">
        <v>123.5</v>
      </c>
    </row>
    <row r="68" spans="1:26">
      <c r="A68" s="3">
        <v>133311</v>
      </c>
      <c r="B68" s="3">
        <v>10080448</v>
      </c>
      <c r="C68" s="3">
        <v>8732453</v>
      </c>
      <c r="D68" s="3">
        <v>873</v>
      </c>
      <c r="E68" s="4" t="s">
        <v>102</v>
      </c>
      <c r="F68" s="3">
        <v>2453</v>
      </c>
      <c r="G68" s="4" t="s">
        <v>261</v>
      </c>
      <c r="H68" s="4" t="s">
        <v>405</v>
      </c>
      <c r="I68" s="4" t="s">
        <v>406</v>
      </c>
      <c r="J68" s="6">
        <v>35540</v>
      </c>
      <c r="K68" s="6">
        <v>20973</v>
      </c>
      <c r="L68" s="6">
        <v>76</v>
      </c>
      <c r="M68" s="6">
        <v>3</v>
      </c>
      <c r="N68" s="6">
        <v>73</v>
      </c>
      <c r="O68" s="14">
        <v>49</v>
      </c>
      <c r="P68" s="14">
        <v>6</v>
      </c>
      <c r="Q68" s="14">
        <v>43</v>
      </c>
      <c r="R68" s="14">
        <v>29</v>
      </c>
      <c r="S68" s="14">
        <v>2</v>
      </c>
      <c r="T68" s="14">
        <v>27</v>
      </c>
      <c r="U68" s="14">
        <v>54</v>
      </c>
      <c r="V68" s="14">
        <v>6</v>
      </c>
      <c r="W68" s="14">
        <v>48</v>
      </c>
      <c r="X68" s="15">
        <v>27</v>
      </c>
      <c r="Y68" s="15">
        <v>45.5</v>
      </c>
      <c r="Z68" s="15">
        <v>72.5</v>
      </c>
    </row>
    <row r="69" spans="1:26">
      <c r="A69" s="3">
        <v>110781</v>
      </c>
      <c r="B69" s="3">
        <v>10075703</v>
      </c>
      <c r="C69" s="3">
        <v>8733001</v>
      </c>
      <c r="D69" s="3">
        <v>873</v>
      </c>
      <c r="E69" s="4" t="s">
        <v>102</v>
      </c>
      <c r="F69" s="3">
        <v>3001</v>
      </c>
      <c r="G69" s="4" t="s">
        <v>263</v>
      </c>
      <c r="H69" s="4" t="s">
        <v>405</v>
      </c>
      <c r="I69" s="4" t="s">
        <v>408</v>
      </c>
      <c r="J69" s="6">
        <v>28922</v>
      </c>
      <c r="K69" s="6">
        <v>17068</v>
      </c>
      <c r="L69" s="6">
        <v>66</v>
      </c>
      <c r="M69" s="6">
        <v>6</v>
      </c>
      <c r="N69" s="6">
        <v>60</v>
      </c>
      <c r="O69" s="14">
        <v>47</v>
      </c>
      <c r="P69" s="14">
        <v>3</v>
      </c>
      <c r="Q69" s="14">
        <v>44</v>
      </c>
      <c r="R69" s="14">
        <v>18</v>
      </c>
      <c r="S69" s="14">
        <v>1</v>
      </c>
      <c r="T69" s="14">
        <v>17</v>
      </c>
      <c r="U69" s="14">
        <v>44</v>
      </c>
      <c r="V69" s="14">
        <v>4</v>
      </c>
      <c r="W69" s="14">
        <v>40</v>
      </c>
      <c r="X69" s="15">
        <v>17</v>
      </c>
      <c r="Y69" s="15">
        <v>42</v>
      </c>
      <c r="Z69" s="15">
        <v>59</v>
      </c>
    </row>
    <row r="70" spans="1:26">
      <c r="A70" s="3">
        <v>110784</v>
      </c>
      <c r="B70" s="3">
        <v>10075919</v>
      </c>
      <c r="C70" s="3">
        <v>8733008</v>
      </c>
      <c r="D70" s="3">
        <v>873</v>
      </c>
      <c r="E70" s="4" t="s">
        <v>102</v>
      </c>
      <c r="F70" s="3">
        <v>3008</v>
      </c>
      <c r="G70" s="4" t="s">
        <v>265</v>
      </c>
      <c r="H70" s="4" t="s">
        <v>405</v>
      </c>
      <c r="I70" s="4" t="s">
        <v>408</v>
      </c>
      <c r="J70" s="6">
        <v>14952</v>
      </c>
      <c r="K70" s="6">
        <v>8824</v>
      </c>
      <c r="L70" s="6">
        <v>33</v>
      </c>
      <c r="M70" s="6">
        <v>8</v>
      </c>
      <c r="N70" s="6">
        <v>25</v>
      </c>
      <c r="O70" s="14">
        <v>35</v>
      </c>
      <c r="P70" s="14">
        <v>7</v>
      </c>
      <c r="Q70" s="14">
        <v>28</v>
      </c>
      <c r="R70" s="14">
        <v>6</v>
      </c>
      <c r="S70" s="14">
        <v>3</v>
      </c>
      <c r="T70" s="14">
        <v>3</v>
      </c>
      <c r="U70" s="14">
        <v>33</v>
      </c>
      <c r="V70" s="14">
        <v>6</v>
      </c>
      <c r="W70" s="14">
        <v>27</v>
      </c>
      <c r="X70" s="15">
        <v>3</v>
      </c>
      <c r="Y70" s="15">
        <v>27.5</v>
      </c>
      <c r="Z70" s="15">
        <v>30.5</v>
      </c>
    </row>
    <row r="71" spans="1:26">
      <c r="A71" s="3">
        <v>110785</v>
      </c>
      <c r="B71" s="3">
        <v>10075701</v>
      </c>
      <c r="C71" s="3">
        <v>8733009</v>
      </c>
      <c r="D71" s="3">
        <v>873</v>
      </c>
      <c r="E71" s="4" t="s">
        <v>102</v>
      </c>
      <c r="F71" s="3">
        <v>3009</v>
      </c>
      <c r="G71" s="4" t="s">
        <v>266</v>
      </c>
      <c r="H71" s="4" t="s">
        <v>405</v>
      </c>
      <c r="I71" s="4" t="s">
        <v>408</v>
      </c>
      <c r="J71" s="6">
        <v>25001</v>
      </c>
      <c r="K71" s="6">
        <v>14754</v>
      </c>
      <c r="L71" s="6">
        <v>66</v>
      </c>
      <c r="M71" s="6">
        <v>11</v>
      </c>
      <c r="N71" s="6">
        <v>55</v>
      </c>
      <c r="O71" s="14">
        <v>34</v>
      </c>
      <c r="P71" s="14">
        <v>4</v>
      </c>
      <c r="Q71" s="14">
        <v>30</v>
      </c>
      <c r="R71" s="14">
        <v>24</v>
      </c>
      <c r="S71" s="14">
        <v>3</v>
      </c>
      <c r="T71" s="14">
        <v>21</v>
      </c>
      <c r="U71" s="14">
        <v>34</v>
      </c>
      <c r="V71" s="14">
        <v>4</v>
      </c>
      <c r="W71" s="14">
        <v>30</v>
      </c>
      <c r="X71" s="15">
        <v>21</v>
      </c>
      <c r="Y71" s="15">
        <v>30</v>
      </c>
      <c r="Z71" s="15">
        <v>51</v>
      </c>
    </row>
    <row r="72" spans="1:26">
      <c r="A72" s="3">
        <v>110786</v>
      </c>
      <c r="B72" s="3">
        <v>10075700</v>
      </c>
      <c r="C72" s="3">
        <v>8733011</v>
      </c>
      <c r="D72" s="3">
        <v>873</v>
      </c>
      <c r="E72" s="4" t="s">
        <v>102</v>
      </c>
      <c r="F72" s="3">
        <v>3011</v>
      </c>
      <c r="G72" s="4" t="s">
        <v>267</v>
      </c>
      <c r="H72" s="4" t="s">
        <v>405</v>
      </c>
      <c r="I72" s="4" t="s">
        <v>408</v>
      </c>
      <c r="J72" s="6">
        <v>18873</v>
      </c>
      <c r="K72" s="6">
        <v>11138</v>
      </c>
      <c r="L72" s="6">
        <v>37</v>
      </c>
      <c r="M72" s="6">
        <v>4</v>
      </c>
      <c r="N72" s="6">
        <v>33</v>
      </c>
      <c r="O72" s="14">
        <v>29</v>
      </c>
      <c r="P72" s="14">
        <v>1</v>
      </c>
      <c r="Q72" s="14">
        <v>28</v>
      </c>
      <c r="R72" s="14">
        <v>13</v>
      </c>
      <c r="S72" s="14">
        <v>3</v>
      </c>
      <c r="T72" s="14">
        <v>10</v>
      </c>
      <c r="U72" s="14">
        <v>29</v>
      </c>
      <c r="V72" s="14">
        <v>1</v>
      </c>
      <c r="W72" s="14">
        <v>28</v>
      </c>
      <c r="X72" s="15">
        <v>10.5</v>
      </c>
      <c r="Y72" s="15">
        <v>28</v>
      </c>
      <c r="Z72" s="15">
        <v>38.5</v>
      </c>
    </row>
    <row r="73" spans="1:26">
      <c r="A73" s="3">
        <v>110787</v>
      </c>
      <c r="B73" s="3">
        <v>10075699</v>
      </c>
      <c r="C73" s="3">
        <v>8733012</v>
      </c>
      <c r="D73" s="3">
        <v>873</v>
      </c>
      <c r="E73" s="4" t="s">
        <v>102</v>
      </c>
      <c r="F73" s="3">
        <v>3012</v>
      </c>
      <c r="G73" s="4" t="s">
        <v>268</v>
      </c>
      <c r="H73" s="4" t="s">
        <v>405</v>
      </c>
      <c r="I73" s="4" t="s">
        <v>408</v>
      </c>
      <c r="J73" s="6">
        <v>12010</v>
      </c>
      <c r="K73" s="6">
        <v>7088</v>
      </c>
      <c r="L73" s="6">
        <v>25</v>
      </c>
      <c r="M73" s="6">
        <v>1</v>
      </c>
      <c r="N73" s="6">
        <v>24</v>
      </c>
      <c r="O73" s="14">
        <v>19</v>
      </c>
      <c r="P73" s="14">
        <v>1</v>
      </c>
      <c r="Q73" s="14">
        <v>18</v>
      </c>
      <c r="R73" s="14">
        <v>6</v>
      </c>
      <c r="S73" s="14">
        <v>0</v>
      </c>
      <c r="T73" s="14">
        <v>6</v>
      </c>
      <c r="U73" s="14">
        <v>21</v>
      </c>
      <c r="V73" s="14">
        <v>2</v>
      </c>
      <c r="W73" s="14">
        <v>19</v>
      </c>
      <c r="X73" s="15">
        <v>6</v>
      </c>
      <c r="Y73" s="15">
        <v>18.5</v>
      </c>
      <c r="Z73" s="15">
        <v>24.5</v>
      </c>
    </row>
    <row r="74" spans="1:26">
      <c r="A74" s="3">
        <v>110788</v>
      </c>
      <c r="B74" s="3">
        <v>10075698</v>
      </c>
      <c r="C74" s="3">
        <v>8733014</v>
      </c>
      <c r="D74" s="3">
        <v>873</v>
      </c>
      <c r="E74" s="4" t="s">
        <v>102</v>
      </c>
      <c r="F74" s="3">
        <v>3014</v>
      </c>
      <c r="G74" s="4" t="s">
        <v>269</v>
      </c>
      <c r="H74" s="4" t="s">
        <v>405</v>
      </c>
      <c r="I74" s="4" t="s">
        <v>408</v>
      </c>
      <c r="J74" s="6">
        <v>68138</v>
      </c>
      <c r="K74" s="6">
        <v>40210</v>
      </c>
      <c r="L74" s="6">
        <v>134</v>
      </c>
      <c r="M74" s="6">
        <v>10</v>
      </c>
      <c r="N74" s="6">
        <v>124</v>
      </c>
      <c r="O74" s="14">
        <v>99</v>
      </c>
      <c r="P74" s="14">
        <v>6</v>
      </c>
      <c r="Q74" s="14">
        <v>93</v>
      </c>
      <c r="R74" s="14">
        <v>47</v>
      </c>
      <c r="S74" s="14">
        <v>1</v>
      </c>
      <c r="T74" s="14">
        <v>46</v>
      </c>
      <c r="U74" s="14">
        <v>101</v>
      </c>
      <c r="V74" s="14">
        <v>8</v>
      </c>
      <c r="W74" s="14">
        <v>93</v>
      </c>
      <c r="X74" s="15">
        <v>46</v>
      </c>
      <c r="Y74" s="15">
        <v>93</v>
      </c>
      <c r="Z74" s="15">
        <v>139</v>
      </c>
    </row>
    <row r="75" spans="1:26">
      <c r="A75" s="3">
        <v>110791</v>
      </c>
      <c r="B75" s="3">
        <v>10078908</v>
      </c>
      <c r="C75" s="3">
        <v>8733022</v>
      </c>
      <c r="D75" s="3">
        <v>873</v>
      </c>
      <c r="E75" s="4" t="s">
        <v>102</v>
      </c>
      <c r="F75" s="3">
        <v>3022</v>
      </c>
      <c r="G75" s="4" t="s">
        <v>270</v>
      </c>
      <c r="H75" s="4" t="s">
        <v>405</v>
      </c>
      <c r="I75" s="4" t="s">
        <v>408</v>
      </c>
      <c r="J75" s="6">
        <v>38236</v>
      </c>
      <c r="K75" s="6">
        <v>22564</v>
      </c>
      <c r="L75" s="6">
        <v>74</v>
      </c>
      <c r="M75" s="6">
        <v>7</v>
      </c>
      <c r="N75" s="6">
        <v>67</v>
      </c>
      <c r="O75" s="14">
        <v>57</v>
      </c>
      <c r="P75" s="14">
        <v>2</v>
      </c>
      <c r="Q75" s="14">
        <v>55</v>
      </c>
      <c r="R75" s="14">
        <v>26</v>
      </c>
      <c r="S75" s="14">
        <v>1</v>
      </c>
      <c r="T75" s="14">
        <v>25</v>
      </c>
      <c r="U75" s="14">
        <v>55</v>
      </c>
      <c r="V75" s="14">
        <v>4</v>
      </c>
      <c r="W75" s="14">
        <v>51</v>
      </c>
      <c r="X75" s="15">
        <v>25</v>
      </c>
      <c r="Y75" s="15">
        <v>53</v>
      </c>
      <c r="Z75" s="15">
        <v>78</v>
      </c>
    </row>
    <row r="76" spans="1:26">
      <c r="A76" s="3">
        <v>110793</v>
      </c>
      <c r="B76" s="3">
        <v>10070514</v>
      </c>
      <c r="C76" s="3">
        <v>8733029</v>
      </c>
      <c r="D76" s="3">
        <v>873</v>
      </c>
      <c r="E76" s="4" t="s">
        <v>102</v>
      </c>
      <c r="F76" s="3">
        <v>3029</v>
      </c>
      <c r="G76" s="4" t="s">
        <v>272</v>
      </c>
      <c r="H76" s="4" t="s">
        <v>405</v>
      </c>
      <c r="I76" s="4" t="s">
        <v>408</v>
      </c>
      <c r="J76" s="6">
        <v>24265</v>
      </c>
      <c r="K76" s="6">
        <v>14320</v>
      </c>
      <c r="L76" s="6">
        <v>58</v>
      </c>
      <c r="M76" s="6">
        <v>2</v>
      </c>
      <c r="N76" s="6">
        <v>56</v>
      </c>
      <c r="O76" s="14">
        <v>32</v>
      </c>
      <c r="P76" s="14">
        <v>2</v>
      </c>
      <c r="Q76" s="14">
        <v>30</v>
      </c>
      <c r="R76" s="14">
        <v>21</v>
      </c>
      <c r="S76" s="14">
        <v>1</v>
      </c>
      <c r="T76" s="14">
        <v>20</v>
      </c>
      <c r="U76" s="14">
        <v>32</v>
      </c>
      <c r="V76" s="14">
        <v>3</v>
      </c>
      <c r="W76" s="14">
        <v>29</v>
      </c>
      <c r="X76" s="15">
        <v>20</v>
      </c>
      <c r="Y76" s="15">
        <v>29.5</v>
      </c>
      <c r="Z76" s="15">
        <v>49.5</v>
      </c>
    </row>
    <row r="77" spans="1:26">
      <c r="A77" s="3">
        <v>110795</v>
      </c>
      <c r="B77" s="3">
        <v>10070512</v>
      </c>
      <c r="C77" s="3">
        <v>8733032</v>
      </c>
      <c r="D77" s="3">
        <v>873</v>
      </c>
      <c r="E77" s="4" t="s">
        <v>102</v>
      </c>
      <c r="F77" s="3">
        <v>3032</v>
      </c>
      <c r="G77" s="4" t="s">
        <v>273</v>
      </c>
      <c r="H77" s="4" t="s">
        <v>405</v>
      </c>
      <c r="I77" s="4" t="s">
        <v>408</v>
      </c>
      <c r="J77" s="6">
        <v>29903</v>
      </c>
      <c r="K77" s="6">
        <v>17647</v>
      </c>
      <c r="L77" s="6">
        <v>62</v>
      </c>
      <c r="M77" s="6">
        <v>5</v>
      </c>
      <c r="N77" s="6">
        <v>57</v>
      </c>
      <c r="O77" s="14">
        <v>44</v>
      </c>
      <c r="P77" s="14">
        <v>5</v>
      </c>
      <c r="Q77" s="14">
        <v>39</v>
      </c>
      <c r="R77" s="14">
        <v>26</v>
      </c>
      <c r="S77" s="14">
        <v>4</v>
      </c>
      <c r="T77" s="14">
        <v>22</v>
      </c>
      <c r="U77" s="14">
        <v>44</v>
      </c>
      <c r="V77" s="14">
        <v>5</v>
      </c>
      <c r="W77" s="14">
        <v>39</v>
      </c>
      <c r="X77" s="15">
        <v>22</v>
      </c>
      <c r="Y77" s="15">
        <v>39</v>
      </c>
      <c r="Z77" s="15">
        <v>61</v>
      </c>
    </row>
    <row r="78" spans="1:26">
      <c r="A78" s="3">
        <v>110796</v>
      </c>
      <c r="B78" s="3">
        <v>10073727</v>
      </c>
      <c r="C78" s="3">
        <v>8733035</v>
      </c>
      <c r="D78" s="3">
        <v>873</v>
      </c>
      <c r="E78" s="4" t="s">
        <v>102</v>
      </c>
      <c r="F78" s="3">
        <v>3035</v>
      </c>
      <c r="G78" s="4" t="s">
        <v>274</v>
      </c>
      <c r="H78" s="4" t="s">
        <v>405</v>
      </c>
      <c r="I78" s="4" t="s">
        <v>408</v>
      </c>
      <c r="J78" s="6">
        <v>20344</v>
      </c>
      <c r="K78" s="6">
        <v>12006</v>
      </c>
      <c r="L78" s="6">
        <v>42</v>
      </c>
      <c r="M78" s="6">
        <v>3</v>
      </c>
      <c r="N78" s="6">
        <v>39</v>
      </c>
      <c r="O78" s="14">
        <v>28</v>
      </c>
      <c r="P78" s="14">
        <v>2</v>
      </c>
      <c r="Q78" s="14">
        <v>26</v>
      </c>
      <c r="R78" s="14">
        <v>15</v>
      </c>
      <c r="S78" s="14">
        <v>1</v>
      </c>
      <c r="T78" s="14">
        <v>14</v>
      </c>
      <c r="U78" s="14">
        <v>29</v>
      </c>
      <c r="V78" s="14">
        <v>1</v>
      </c>
      <c r="W78" s="14">
        <v>28</v>
      </c>
      <c r="X78" s="15">
        <v>14.5</v>
      </c>
      <c r="Y78" s="15">
        <v>27</v>
      </c>
      <c r="Z78" s="15">
        <v>41.5</v>
      </c>
    </row>
    <row r="79" spans="1:26">
      <c r="A79" s="3">
        <v>110798</v>
      </c>
      <c r="B79" s="3">
        <v>10070511</v>
      </c>
      <c r="C79" s="3">
        <v>8733041</v>
      </c>
      <c r="D79" s="3">
        <v>873</v>
      </c>
      <c r="E79" s="4" t="s">
        <v>102</v>
      </c>
      <c r="F79" s="3">
        <v>3041</v>
      </c>
      <c r="G79" s="4" t="s">
        <v>276</v>
      </c>
      <c r="H79" s="4" t="s">
        <v>405</v>
      </c>
      <c r="I79" s="4" t="s">
        <v>408</v>
      </c>
      <c r="J79" s="6">
        <v>22059</v>
      </c>
      <c r="K79" s="6">
        <v>13018</v>
      </c>
      <c r="L79" s="6">
        <v>34</v>
      </c>
      <c r="M79" s="6">
        <v>3</v>
      </c>
      <c r="N79" s="6">
        <v>31</v>
      </c>
      <c r="O79" s="14">
        <v>28</v>
      </c>
      <c r="P79" s="14">
        <v>2</v>
      </c>
      <c r="Q79" s="14">
        <v>26</v>
      </c>
      <c r="R79" s="14">
        <v>17</v>
      </c>
      <c r="S79" s="14">
        <v>2</v>
      </c>
      <c r="T79" s="14">
        <v>15</v>
      </c>
      <c r="U79" s="14">
        <v>35</v>
      </c>
      <c r="V79" s="14">
        <v>2</v>
      </c>
      <c r="W79" s="14">
        <v>33</v>
      </c>
      <c r="X79" s="15">
        <v>15.5</v>
      </c>
      <c r="Y79" s="15">
        <v>29.5</v>
      </c>
      <c r="Z79" s="15">
        <v>45</v>
      </c>
    </row>
    <row r="80" spans="1:26">
      <c r="A80" s="3">
        <v>110801</v>
      </c>
      <c r="B80" s="3">
        <v>10075916</v>
      </c>
      <c r="C80" s="3">
        <v>8733050</v>
      </c>
      <c r="D80" s="3">
        <v>873</v>
      </c>
      <c r="E80" s="4" t="s">
        <v>102</v>
      </c>
      <c r="F80" s="3">
        <v>3050</v>
      </c>
      <c r="G80" s="4" t="s">
        <v>278</v>
      </c>
      <c r="H80" s="4" t="s">
        <v>405</v>
      </c>
      <c r="I80" s="4" t="s">
        <v>408</v>
      </c>
      <c r="J80" s="6">
        <v>22550</v>
      </c>
      <c r="K80" s="6">
        <v>13308</v>
      </c>
      <c r="L80" s="6">
        <v>70</v>
      </c>
      <c r="M80" s="6">
        <v>12</v>
      </c>
      <c r="N80" s="6">
        <v>58</v>
      </c>
      <c r="O80" s="14">
        <v>44</v>
      </c>
      <c r="P80" s="14">
        <v>12</v>
      </c>
      <c r="Q80" s="14">
        <v>32</v>
      </c>
      <c r="R80" s="14">
        <v>16</v>
      </c>
      <c r="S80" s="14">
        <v>2</v>
      </c>
      <c r="T80" s="14">
        <v>14</v>
      </c>
      <c r="U80" s="14">
        <v>42</v>
      </c>
      <c r="V80" s="14">
        <v>12</v>
      </c>
      <c r="W80" s="14">
        <v>30</v>
      </c>
      <c r="X80" s="15">
        <v>15</v>
      </c>
      <c r="Y80" s="15">
        <v>31</v>
      </c>
      <c r="Z80" s="15">
        <v>46</v>
      </c>
    </row>
    <row r="81" spans="1:26">
      <c r="A81" s="3">
        <v>110802</v>
      </c>
      <c r="B81" s="3">
        <v>10070510</v>
      </c>
      <c r="C81" s="3">
        <v>8733052</v>
      </c>
      <c r="D81" s="3">
        <v>873</v>
      </c>
      <c r="E81" s="4" t="s">
        <v>102</v>
      </c>
      <c r="F81" s="3">
        <v>3052</v>
      </c>
      <c r="G81" s="4" t="s">
        <v>279</v>
      </c>
      <c r="H81" s="4" t="s">
        <v>405</v>
      </c>
      <c r="I81" s="4" t="s">
        <v>408</v>
      </c>
      <c r="J81" s="6">
        <v>42648</v>
      </c>
      <c r="K81" s="6">
        <v>25168</v>
      </c>
      <c r="L81" s="6">
        <v>110</v>
      </c>
      <c r="M81" s="6">
        <v>18</v>
      </c>
      <c r="N81" s="6">
        <v>92</v>
      </c>
      <c r="O81" s="14">
        <v>74</v>
      </c>
      <c r="P81" s="14">
        <v>14</v>
      </c>
      <c r="Q81" s="14">
        <v>60</v>
      </c>
      <c r="R81" s="14">
        <v>36</v>
      </c>
      <c r="S81" s="14">
        <v>8</v>
      </c>
      <c r="T81" s="14">
        <v>28</v>
      </c>
      <c r="U81" s="14">
        <v>73</v>
      </c>
      <c r="V81" s="14">
        <v>16</v>
      </c>
      <c r="W81" s="14">
        <v>57</v>
      </c>
      <c r="X81" s="15">
        <v>28.5</v>
      </c>
      <c r="Y81" s="15">
        <v>58.5</v>
      </c>
      <c r="Z81" s="15">
        <v>87</v>
      </c>
    </row>
    <row r="82" spans="1:26">
      <c r="A82" s="3">
        <v>110804</v>
      </c>
      <c r="B82" s="3">
        <v>10070508</v>
      </c>
      <c r="C82" s="3">
        <v>8733054</v>
      </c>
      <c r="D82" s="3">
        <v>873</v>
      </c>
      <c r="E82" s="4" t="s">
        <v>102</v>
      </c>
      <c r="F82" s="3">
        <v>3054</v>
      </c>
      <c r="G82" s="4" t="s">
        <v>281</v>
      </c>
      <c r="H82" s="4" t="s">
        <v>405</v>
      </c>
      <c r="I82" s="4" t="s">
        <v>408</v>
      </c>
      <c r="J82" s="6">
        <v>13481</v>
      </c>
      <c r="K82" s="6">
        <v>7956</v>
      </c>
      <c r="L82" s="6">
        <v>33</v>
      </c>
      <c r="M82" s="6">
        <v>8</v>
      </c>
      <c r="N82" s="6">
        <v>25</v>
      </c>
      <c r="O82" s="14">
        <v>26</v>
      </c>
      <c r="P82" s="14">
        <v>4</v>
      </c>
      <c r="Q82" s="14">
        <v>22</v>
      </c>
      <c r="R82" s="14">
        <v>9</v>
      </c>
      <c r="S82" s="14">
        <v>2</v>
      </c>
      <c r="T82" s="14">
        <v>7</v>
      </c>
      <c r="U82" s="14">
        <v>23</v>
      </c>
      <c r="V82" s="14">
        <v>5</v>
      </c>
      <c r="W82" s="14">
        <v>18</v>
      </c>
      <c r="X82" s="15">
        <v>7.5</v>
      </c>
      <c r="Y82" s="15">
        <v>20</v>
      </c>
      <c r="Z82" s="15">
        <v>27.5</v>
      </c>
    </row>
    <row r="83" spans="1:26">
      <c r="A83" s="3">
        <v>110807</v>
      </c>
      <c r="B83" s="3">
        <v>10070507</v>
      </c>
      <c r="C83" s="3">
        <v>8733058</v>
      </c>
      <c r="D83" s="3">
        <v>873</v>
      </c>
      <c r="E83" s="4" t="s">
        <v>102</v>
      </c>
      <c r="F83" s="3">
        <v>3058</v>
      </c>
      <c r="G83" s="4" t="s">
        <v>283</v>
      </c>
      <c r="H83" s="4" t="s">
        <v>405</v>
      </c>
      <c r="I83" s="4" t="s">
        <v>408</v>
      </c>
      <c r="J83" s="6">
        <v>53432</v>
      </c>
      <c r="K83" s="6">
        <v>31532</v>
      </c>
      <c r="L83" s="6">
        <v>125</v>
      </c>
      <c r="M83" s="6">
        <v>17</v>
      </c>
      <c r="N83" s="6">
        <v>108</v>
      </c>
      <c r="O83" s="14">
        <v>89</v>
      </c>
      <c r="P83" s="14">
        <v>14</v>
      </c>
      <c r="Q83" s="14">
        <v>75</v>
      </c>
      <c r="R83" s="14">
        <v>43</v>
      </c>
      <c r="S83" s="14">
        <v>9</v>
      </c>
      <c r="T83" s="14">
        <v>34</v>
      </c>
      <c r="U83" s="14">
        <v>88</v>
      </c>
      <c r="V83" s="14">
        <v>18</v>
      </c>
      <c r="W83" s="14">
        <v>70</v>
      </c>
      <c r="X83" s="15">
        <v>36.5</v>
      </c>
      <c r="Y83" s="15">
        <v>72.5</v>
      </c>
      <c r="Z83" s="15">
        <v>109</v>
      </c>
    </row>
    <row r="84" spans="1:26">
      <c r="A84" s="3">
        <v>110809</v>
      </c>
      <c r="B84" s="3">
        <v>10078907</v>
      </c>
      <c r="C84" s="3">
        <v>8733061</v>
      </c>
      <c r="D84" s="3">
        <v>873</v>
      </c>
      <c r="E84" s="4" t="s">
        <v>102</v>
      </c>
      <c r="F84" s="3">
        <v>3061</v>
      </c>
      <c r="G84" s="4" t="s">
        <v>284</v>
      </c>
      <c r="H84" s="4" t="s">
        <v>405</v>
      </c>
      <c r="I84" s="4" t="s">
        <v>408</v>
      </c>
      <c r="J84" s="6">
        <v>36030</v>
      </c>
      <c r="K84" s="6">
        <v>21262</v>
      </c>
      <c r="L84" s="6">
        <v>80</v>
      </c>
      <c r="M84" s="6">
        <v>6</v>
      </c>
      <c r="N84" s="6">
        <v>74</v>
      </c>
      <c r="O84" s="14">
        <v>54</v>
      </c>
      <c r="P84" s="14">
        <v>4</v>
      </c>
      <c r="Q84" s="14">
        <v>50</v>
      </c>
      <c r="R84" s="14">
        <v>26</v>
      </c>
      <c r="S84" s="14">
        <v>3</v>
      </c>
      <c r="T84" s="14">
        <v>23</v>
      </c>
      <c r="U84" s="14">
        <v>53</v>
      </c>
      <c r="V84" s="14">
        <v>4</v>
      </c>
      <c r="W84" s="14">
        <v>49</v>
      </c>
      <c r="X84" s="15">
        <v>24</v>
      </c>
      <c r="Y84" s="15">
        <v>49.5</v>
      </c>
      <c r="Z84" s="15">
        <v>73.5</v>
      </c>
    </row>
    <row r="85" spans="1:26">
      <c r="A85" s="3">
        <v>110812</v>
      </c>
      <c r="B85" s="3">
        <v>10070506</v>
      </c>
      <c r="C85" s="3">
        <v>8733065</v>
      </c>
      <c r="D85" s="3">
        <v>873</v>
      </c>
      <c r="E85" s="4" t="s">
        <v>102</v>
      </c>
      <c r="F85" s="3">
        <v>3065</v>
      </c>
      <c r="G85" s="4" t="s">
        <v>286</v>
      </c>
      <c r="H85" s="4" t="s">
        <v>405</v>
      </c>
      <c r="I85" s="4" t="s">
        <v>408</v>
      </c>
      <c r="J85" s="6">
        <v>14461</v>
      </c>
      <c r="K85" s="6">
        <v>8534</v>
      </c>
      <c r="L85" s="6">
        <v>33</v>
      </c>
      <c r="M85" s="6">
        <v>5</v>
      </c>
      <c r="N85" s="6">
        <v>28</v>
      </c>
      <c r="O85" s="14">
        <v>24</v>
      </c>
      <c r="P85" s="14">
        <v>2</v>
      </c>
      <c r="Q85" s="14">
        <v>22</v>
      </c>
      <c r="R85" s="14">
        <v>11</v>
      </c>
      <c r="S85" s="14">
        <v>2</v>
      </c>
      <c r="T85" s="14">
        <v>9</v>
      </c>
      <c r="U85" s="14">
        <v>21</v>
      </c>
      <c r="V85" s="14">
        <v>2</v>
      </c>
      <c r="W85" s="14">
        <v>19</v>
      </c>
      <c r="X85" s="15">
        <v>9</v>
      </c>
      <c r="Y85" s="15">
        <v>20.5</v>
      </c>
      <c r="Z85" s="15">
        <v>29.5</v>
      </c>
    </row>
    <row r="86" spans="1:26">
      <c r="A86" s="3">
        <v>110814</v>
      </c>
      <c r="B86" s="3">
        <v>10078906</v>
      </c>
      <c r="C86" s="3">
        <v>8733067</v>
      </c>
      <c r="D86" s="3">
        <v>873</v>
      </c>
      <c r="E86" s="4" t="s">
        <v>102</v>
      </c>
      <c r="F86" s="3">
        <v>3067</v>
      </c>
      <c r="G86" s="4" t="s">
        <v>287</v>
      </c>
      <c r="H86" s="4" t="s">
        <v>405</v>
      </c>
      <c r="I86" s="4" t="s">
        <v>408</v>
      </c>
      <c r="J86" s="6">
        <v>30393</v>
      </c>
      <c r="K86" s="6">
        <v>17936</v>
      </c>
      <c r="L86" s="6">
        <v>55</v>
      </c>
      <c r="M86" s="6">
        <v>1</v>
      </c>
      <c r="N86" s="6">
        <v>54</v>
      </c>
      <c r="O86" s="14">
        <v>45</v>
      </c>
      <c r="P86" s="14">
        <v>3</v>
      </c>
      <c r="Q86" s="14">
        <v>42</v>
      </c>
      <c r="R86" s="14">
        <v>21</v>
      </c>
      <c r="S86" s="14">
        <v>1</v>
      </c>
      <c r="T86" s="14">
        <v>20</v>
      </c>
      <c r="U86" s="14">
        <v>45</v>
      </c>
      <c r="V86" s="14">
        <v>3</v>
      </c>
      <c r="W86" s="14">
        <v>42</v>
      </c>
      <c r="X86" s="15">
        <v>20</v>
      </c>
      <c r="Y86" s="15">
        <v>42</v>
      </c>
      <c r="Z86" s="15">
        <v>62</v>
      </c>
    </row>
    <row r="87" spans="1:26">
      <c r="A87" s="3">
        <v>110815</v>
      </c>
      <c r="B87" s="3">
        <v>10070504</v>
      </c>
      <c r="C87" s="3">
        <v>8733068</v>
      </c>
      <c r="D87" s="3">
        <v>873</v>
      </c>
      <c r="E87" s="4" t="s">
        <v>102</v>
      </c>
      <c r="F87" s="3">
        <v>3068</v>
      </c>
      <c r="G87" s="4" t="s">
        <v>288</v>
      </c>
      <c r="H87" s="4" t="s">
        <v>405</v>
      </c>
      <c r="I87" s="4" t="s">
        <v>408</v>
      </c>
      <c r="J87" s="6">
        <v>11030</v>
      </c>
      <c r="K87" s="6">
        <v>6509</v>
      </c>
      <c r="L87" s="6">
        <v>25</v>
      </c>
      <c r="M87" s="6">
        <v>2</v>
      </c>
      <c r="N87" s="6">
        <v>23</v>
      </c>
      <c r="O87" s="14">
        <v>20</v>
      </c>
      <c r="P87" s="14">
        <v>2</v>
      </c>
      <c r="Q87" s="14">
        <v>18</v>
      </c>
      <c r="R87" s="14">
        <v>5</v>
      </c>
      <c r="S87" s="14">
        <v>0</v>
      </c>
      <c r="T87" s="14">
        <v>5</v>
      </c>
      <c r="U87" s="14">
        <v>20</v>
      </c>
      <c r="V87" s="14">
        <v>3</v>
      </c>
      <c r="W87" s="14">
        <v>17</v>
      </c>
      <c r="X87" s="15">
        <v>5</v>
      </c>
      <c r="Y87" s="15">
        <v>17.5</v>
      </c>
      <c r="Z87" s="15">
        <v>22.5</v>
      </c>
    </row>
    <row r="88" spans="1:26">
      <c r="A88" s="3">
        <v>110817</v>
      </c>
      <c r="B88" s="3">
        <v>10070502</v>
      </c>
      <c r="C88" s="3">
        <v>8733071</v>
      </c>
      <c r="D88" s="3">
        <v>873</v>
      </c>
      <c r="E88" s="4" t="s">
        <v>102</v>
      </c>
      <c r="F88" s="3">
        <v>3071</v>
      </c>
      <c r="G88" s="4" t="s">
        <v>290</v>
      </c>
      <c r="H88" s="4" t="s">
        <v>405</v>
      </c>
      <c r="I88" s="4" t="s">
        <v>408</v>
      </c>
      <c r="J88" s="6">
        <v>30883</v>
      </c>
      <c r="K88" s="6">
        <v>18225</v>
      </c>
      <c r="L88" s="6">
        <v>81</v>
      </c>
      <c r="M88" s="6">
        <v>13</v>
      </c>
      <c r="N88" s="6">
        <v>68</v>
      </c>
      <c r="O88" s="14">
        <v>48</v>
      </c>
      <c r="P88" s="14">
        <v>8</v>
      </c>
      <c r="Q88" s="14">
        <v>40</v>
      </c>
      <c r="R88" s="14">
        <v>24</v>
      </c>
      <c r="S88" s="14">
        <v>2</v>
      </c>
      <c r="T88" s="14">
        <v>22</v>
      </c>
      <c r="U88" s="14">
        <v>46</v>
      </c>
      <c r="V88" s="14">
        <v>7</v>
      </c>
      <c r="W88" s="14">
        <v>39</v>
      </c>
      <c r="X88" s="15">
        <v>23.5</v>
      </c>
      <c r="Y88" s="15">
        <v>39.5</v>
      </c>
      <c r="Z88" s="15">
        <v>63</v>
      </c>
    </row>
    <row r="89" spans="1:26">
      <c r="A89" s="3">
        <v>110820</v>
      </c>
      <c r="B89" s="3">
        <v>10075915</v>
      </c>
      <c r="C89" s="3">
        <v>8733074</v>
      </c>
      <c r="D89" s="3">
        <v>873</v>
      </c>
      <c r="E89" s="4" t="s">
        <v>102</v>
      </c>
      <c r="F89" s="3">
        <v>3074</v>
      </c>
      <c r="G89" s="4" t="s">
        <v>292</v>
      </c>
      <c r="H89" s="4" t="s">
        <v>405</v>
      </c>
      <c r="I89" s="4" t="s">
        <v>408</v>
      </c>
      <c r="J89" s="6">
        <v>31863</v>
      </c>
      <c r="K89" s="6">
        <v>18803</v>
      </c>
      <c r="L89" s="6">
        <v>70</v>
      </c>
      <c r="M89" s="6">
        <v>9</v>
      </c>
      <c r="N89" s="6">
        <v>61</v>
      </c>
      <c r="O89" s="14">
        <v>50</v>
      </c>
      <c r="P89" s="14">
        <v>11</v>
      </c>
      <c r="Q89" s="14">
        <v>39</v>
      </c>
      <c r="R89" s="14">
        <v>27</v>
      </c>
      <c r="S89" s="14">
        <v>2</v>
      </c>
      <c r="T89" s="14">
        <v>25</v>
      </c>
      <c r="U89" s="14">
        <v>52</v>
      </c>
      <c r="V89" s="14">
        <v>12</v>
      </c>
      <c r="W89" s="14">
        <v>40</v>
      </c>
      <c r="X89" s="15">
        <v>25.5</v>
      </c>
      <c r="Y89" s="15">
        <v>39.5</v>
      </c>
      <c r="Z89" s="15">
        <v>65</v>
      </c>
    </row>
    <row r="90" spans="1:26">
      <c r="A90" s="3">
        <v>110827</v>
      </c>
      <c r="B90" s="3">
        <v>10070499</v>
      </c>
      <c r="C90" s="3">
        <v>8733081</v>
      </c>
      <c r="D90" s="3">
        <v>873</v>
      </c>
      <c r="E90" s="4" t="s">
        <v>102</v>
      </c>
      <c r="F90" s="3">
        <v>3081</v>
      </c>
      <c r="G90" s="4" t="s">
        <v>293</v>
      </c>
      <c r="H90" s="4" t="s">
        <v>405</v>
      </c>
      <c r="I90" s="4" t="s">
        <v>408</v>
      </c>
      <c r="J90" s="6">
        <v>15932</v>
      </c>
      <c r="K90" s="6">
        <v>9402</v>
      </c>
      <c r="L90" s="6">
        <v>33</v>
      </c>
      <c r="M90" s="6">
        <v>2</v>
      </c>
      <c r="N90" s="6">
        <v>31</v>
      </c>
      <c r="O90" s="14">
        <v>30</v>
      </c>
      <c r="P90" s="14">
        <v>3</v>
      </c>
      <c r="Q90" s="14">
        <v>27</v>
      </c>
      <c r="R90" s="14">
        <v>7</v>
      </c>
      <c r="S90" s="14">
        <v>0</v>
      </c>
      <c r="T90" s="14">
        <v>7</v>
      </c>
      <c r="U90" s="14">
        <v>27</v>
      </c>
      <c r="V90" s="14">
        <v>3</v>
      </c>
      <c r="W90" s="14">
        <v>24</v>
      </c>
      <c r="X90" s="15">
        <v>7</v>
      </c>
      <c r="Y90" s="15">
        <v>25.5</v>
      </c>
      <c r="Z90" s="15">
        <v>32.5</v>
      </c>
    </row>
    <row r="91" spans="1:26">
      <c r="A91" s="3">
        <v>110829</v>
      </c>
      <c r="B91" s="3">
        <v>10070498</v>
      </c>
      <c r="C91" s="3">
        <v>8733301</v>
      </c>
      <c r="D91" s="3">
        <v>873</v>
      </c>
      <c r="E91" s="4" t="s">
        <v>102</v>
      </c>
      <c r="F91" s="3">
        <v>3301</v>
      </c>
      <c r="G91" s="4" t="s">
        <v>295</v>
      </c>
      <c r="H91" s="4" t="s">
        <v>405</v>
      </c>
      <c r="I91" s="4" t="s">
        <v>409</v>
      </c>
      <c r="J91" s="6">
        <v>20344</v>
      </c>
      <c r="K91" s="6">
        <v>12006</v>
      </c>
      <c r="L91" s="6">
        <v>50</v>
      </c>
      <c r="M91" s="6">
        <v>1</v>
      </c>
      <c r="N91" s="6">
        <v>49</v>
      </c>
      <c r="O91" s="14">
        <v>31</v>
      </c>
      <c r="P91" s="14">
        <v>3</v>
      </c>
      <c r="Q91" s="14">
        <v>28</v>
      </c>
      <c r="R91" s="14">
        <v>12</v>
      </c>
      <c r="S91" s="14">
        <v>0</v>
      </c>
      <c r="T91" s="14">
        <v>12</v>
      </c>
      <c r="U91" s="14">
        <v>32</v>
      </c>
      <c r="V91" s="14">
        <v>3</v>
      </c>
      <c r="W91" s="14">
        <v>29</v>
      </c>
      <c r="X91" s="15">
        <v>13</v>
      </c>
      <c r="Y91" s="15">
        <v>28.5</v>
      </c>
      <c r="Z91" s="15">
        <v>41.5</v>
      </c>
    </row>
    <row r="92" spans="1:26">
      <c r="A92" s="3">
        <v>110830</v>
      </c>
      <c r="B92" s="3">
        <v>10070497</v>
      </c>
      <c r="C92" s="3">
        <v>8733308</v>
      </c>
      <c r="D92" s="3">
        <v>873</v>
      </c>
      <c r="E92" s="4" t="s">
        <v>102</v>
      </c>
      <c r="F92" s="3">
        <v>3308</v>
      </c>
      <c r="G92" s="4" t="s">
        <v>297</v>
      </c>
      <c r="H92" s="4" t="s">
        <v>405</v>
      </c>
      <c r="I92" s="4" t="s">
        <v>409</v>
      </c>
      <c r="J92" s="6">
        <v>23530</v>
      </c>
      <c r="K92" s="6">
        <v>13886</v>
      </c>
      <c r="L92" s="6">
        <v>47</v>
      </c>
      <c r="M92" s="6">
        <v>1</v>
      </c>
      <c r="N92" s="6">
        <v>46</v>
      </c>
      <c r="O92" s="14">
        <v>35</v>
      </c>
      <c r="P92" s="14">
        <v>2</v>
      </c>
      <c r="Q92" s="14">
        <v>33</v>
      </c>
      <c r="R92" s="14">
        <v>15</v>
      </c>
      <c r="S92" s="14">
        <v>1</v>
      </c>
      <c r="T92" s="14">
        <v>14</v>
      </c>
      <c r="U92" s="14">
        <v>36</v>
      </c>
      <c r="V92" s="14">
        <v>2</v>
      </c>
      <c r="W92" s="14">
        <v>34</v>
      </c>
      <c r="X92" s="15">
        <v>14.5</v>
      </c>
      <c r="Y92" s="15">
        <v>33.5</v>
      </c>
      <c r="Z92" s="15">
        <v>48</v>
      </c>
    </row>
    <row r="93" spans="1:26">
      <c r="A93" s="3">
        <v>110831</v>
      </c>
      <c r="B93" s="3">
        <v>10070496</v>
      </c>
      <c r="C93" s="3">
        <v>8733310</v>
      </c>
      <c r="D93" s="3">
        <v>873</v>
      </c>
      <c r="E93" s="4" t="s">
        <v>102</v>
      </c>
      <c r="F93" s="3">
        <v>3310</v>
      </c>
      <c r="G93" s="4" t="s">
        <v>298</v>
      </c>
      <c r="H93" s="4" t="s">
        <v>405</v>
      </c>
      <c r="I93" s="4" t="s">
        <v>409</v>
      </c>
      <c r="J93" s="6">
        <v>35540</v>
      </c>
      <c r="K93" s="6">
        <v>20973</v>
      </c>
      <c r="L93" s="6">
        <v>76</v>
      </c>
      <c r="M93" s="6">
        <v>3</v>
      </c>
      <c r="N93" s="6">
        <v>73</v>
      </c>
      <c r="O93" s="14">
        <v>52</v>
      </c>
      <c r="P93" s="14">
        <v>3</v>
      </c>
      <c r="Q93" s="14">
        <v>49</v>
      </c>
      <c r="R93" s="14">
        <v>27</v>
      </c>
      <c r="S93" s="14">
        <v>1</v>
      </c>
      <c r="T93" s="14">
        <v>26</v>
      </c>
      <c r="U93" s="14">
        <v>47</v>
      </c>
      <c r="V93" s="14">
        <v>3</v>
      </c>
      <c r="W93" s="14">
        <v>44</v>
      </c>
      <c r="X93" s="15">
        <v>26</v>
      </c>
      <c r="Y93" s="15">
        <v>46.5</v>
      </c>
      <c r="Z93" s="15">
        <v>72.5</v>
      </c>
    </row>
    <row r="94" spans="1:26">
      <c r="A94" s="3">
        <v>110832</v>
      </c>
      <c r="B94" s="3">
        <v>10078317</v>
      </c>
      <c r="C94" s="3">
        <v>8733317</v>
      </c>
      <c r="D94" s="3">
        <v>873</v>
      </c>
      <c r="E94" s="4" t="s">
        <v>102</v>
      </c>
      <c r="F94" s="3">
        <v>3317</v>
      </c>
      <c r="G94" s="4" t="s">
        <v>299</v>
      </c>
      <c r="H94" s="4" t="s">
        <v>405</v>
      </c>
      <c r="I94" s="4" t="s">
        <v>409</v>
      </c>
      <c r="J94" s="6">
        <v>60785</v>
      </c>
      <c r="K94" s="6">
        <v>35871</v>
      </c>
      <c r="L94" s="6">
        <v>143</v>
      </c>
      <c r="M94" s="6">
        <v>15</v>
      </c>
      <c r="N94" s="6">
        <v>128</v>
      </c>
      <c r="O94" s="14">
        <v>98</v>
      </c>
      <c r="P94" s="14">
        <v>21</v>
      </c>
      <c r="Q94" s="14">
        <v>77</v>
      </c>
      <c r="R94" s="14">
        <v>50</v>
      </c>
      <c r="S94" s="14">
        <v>5</v>
      </c>
      <c r="T94" s="14">
        <v>45</v>
      </c>
      <c r="U94" s="14">
        <v>105</v>
      </c>
      <c r="V94" s="14">
        <v>24</v>
      </c>
      <c r="W94" s="14">
        <v>81</v>
      </c>
      <c r="X94" s="15">
        <v>45</v>
      </c>
      <c r="Y94" s="15">
        <v>79</v>
      </c>
      <c r="Z94" s="15">
        <v>124</v>
      </c>
    </row>
    <row r="95" spans="1:26">
      <c r="A95" s="3">
        <v>110834</v>
      </c>
      <c r="B95" s="3">
        <v>10069828</v>
      </c>
      <c r="C95" s="3">
        <v>8733325</v>
      </c>
      <c r="D95" s="3">
        <v>873</v>
      </c>
      <c r="E95" s="4" t="s">
        <v>102</v>
      </c>
      <c r="F95" s="3">
        <v>3325</v>
      </c>
      <c r="G95" s="4" t="s">
        <v>300</v>
      </c>
      <c r="H95" s="4" t="s">
        <v>405</v>
      </c>
      <c r="I95" s="4" t="s">
        <v>409</v>
      </c>
      <c r="J95" s="6">
        <v>18138</v>
      </c>
      <c r="K95" s="6">
        <v>10704</v>
      </c>
      <c r="L95" s="6">
        <v>54</v>
      </c>
      <c r="M95" s="6">
        <v>16</v>
      </c>
      <c r="N95" s="6">
        <v>38</v>
      </c>
      <c r="O95" s="14">
        <v>37</v>
      </c>
      <c r="P95" s="14">
        <v>12</v>
      </c>
      <c r="Q95" s="14">
        <v>25</v>
      </c>
      <c r="R95" s="14">
        <v>17</v>
      </c>
      <c r="S95" s="14">
        <v>7</v>
      </c>
      <c r="T95" s="14">
        <v>10</v>
      </c>
      <c r="U95" s="14">
        <v>40</v>
      </c>
      <c r="V95" s="14">
        <v>12</v>
      </c>
      <c r="W95" s="14">
        <v>28</v>
      </c>
      <c r="X95" s="15">
        <v>10.5</v>
      </c>
      <c r="Y95" s="15">
        <v>26.5</v>
      </c>
      <c r="Z95" s="15">
        <v>37</v>
      </c>
    </row>
    <row r="96" spans="1:26">
      <c r="A96" s="3">
        <v>110836</v>
      </c>
      <c r="B96" s="3">
        <v>10078905</v>
      </c>
      <c r="C96" s="3">
        <v>8733331</v>
      </c>
      <c r="D96" s="3">
        <v>873</v>
      </c>
      <c r="E96" s="4" t="s">
        <v>102</v>
      </c>
      <c r="F96" s="3">
        <v>3331</v>
      </c>
      <c r="G96" s="4" t="s">
        <v>302</v>
      </c>
      <c r="H96" s="4" t="s">
        <v>405</v>
      </c>
      <c r="I96" s="4" t="s">
        <v>409</v>
      </c>
      <c r="J96" s="6">
        <v>20589</v>
      </c>
      <c r="K96" s="6">
        <v>12150</v>
      </c>
      <c r="L96" s="6">
        <v>49</v>
      </c>
      <c r="M96" s="6">
        <v>6</v>
      </c>
      <c r="N96" s="6">
        <v>43</v>
      </c>
      <c r="O96" s="14">
        <v>31</v>
      </c>
      <c r="P96" s="14">
        <v>2</v>
      </c>
      <c r="Q96" s="14">
        <v>29</v>
      </c>
      <c r="R96" s="14">
        <v>13</v>
      </c>
      <c r="S96" s="14">
        <v>1</v>
      </c>
      <c r="T96" s="14">
        <v>12</v>
      </c>
      <c r="U96" s="14">
        <v>34</v>
      </c>
      <c r="V96" s="14">
        <v>3</v>
      </c>
      <c r="W96" s="14">
        <v>31</v>
      </c>
      <c r="X96" s="15">
        <v>12</v>
      </c>
      <c r="Y96" s="15">
        <v>30</v>
      </c>
      <c r="Z96" s="15">
        <v>42</v>
      </c>
    </row>
    <row r="97" spans="1:26">
      <c r="A97" s="3">
        <v>110837</v>
      </c>
      <c r="B97" s="3">
        <v>10070495</v>
      </c>
      <c r="C97" s="3">
        <v>8733350</v>
      </c>
      <c r="D97" s="3">
        <v>873</v>
      </c>
      <c r="E97" s="4" t="s">
        <v>102</v>
      </c>
      <c r="F97" s="3">
        <v>3350</v>
      </c>
      <c r="G97" s="4" t="s">
        <v>303</v>
      </c>
      <c r="H97" s="4" t="s">
        <v>405</v>
      </c>
      <c r="I97" s="4" t="s">
        <v>409</v>
      </c>
      <c r="J97" s="6">
        <v>23040</v>
      </c>
      <c r="K97" s="6">
        <v>13597</v>
      </c>
      <c r="L97" s="6">
        <v>49</v>
      </c>
      <c r="M97" s="6">
        <v>4</v>
      </c>
      <c r="N97" s="6">
        <v>45</v>
      </c>
      <c r="O97" s="14">
        <v>37</v>
      </c>
      <c r="P97" s="14">
        <v>5</v>
      </c>
      <c r="Q97" s="14">
        <v>32</v>
      </c>
      <c r="R97" s="14">
        <v>15</v>
      </c>
      <c r="S97" s="14">
        <v>0</v>
      </c>
      <c r="T97" s="14">
        <v>15</v>
      </c>
      <c r="U97" s="14">
        <v>37</v>
      </c>
      <c r="V97" s="14">
        <v>6</v>
      </c>
      <c r="W97" s="14">
        <v>31</v>
      </c>
      <c r="X97" s="15">
        <v>15.5</v>
      </c>
      <c r="Y97" s="15">
        <v>31.5</v>
      </c>
      <c r="Z97" s="15">
        <v>47</v>
      </c>
    </row>
    <row r="98" spans="1:26">
      <c r="A98" s="3">
        <v>110839</v>
      </c>
      <c r="B98" s="3">
        <v>10070493</v>
      </c>
      <c r="C98" s="3">
        <v>8733356</v>
      </c>
      <c r="D98" s="3">
        <v>873</v>
      </c>
      <c r="E98" s="4" t="s">
        <v>102</v>
      </c>
      <c r="F98" s="3">
        <v>3356</v>
      </c>
      <c r="G98" s="4" t="s">
        <v>304</v>
      </c>
      <c r="H98" s="4" t="s">
        <v>405</v>
      </c>
      <c r="I98" s="4" t="s">
        <v>409</v>
      </c>
      <c r="J98" s="6">
        <v>21814</v>
      </c>
      <c r="K98" s="6">
        <v>12873</v>
      </c>
      <c r="L98" s="6">
        <v>49</v>
      </c>
      <c r="M98" s="6">
        <v>7</v>
      </c>
      <c r="N98" s="6">
        <v>42</v>
      </c>
      <c r="O98" s="14">
        <v>37</v>
      </c>
      <c r="P98" s="14">
        <v>5</v>
      </c>
      <c r="Q98" s="14">
        <v>32</v>
      </c>
      <c r="R98" s="14">
        <v>15</v>
      </c>
      <c r="S98" s="14">
        <v>5</v>
      </c>
      <c r="T98" s="14">
        <v>10</v>
      </c>
      <c r="U98" s="14">
        <v>40</v>
      </c>
      <c r="V98" s="14">
        <v>4</v>
      </c>
      <c r="W98" s="14">
        <v>36</v>
      </c>
      <c r="X98" s="15">
        <v>10.5</v>
      </c>
      <c r="Y98" s="15">
        <v>34</v>
      </c>
      <c r="Z98" s="15">
        <v>44.5</v>
      </c>
    </row>
    <row r="99" spans="1:26">
      <c r="A99" s="3">
        <v>110840</v>
      </c>
      <c r="B99" s="3">
        <v>10075914</v>
      </c>
      <c r="C99" s="3">
        <v>8733358</v>
      </c>
      <c r="D99" s="3">
        <v>873</v>
      </c>
      <c r="E99" s="4" t="s">
        <v>102</v>
      </c>
      <c r="F99" s="3">
        <v>3358</v>
      </c>
      <c r="G99" s="4" t="s">
        <v>305</v>
      </c>
      <c r="H99" s="4" t="s">
        <v>405</v>
      </c>
      <c r="I99" s="4" t="s">
        <v>409</v>
      </c>
      <c r="J99" s="6">
        <v>29167</v>
      </c>
      <c r="K99" s="6">
        <v>17212</v>
      </c>
      <c r="L99" s="6">
        <v>60</v>
      </c>
      <c r="M99" s="6">
        <v>17</v>
      </c>
      <c r="N99" s="6">
        <v>43</v>
      </c>
      <c r="O99" s="14">
        <v>55</v>
      </c>
      <c r="P99" s="14">
        <v>14</v>
      </c>
      <c r="Q99" s="14">
        <v>41</v>
      </c>
      <c r="R99" s="14">
        <v>28</v>
      </c>
      <c r="S99" s="14">
        <v>10</v>
      </c>
      <c r="T99" s="14">
        <v>18</v>
      </c>
      <c r="U99" s="14">
        <v>58</v>
      </c>
      <c r="V99" s="14">
        <v>17</v>
      </c>
      <c r="W99" s="14">
        <v>41</v>
      </c>
      <c r="X99" s="15">
        <v>18.5</v>
      </c>
      <c r="Y99" s="15">
        <v>41</v>
      </c>
      <c r="Z99" s="15">
        <v>59.5</v>
      </c>
    </row>
    <row r="100" spans="1:26">
      <c r="A100" s="3">
        <v>110847</v>
      </c>
      <c r="B100" s="3">
        <v>10078904</v>
      </c>
      <c r="C100" s="3">
        <v>8733368</v>
      </c>
      <c r="D100" s="3">
        <v>873</v>
      </c>
      <c r="E100" s="4" t="s">
        <v>102</v>
      </c>
      <c r="F100" s="3">
        <v>3368</v>
      </c>
      <c r="G100" s="4" t="s">
        <v>310</v>
      </c>
      <c r="H100" s="4" t="s">
        <v>405</v>
      </c>
      <c r="I100" s="4" t="s">
        <v>409</v>
      </c>
      <c r="J100" s="6">
        <v>24020</v>
      </c>
      <c r="K100" s="6">
        <v>14175</v>
      </c>
      <c r="L100" s="6">
        <v>51</v>
      </c>
      <c r="M100" s="6">
        <v>2</v>
      </c>
      <c r="N100" s="6">
        <v>49</v>
      </c>
      <c r="O100" s="14">
        <v>36</v>
      </c>
      <c r="P100" s="14">
        <v>3</v>
      </c>
      <c r="Q100" s="14">
        <v>33</v>
      </c>
      <c r="R100" s="14">
        <v>16</v>
      </c>
      <c r="S100" s="14">
        <v>0</v>
      </c>
      <c r="T100" s="14">
        <v>16</v>
      </c>
      <c r="U100" s="14">
        <v>35</v>
      </c>
      <c r="V100" s="14">
        <v>3</v>
      </c>
      <c r="W100" s="14">
        <v>32</v>
      </c>
      <c r="X100" s="15">
        <v>16.5</v>
      </c>
      <c r="Y100" s="15">
        <v>32.5</v>
      </c>
      <c r="Z100" s="15">
        <v>49</v>
      </c>
    </row>
    <row r="101" spans="1:26">
      <c r="A101" s="3">
        <v>110850</v>
      </c>
      <c r="B101" s="3">
        <v>10070492</v>
      </c>
      <c r="C101" s="3">
        <v>8733373</v>
      </c>
      <c r="D101" s="3">
        <v>873</v>
      </c>
      <c r="E101" s="4" t="s">
        <v>102</v>
      </c>
      <c r="F101" s="3">
        <v>3373</v>
      </c>
      <c r="G101" s="4" t="s">
        <v>311</v>
      </c>
      <c r="H101" s="4" t="s">
        <v>405</v>
      </c>
      <c r="I101" s="4" t="s">
        <v>409</v>
      </c>
      <c r="J101" s="6">
        <v>20834</v>
      </c>
      <c r="K101" s="6">
        <v>12295</v>
      </c>
      <c r="L101" s="6">
        <v>44</v>
      </c>
      <c r="M101" s="6">
        <v>1</v>
      </c>
      <c r="N101" s="6">
        <v>43</v>
      </c>
      <c r="O101" s="14">
        <v>33</v>
      </c>
      <c r="P101" s="14">
        <v>2</v>
      </c>
      <c r="Q101" s="14">
        <v>31</v>
      </c>
      <c r="R101" s="14">
        <v>13</v>
      </c>
      <c r="S101" s="14">
        <v>0</v>
      </c>
      <c r="T101" s="14">
        <v>13</v>
      </c>
      <c r="U101" s="14">
        <v>30</v>
      </c>
      <c r="V101" s="14">
        <v>2</v>
      </c>
      <c r="W101" s="14">
        <v>28</v>
      </c>
      <c r="X101" s="15">
        <v>13</v>
      </c>
      <c r="Y101" s="15">
        <v>29.5</v>
      </c>
      <c r="Z101" s="15">
        <v>42.5</v>
      </c>
    </row>
    <row r="102" spans="1:26">
      <c r="A102" s="3">
        <v>131238</v>
      </c>
      <c r="B102" s="3">
        <v>10075554</v>
      </c>
      <c r="C102" s="3">
        <v>8733384</v>
      </c>
      <c r="D102" s="3">
        <v>873</v>
      </c>
      <c r="E102" s="4" t="s">
        <v>102</v>
      </c>
      <c r="F102" s="3">
        <v>3384</v>
      </c>
      <c r="G102" s="4" t="s">
        <v>313</v>
      </c>
      <c r="H102" s="4" t="s">
        <v>405</v>
      </c>
      <c r="I102" s="4" t="s">
        <v>409</v>
      </c>
      <c r="J102" s="6">
        <v>30393</v>
      </c>
      <c r="K102" s="6">
        <v>17936</v>
      </c>
      <c r="L102" s="6">
        <v>78</v>
      </c>
      <c r="M102" s="6">
        <v>8</v>
      </c>
      <c r="N102" s="6">
        <v>70</v>
      </c>
      <c r="O102" s="14">
        <v>51</v>
      </c>
      <c r="P102" s="14">
        <v>5</v>
      </c>
      <c r="Q102" s="14">
        <v>46</v>
      </c>
      <c r="R102" s="14">
        <v>19</v>
      </c>
      <c r="S102" s="14">
        <v>3</v>
      </c>
      <c r="T102" s="14">
        <v>16</v>
      </c>
      <c r="U102" s="14">
        <v>51</v>
      </c>
      <c r="V102" s="14">
        <v>6</v>
      </c>
      <c r="W102" s="14">
        <v>45</v>
      </c>
      <c r="X102" s="15">
        <v>16.5</v>
      </c>
      <c r="Y102" s="15">
        <v>45.5</v>
      </c>
      <c r="Z102" s="15">
        <v>62</v>
      </c>
    </row>
    <row r="103" spans="1:26">
      <c r="A103" s="3">
        <v>133930</v>
      </c>
      <c r="B103" s="3">
        <v>10069415</v>
      </c>
      <c r="C103" s="3">
        <v>8733386</v>
      </c>
      <c r="D103" s="3">
        <v>873</v>
      </c>
      <c r="E103" s="4" t="s">
        <v>102</v>
      </c>
      <c r="F103" s="3">
        <v>3386</v>
      </c>
      <c r="G103" s="4" t="s">
        <v>314</v>
      </c>
      <c r="H103" s="4" t="s">
        <v>405</v>
      </c>
      <c r="I103" s="4" t="s">
        <v>407</v>
      </c>
      <c r="J103" s="6">
        <v>74266</v>
      </c>
      <c r="K103" s="6">
        <v>43826</v>
      </c>
      <c r="L103" s="6">
        <v>178</v>
      </c>
      <c r="M103" s="6">
        <v>16</v>
      </c>
      <c r="N103" s="6">
        <v>162</v>
      </c>
      <c r="O103" s="14">
        <v>112</v>
      </c>
      <c r="P103" s="14">
        <v>8</v>
      </c>
      <c r="Q103" s="14">
        <v>104</v>
      </c>
      <c r="R103" s="14">
        <v>55</v>
      </c>
      <c r="S103" s="14">
        <v>7</v>
      </c>
      <c r="T103" s="14">
        <v>48</v>
      </c>
      <c r="U103" s="14">
        <v>109</v>
      </c>
      <c r="V103" s="14">
        <v>10</v>
      </c>
      <c r="W103" s="14">
        <v>99</v>
      </c>
      <c r="X103" s="15">
        <v>50</v>
      </c>
      <c r="Y103" s="15">
        <v>101.5</v>
      </c>
      <c r="Z103" s="15">
        <v>151.5</v>
      </c>
    </row>
    <row r="104" spans="1:26">
      <c r="A104" s="3">
        <v>134894</v>
      </c>
      <c r="B104" s="3">
        <v>10079966</v>
      </c>
      <c r="C104" s="3">
        <v>8733389</v>
      </c>
      <c r="D104" s="3">
        <v>873</v>
      </c>
      <c r="E104" s="4" t="s">
        <v>102</v>
      </c>
      <c r="F104" s="3">
        <v>3389</v>
      </c>
      <c r="G104" s="4" t="s">
        <v>316</v>
      </c>
      <c r="H104" s="4" t="s">
        <v>405</v>
      </c>
      <c r="I104" s="4" t="s">
        <v>409</v>
      </c>
      <c r="J104" s="6">
        <v>50981</v>
      </c>
      <c r="K104" s="6">
        <v>30085</v>
      </c>
      <c r="L104" s="6">
        <v>120</v>
      </c>
      <c r="M104" s="6">
        <v>23</v>
      </c>
      <c r="N104" s="6">
        <v>97</v>
      </c>
      <c r="O104" s="14">
        <v>84</v>
      </c>
      <c r="P104" s="14">
        <v>13</v>
      </c>
      <c r="Q104" s="14">
        <v>71</v>
      </c>
      <c r="R104" s="14">
        <v>41</v>
      </c>
      <c r="S104" s="14">
        <v>8</v>
      </c>
      <c r="T104" s="14">
        <v>33</v>
      </c>
      <c r="U104" s="14">
        <v>83</v>
      </c>
      <c r="V104" s="14">
        <v>14</v>
      </c>
      <c r="W104" s="14">
        <v>69</v>
      </c>
      <c r="X104" s="15">
        <v>34</v>
      </c>
      <c r="Y104" s="15">
        <v>70</v>
      </c>
      <c r="Z104" s="15">
        <v>104</v>
      </c>
    </row>
    <row r="105" spans="1:26">
      <c r="A105" s="3">
        <v>134979</v>
      </c>
      <c r="B105" s="3">
        <v>10071732</v>
      </c>
      <c r="C105" s="3">
        <v>8733390</v>
      </c>
      <c r="D105" s="3">
        <v>873</v>
      </c>
      <c r="E105" s="4" t="s">
        <v>102</v>
      </c>
      <c r="F105" s="3">
        <v>3390</v>
      </c>
      <c r="G105" s="4" t="s">
        <v>317</v>
      </c>
      <c r="H105" s="4" t="s">
        <v>405</v>
      </c>
      <c r="I105" s="4" t="s">
        <v>407</v>
      </c>
      <c r="J105" s="6">
        <v>21569</v>
      </c>
      <c r="K105" s="6">
        <v>12729</v>
      </c>
      <c r="L105" s="6">
        <v>67</v>
      </c>
      <c r="M105" s="6">
        <v>20</v>
      </c>
      <c r="N105" s="6">
        <v>47</v>
      </c>
      <c r="O105" s="14">
        <v>51</v>
      </c>
      <c r="P105" s="14">
        <v>18</v>
      </c>
      <c r="Q105" s="14">
        <v>33</v>
      </c>
      <c r="R105" s="14">
        <v>19</v>
      </c>
      <c r="S105" s="14">
        <v>7</v>
      </c>
      <c r="T105" s="14">
        <v>12</v>
      </c>
      <c r="U105" s="14">
        <v>46</v>
      </c>
      <c r="V105" s="14">
        <v>17</v>
      </c>
      <c r="W105" s="14">
        <v>29</v>
      </c>
      <c r="X105" s="15">
        <v>13</v>
      </c>
      <c r="Y105" s="15">
        <v>31</v>
      </c>
      <c r="Z105" s="15">
        <v>44</v>
      </c>
    </row>
    <row r="106" spans="1:26">
      <c r="A106" s="3">
        <v>131197</v>
      </c>
      <c r="B106" s="3">
        <v>10069489</v>
      </c>
      <c r="C106" s="3">
        <v>8733392</v>
      </c>
      <c r="D106" s="3">
        <v>873</v>
      </c>
      <c r="E106" s="4" t="s">
        <v>102</v>
      </c>
      <c r="F106" s="3">
        <v>3392</v>
      </c>
      <c r="G106" s="4" t="s">
        <v>318</v>
      </c>
      <c r="H106" s="4" t="s">
        <v>405</v>
      </c>
      <c r="I106" s="4" t="s">
        <v>406</v>
      </c>
      <c r="J106" s="6">
        <v>46815</v>
      </c>
      <c r="K106" s="6">
        <v>27627</v>
      </c>
      <c r="L106" s="6">
        <v>101</v>
      </c>
      <c r="M106" s="6">
        <v>6</v>
      </c>
      <c r="N106" s="6">
        <v>95</v>
      </c>
      <c r="O106" s="14">
        <v>65</v>
      </c>
      <c r="P106" s="14">
        <v>6</v>
      </c>
      <c r="Q106" s="14">
        <v>59</v>
      </c>
      <c r="R106" s="14">
        <v>31</v>
      </c>
      <c r="S106" s="14">
        <v>1</v>
      </c>
      <c r="T106" s="14">
        <v>30</v>
      </c>
      <c r="U106" s="14">
        <v>71</v>
      </c>
      <c r="V106" s="14">
        <v>5</v>
      </c>
      <c r="W106" s="14">
        <v>66</v>
      </c>
      <c r="X106" s="15">
        <v>33</v>
      </c>
      <c r="Y106" s="15">
        <v>62.5</v>
      </c>
      <c r="Z106" s="15">
        <v>95.5</v>
      </c>
    </row>
    <row r="107" spans="1:26">
      <c r="A107" s="3">
        <v>135131</v>
      </c>
      <c r="B107" s="3">
        <v>10072356</v>
      </c>
      <c r="C107" s="3">
        <v>8733942</v>
      </c>
      <c r="D107" s="3">
        <v>873</v>
      </c>
      <c r="E107" s="4" t="s">
        <v>102</v>
      </c>
      <c r="F107" s="3">
        <v>3942</v>
      </c>
      <c r="G107" s="4" t="s">
        <v>319</v>
      </c>
      <c r="H107" s="4" t="s">
        <v>405</v>
      </c>
      <c r="I107" s="4" t="s">
        <v>407</v>
      </c>
      <c r="J107" s="6">
        <v>96080</v>
      </c>
      <c r="K107" s="6">
        <v>56699</v>
      </c>
      <c r="L107" s="6">
        <v>243</v>
      </c>
      <c r="M107" s="6">
        <v>27</v>
      </c>
      <c r="N107" s="6">
        <v>216</v>
      </c>
      <c r="O107" s="14">
        <v>164</v>
      </c>
      <c r="P107" s="14">
        <v>31</v>
      </c>
      <c r="Q107" s="14">
        <v>133</v>
      </c>
      <c r="R107" s="14">
        <v>71</v>
      </c>
      <c r="S107" s="14">
        <v>7</v>
      </c>
      <c r="T107" s="14">
        <v>64</v>
      </c>
      <c r="U107" s="14">
        <v>155</v>
      </c>
      <c r="V107" s="14">
        <v>28</v>
      </c>
      <c r="W107" s="14">
        <v>127</v>
      </c>
      <c r="X107" s="15">
        <v>66</v>
      </c>
      <c r="Y107" s="15">
        <v>130</v>
      </c>
      <c r="Z107" s="15">
        <v>196</v>
      </c>
    </row>
    <row r="108" spans="1:26">
      <c r="A108" s="3">
        <v>135132</v>
      </c>
      <c r="B108" s="3">
        <v>10072355</v>
      </c>
      <c r="C108" s="3">
        <v>8733943</v>
      </c>
      <c r="D108" s="3">
        <v>873</v>
      </c>
      <c r="E108" s="4" t="s">
        <v>102</v>
      </c>
      <c r="F108" s="3">
        <v>3943</v>
      </c>
      <c r="G108" s="4" t="s">
        <v>320</v>
      </c>
      <c r="H108" s="4" t="s">
        <v>405</v>
      </c>
      <c r="I108" s="4" t="s">
        <v>407</v>
      </c>
      <c r="J108" s="6">
        <v>61766</v>
      </c>
      <c r="K108" s="6">
        <v>36450</v>
      </c>
      <c r="L108" s="6">
        <v>147</v>
      </c>
      <c r="M108" s="6">
        <v>20</v>
      </c>
      <c r="N108" s="6">
        <v>127</v>
      </c>
      <c r="O108" s="14">
        <v>112</v>
      </c>
      <c r="P108" s="14">
        <v>18</v>
      </c>
      <c r="Q108" s="14">
        <v>94</v>
      </c>
      <c r="R108" s="14">
        <v>41</v>
      </c>
      <c r="S108" s="14">
        <v>4</v>
      </c>
      <c r="T108" s="14">
        <v>37</v>
      </c>
      <c r="U108" s="14">
        <v>94</v>
      </c>
      <c r="V108" s="14">
        <v>13</v>
      </c>
      <c r="W108" s="14">
        <v>81</v>
      </c>
      <c r="X108" s="15">
        <v>38.5</v>
      </c>
      <c r="Y108" s="15">
        <v>87.5</v>
      </c>
      <c r="Z108" s="15">
        <v>126</v>
      </c>
    </row>
    <row r="109" spans="1:26">
      <c r="A109" s="3">
        <v>135568</v>
      </c>
      <c r="B109" s="3">
        <v>10076626</v>
      </c>
      <c r="C109" s="3">
        <v>8733945</v>
      </c>
      <c r="D109" s="3">
        <v>873</v>
      </c>
      <c r="E109" s="4" t="s">
        <v>102</v>
      </c>
      <c r="F109" s="3">
        <v>3945</v>
      </c>
      <c r="G109" s="4" t="s">
        <v>321</v>
      </c>
      <c r="H109" s="4" t="s">
        <v>405</v>
      </c>
      <c r="I109" s="4" t="s">
        <v>407</v>
      </c>
      <c r="J109" s="6">
        <v>66668</v>
      </c>
      <c r="K109" s="6">
        <v>39342</v>
      </c>
      <c r="L109" s="6">
        <v>190</v>
      </c>
      <c r="M109" s="6">
        <v>44</v>
      </c>
      <c r="N109" s="6">
        <v>146</v>
      </c>
      <c r="O109" s="14">
        <v>139</v>
      </c>
      <c r="P109" s="14">
        <v>48</v>
      </c>
      <c r="Q109" s="14">
        <v>91</v>
      </c>
      <c r="R109" s="14">
        <v>59</v>
      </c>
      <c r="S109" s="14">
        <v>14</v>
      </c>
      <c r="T109" s="14">
        <v>45</v>
      </c>
      <c r="U109" s="14">
        <v>139</v>
      </c>
      <c r="V109" s="14">
        <v>48</v>
      </c>
      <c r="W109" s="14">
        <v>91</v>
      </c>
      <c r="X109" s="15">
        <v>45</v>
      </c>
      <c r="Y109" s="15">
        <v>91</v>
      </c>
      <c r="Z109" s="15">
        <v>136</v>
      </c>
    </row>
    <row r="110" spans="1:26">
      <c r="A110" s="3">
        <v>136241</v>
      </c>
      <c r="B110" s="3">
        <v>10079924</v>
      </c>
      <c r="C110" s="3">
        <v>8733946</v>
      </c>
      <c r="D110" s="3">
        <v>873</v>
      </c>
      <c r="E110" s="4" t="s">
        <v>102</v>
      </c>
      <c r="F110" s="3">
        <v>3946</v>
      </c>
      <c r="G110" s="4" t="s">
        <v>322</v>
      </c>
      <c r="H110" s="4" t="s">
        <v>405</v>
      </c>
      <c r="I110" s="4" t="s">
        <v>406</v>
      </c>
      <c r="J110" s="6">
        <v>43138</v>
      </c>
      <c r="K110" s="6">
        <v>25457</v>
      </c>
      <c r="L110" s="6">
        <v>99</v>
      </c>
      <c r="M110" s="6">
        <v>19</v>
      </c>
      <c r="N110" s="6">
        <v>80</v>
      </c>
      <c r="O110" s="14">
        <v>90</v>
      </c>
      <c r="P110" s="14">
        <v>18</v>
      </c>
      <c r="Q110" s="14">
        <v>72</v>
      </c>
      <c r="R110" s="14">
        <v>25</v>
      </c>
      <c r="S110" s="14">
        <v>8</v>
      </c>
      <c r="T110" s="14">
        <v>17</v>
      </c>
      <c r="U110" s="14">
        <v>90</v>
      </c>
      <c r="V110" s="14">
        <v>21</v>
      </c>
      <c r="W110" s="14">
        <v>69</v>
      </c>
      <c r="X110" s="15">
        <v>17.5</v>
      </c>
      <c r="Y110" s="15">
        <v>70.5</v>
      </c>
      <c r="Z110" s="15">
        <v>88</v>
      </c>
    </row>
    <row r="111" spans="1:26">
      <c r="A111" s="3">
        <v>110888</v>
      </c>
      <c r="B111" s="3">
        <v>10077491</v>
      </c>
      <c r="C111" s="3">
        <v>8735200</v>
      </c>
      <c r="D111" s="3">
        <v>873</v>
      </c>
      <c r="E111" s="4" t="s">
        <v>102</v>
      </c>
      <c r="F111" s="3">
        <v>5200</v>
      </c>
      <c r="G111" s="4" t="s">
        <v>351</v>
      </c>
      <c r="H111" s="4" t="s">
        <v>405</v>
      </c>
      <c r="I111" s="4" t="s">
        <v>406</v>
      </c>
      <c r="J111" s="6">
        <v>36520</v>
      </c>
      <c r="K111" s="6">
        <v>21552</v>
      </c>
      <c r="L111" s="6">
        <v>78</v>
      </c>
      <c r="M111" s="6">
        <v>3</v>
      </c>
      <c r="N111" s="6">
        <v>75</v>
      </c>
      <c r="O111" s="14">
        <v>51</v>
      </c>
      <c r="P111" s="14">
        <v>2</v>
      </c>
      <c r="Q111" s="14">
        <v>49</v>
      </c>
      <c r="R111" s="14">
        <v>26</v>
      </c>
      <c r="S111" s="14">
        <v>2</v>
      </c>
      <c r="T111" s="14">
        <v>24</v>
      </c>
      <c r="U111" s="14">
        <v>50</v>
      </c>
      <c r="V111" s="14">
        <v>1</v>
      </c>
      <c r="W111" s="14">
        <v>49</v>
      </c>
      <c r="X111" s="15">
        <v>25.5</v>
      </c>
      <c r="Y111" s="15">
        <v>49</v>
      </c>
      <c r="Z111" s="15">
        <v>74.5</v>
      </c>
    </row>
    <row r="112" spans="1:26">
      <c r="A112" s="3">
        <v>110951</v>
      </c>
      <c r="B112" s="3">
        <v>10017555</v>
      </c>
      <c r="C112" s="3">
        <v>8737023</v>
      </c>
      <c r="D112" s="3">
        <v>873</v>
      </c>
      <c r="E112" s="4" t="s">
        <v>102</v>
      </c>
      <c r="F112" s="3">
        <v>7023</v>
      </c>
      <c r="G112" s="4" t="s">
        <v>374</v>
      </c>
      <c r="H112" s="4" t="s">
        <v>405</v>
      </c>
      <c r="I112" s="4" t="s">
        <v>410</v>
      </c>
      <c r="J112" s="6">
        <v>4902</v>
      </c>
      <c r="K112" s="6">
        <v>2893</v>
      </c>
      <c r="L112" s="6">
        <v>20</v>
      </c>
      <c r="M112" s="6">
        <v>8</v>
      </c>
      <c r="N112" s="6">
        <v>12</v>
      </c>
      <c r="O112" s="14">
        <v>14</v>
      </c>
      <c r="P112" s="14">
        <v>7</v>
      </c>
      <c r="Q112" s="14">
        <v>7</v>
      </c>
      <c r="R112" s="14">
        <v>4</v>
      </c>
      <c r="S112" s="14">
        <v>1</v>
      </c>
      <c r="T112" s="14">
        <v>3</v>
      </c>
      <c r="U112" s="14">
        <v>12</v>
      </c>
      <c r="V112" s="14">
        <v>5</v>
      </c>
      <c r="W112" s="14">
        <v>7</v>
      </c>
      <c r="X112" s="15">
        <v>3</v>
      </c>
      <c r="Y112" s="15">
        <v>7</v>
      </c>
      <c r="Z112" s="15">
        <v>10</v>
      </c>
    </row>
    <row r="113" spans="1:26">
      <c r="A113" s="3">
        <v>134937</v>
      </c>
      <c r="B113" s="3">
        <v>10017840</v>
      </c>
      <c r="C113" s="3">
        <v>8737025</v>
      </c>
      <c r="D113" s="3">
        <v>873</v>
      </c>
      <c r="E113" s="4" t="s">
        <v>102</v>
      </c>
      <c r="F113" s="3">
        <v>7025</v>
      </c>
      <c r="G113" s="4" t="s">
        <v>376</v>
      </c>
      <c r="H113" s="4" t="s">
        <v>405</v>
      </c>
      <c r="I113" s="4" t="s">
        <v>410</v>
      </c>
      <c r="J113" s="6">
        <v>4412</v>
      </c>
      <c r="K113" s="6">
        <v>2604</v>
      </c>
      <c r="L113" s="6">
        <v>25</v>
      </c>
      <c r="M113" s="6">
        <v>10</v>
      </c>
      <c r="N113" s="6">
        <v>15</v>
      </c>
      <c r="O113" s="14">
        <v>14</v>
      </c>
      <c r="P113" s="14">
        <v>8</v>
      </c>
      <c r="Q113" s="14">
        <v>6</v>
      </c>
      <c r="R113" s="14">
        <v>5</v>
      </c>
      <c r="S113" s="14">
        <v>3</v>
      </c>
      <c r="T113" s="14">
        <v>2</v>
      </c>
      <c r="U113" s="14">
        <v>19</v>
      </c>
      <c r="V113" s="14">
        <v>11</v>
      </c>
      <c r="W113" s="14">
        <v>8</v>
      </c>
      <c r="X113" s="15">
        <v>2</v>
      </c>
      <c r="Y113" s="15">
        <v>7</v>
      </c>
      <c r="Z113" s="15">
        <v>9</v>
      </c>
    </row>
    <row r="114" spans="1:26">
      <c r="A114" s="3">
        <v>134972</v>
      </c>
      <c r="B114" s="3">
        <v>10017832</v>
      </c>
      <c r="C114" s="3">
        <v>8737026</v>
      </c>
      <c r="D114" s="3">
        <v>873</v>
      </c>
      <c r="E114" s="4" t="s">
        <v>102</v>
      </c>
      <c r="F114" s="3">
        <v>7026</v>
      </c>
      <c r="G114" s="4" t="s">
        <v>377</v>
      </c>
      <c r="H114" s="4" t="s">
        <v>405</v>
      </c>
      <c r="I114" s="4" t="s">
        <v>410</v>
      </c>
      <c r="J114" s="6">
        <v>9804</v>
      </c>
      <c r="K114" s="6">
        <v>5786</v>
      </c>
      <c r="L114" s="6">
        <v>20</v>
      </c>
      <c r="M114" s="6">
        <v>4</v>
      </c>
      <c r="N114" s="6">
        <v>16</v>
      </c>
      <c r="O114" s="14">
        <v>19</v>
      </c>
      <c r="P114" s="14">
        <v>3</v>
      </c>
      <c r="Q114" s="14">
        <v>16</v>
      </c>
      <c r="R114" s="14">
        <v>5</v>
      </c>
      <c r="S114" s="14">
        <v>1</v>
      </c>
      <c r="T114" s="14">
        <v>4</v>
      </c>
      <c r="U114" s="14">
        <v>20</v>
      </c>
      <c r="V114" s="14">
        <v>4</v>
      </c>
      <c r="W114" s="14">
        <v>16</v>
      </c>
      <c r="X114" s="15">
        <v>4</v>
      </c>
      <c r="Y114" s="15">
        <v>16</v>
      </c>
      <c r="Z114" s="15">
        <v>20</v>
      </c>
    </row>
  </sheetData>
  <pageMargins left="0.7" right="0.7" top="0.75" bottom="0.75" header="0.3" footer="0.3"/>
  <headerFooter scaleWithDoc="1" alignWithMargins="0" differentFirst="0" differentOddEven="0"/>
  <extLst/>
</worksheet>
</file>

<file path=xl/worksheets/sheet9.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8"/>
  <dimension ref="A1:F260"/>
  <sheetViews>
    <sheetView view="normal" workbookViewId="0">
      <selection pane="topLeft" activeCell="A1" sqref="A1"/>
    </sheetView>
  </sheetViews>
  <sheetFormatPr defaultRowHeight="14.5"/>
  <sheetData>
    <row r="1" spans="1:6">
      <c r="A1" s="9" t="s">
        <v>411</v>
      </c>
      <c r="B1" s="9" t="s">
        <v>412</v>
      </c>
      <c r="C1" s="9" t="s">
        <v>413</v>
      </c>
      <c r="D1" s="9" t="s">
        <v>22</v>
      </c>
      <c r="E1" s="10" t="s">
        <v>414</v>
      </c>
      <c r="F1" s="10" t="s">
        <v>415</v>
      </c>
    </row>
    <row r="2" spans="1:6">
      <c r="A2">
        <v>110850</v>
      </c>
      <c r="B2">
        <v>10070492</v>
      </c>
      <c r="C2">
        <v>3373</v>
      </c>
      <c r="D2" t="s">
        <v>311</v>
      </c>
      <c r="E2" t="s">
        <v>465</v>
      </c>
      <c r="F2">
        <v>103</v>
      </c>
    </row>
    <row r="3" spans="1:6">
      <c r="A3">
        <v>110809</v>
      </c>
      <c r="B3">
        <v>10078907</v>
      </c>
      <c r="C3">
        <v>3061</v>
      </c>
      <c r="D3" t="s">
        <v>284</v>
      </c>
      <c r="E3" t="s">
        <v>465</v>
      </c>
      <c r="F3">
        <v>208</v>
      </c>
    </row>
    <row r="4" spans="1:6">
      <c r="A4">
        <v>110644</v>
      </c>
      <c r="B4">
        <v>10077870</v>
      </c>
      <c r="C4">
        <v>2083</v>
      </c>
      <c r="D4" t="s">
        <v>188</v>
      </c>
      <c r="E4" t="s">
        <v>465</v>
      </c>
      <c r="F4">
        <v>102</v>
      </c>
    </row>
    <row r="5" spans="1:6">
      <c r="A5">
        <v>110664</v>
      </c>
      <c r="B5">
        <v>10074534</v>
      </c>
      <c r="C5">
        <v>2118</v>
      </c>
      <c r="D5" t="s">
        <v>207</v>
      </c>
      <c r="E5" t="s">
        <v>465</v>
      </c>
      <c r="F5">
        <v>374</v>
      </c>
    </row>
    <row r="6" spans="1:6">
      <c r="A6">
        <v>110814</v>
      </c>
      <c r="B6">
        <v>10078906</v>
      </c>
      <c r="C6">
        <v>3067</v>
      </c>
      <c r="D6" t="s">
        <v>287</v>
      </c>
      <c r="E6" t="s">
        <v>465</v>
      </c>
      <c r="F6">
        <v>139</v>
      </c>
    </row>
    <row r="7" spans="1:6">
      <c r="A7">
        <v>110781</v>
      </c>
      <c r="B7">
        <v>10075703</v>
      </c>
      <c r="C7">
        <v>3001</v>
      </c>
      <c r="D7" t="s">
        <v>263</v>
      </c>
      <c r="E7" t="s">
        <v>465</v>
      </c>
      <c r="F7">
        <v>174</v>
      </c>
    </row>
    <row r="8" spans="1:6">
      <c r="A8">
        <v>110829</v>
      </c>
      <c r="B8">
        <v>10070498</v>
      </c>
      <c r="C8">
        <v>3301</v>
      </c>
      <c r="D8" t="s">
        <v>295</v>
      </c>
      <c r="E8" t="s">
        <v>465</v>
      </c>
      <c r="F8">
        <v>117</v>
      </c>
    </row>
    <row r="9" spans="1:6">
      <c r="A9">
        <v>110602</v>
      </c>
      <c r="B9">
        <v>10074547</v>
      </c>
      <c r="C9">
        <v>2002</v>
      </c>
      <c r="D9" t="s">
        <v>115</v>
      </c>
      <c r="E9" t="s">
        <v>465</v>
      </c>
      <c r="F9">
        <v>342</v>
      </c>
    </row>
    <row r="10" spans="1:6">
      <c r="A10">
        <v>110643</v>
      </c>
      <c r="B10">
        <v>10077871</v>
      </c>
      <c r="C10">
        <v>2082</v>
      </c>
      <c r="D10" t="s">
        <v>186</v>
      </c>
      <c r="E10" t="s">
        <v>465</v>
      </c>
      <c r="F10">
        <v>144</v>
      </c>
    </row>
    <row r="11" spans="1:6">
      <c r="A11">
        <v>110627</v>
      </c>
      <c r="B11">
        <v>10077876</v>
      </c>
      <c r="C11">
        <v>2060</v>
      </c>
      <c r="D11" t="s">
        <v>170</v>
      </c>
      <c r="E11" t="s">
        <v>465</v>
      </c>
      <c r="F11">
        <v>101</v>
      </c>
    </row>
    <row r="12" spans="1:6">
      <c r="A12">
        <v>110746</v>
      </c>
      <c r="B12">
        <v>10077854</v>
      </c>
      <c r="C12">
        <v>2312</v>
      </c>
      <c r="D12" t="s">
        <v>239</v>
      </c>
      <c r="E12" t="s">
        <v>465</v>
      </c>
      <c r="F12">
        <v>199</v>
      </c>
    </row>
    <row r="13" spans="1:6">
      <c r="A13">
        <v>135131</v>
      </c>
      <c r="B13">
        <v>10072356</v>
      </c>
      <c r="C13">
        <v>3942</v>
      </c>
      <c r="D13" t="s">
        <v>319</v>
      </c>
      <c r="E13" t="s">
        <v>465</v>
      </c>
      <c r="F13">
        <v>607</v>
      </c>
    </row>
    <row r="14" spans="1:6">
      <c r="A14">
        <v>110827</v>
      </c>
      <c r="B14">
        <v>10070499</v>
      </c>
      <c r="C14">
        <v>3081</v>
      </c>
      <c r="D14" t="s">
        <v>293</v>
      </c>
      <c r="E14" t="s">
        <v>465</v>
      </c>
      <c r="F14">
        <v>94</v>
      </c>
    </row>
    <row r="15" spans="1:6">
      <c r="A15">
        <v>110758</v>
      </c>
      <c r="B15">
        <v>10077852</v>
      </c>
      <c r="C15">
        <v>2327</v>
      </c>
      <c r="D15" t="s">
        <v>245</v>
      </c>
      <c r="E15" t="s">
        <v>465</v>
      </c>
      <c r="F15">
        <v>375</v>
      </c>
    </row>
    <row r="16" spans="1:6">
      <c r="A16">
        <v>132031</v>
      </c>
      <c r="B16">
        <v>10075519</v>
      </c>
      <c r="C16">
        <v>2452</v>
      </c>
      <c r="D16" t="s">
        <v>260</v>
      </c>
      <c r="E16" t="s">
        <v>465</v>
      </c>
      <c r="F16">
        <v>376</v>
      </c>
    </row>
    <row r="17" spans="1:6">
      <c r="A17">
        <v>110603</v>
      </c>
      <c r="B17">
        <v>10077885</v>
      </c>
      <c r="C17">
        <v>2004</v>
      </c>
      <c r="D17" t="s">
        <v>116</v>
      </c>
      <c r="E17" t="s">
        <v>465</v>
      </c>
      <c r="F17">
        <v>190</v>
      </c>
    </row>
    <row r="18" spans="1:6">
      <c r="A18">
        <v>110784</v>
      </c>
      <c r="B18">
        <v>10075919</v>
      </c>
      <c r="C18">
        <v>3008</v>
      </c>
      <c r="D18" t="s">
        <v>265</v>
      </c>
      <c r="E18" t="s">
        <v>465</v>
      </c>
      <c r="F18">
        <v>115</v>
      </c>
    </row>
    <row r="19" spans="1:5">
      <c r="A19">
        <v>134972</v>
      </c>
      <c r="B19">
        <v>10017832</v>
      </c>
      <c r="C19">
        <v>7026</v>
      </c>
      <c r="D19" t="s">
        <v>416</v>
      </c>
      <c r="E19" t="s">
        <v>465</v>
      </c>
    </row>
    <row r="20" spans="1:6">
      <c r="A20">
        <v>110801</v>
      </c>
      <c r="B20">
        <v>10075916</v>
      </c>
      <c r="C20">
        <v>3050</v>
      </c>
      <c r="D20" t="s">
        <v>278</v>
      </c>
      <c r="E20" t="s">
        <v>465</v>
      </c>
      <c r="F20">
        <v>164</v>
      </c>
    </row>
    <row r="21" spans="1:6">
      <c r="A21">
        <v>110785</v>
      </c>
      <c r="B21">
        <v>10075701</v>
      </c>
      <c r="C21">
        <v>3009</v>
      </c>
      <c r="D21" t="s">
        <v>266</v>
      </c>
      <c r="E21" t="s">
        <v>465</v>
      </c>
      <c r="F21">
        <v>146</v>
      </c>
    </row>
    <row r="22" spans="1:6">
      <c r="A22">
        <v>110649</v>
      </c>
      <c r="B22">
        <v>10069702</v>
      </c>
      <c r="C22">
        <v>2091</v>
      </c>
      <c r="D22" t="s">
        <v>195</v>
      </c>
      <c r="E22" t="s">
        <v>465</v>
      </c>
      <c r="F22">
        <v>170</v>
      </c>
    </row>
    <row r="23" spans="1:6">
      <c r="A23">
        <v>110631</v>
      </c>
      <c r="B23">
        <v>10074539</v>
      </c>
      <c r="C23">
        <v>2065</v>
      </c>
      <c r="D23" t="s">
        <v>173</v>
      </c>
      <c r="E23" t="s">
        <v>465</v>
      </c>
      <c r="F23">
        <v>187</v>
      </c>
    </row>
    <row r="24" spans="1:6">
      <c r="A24">
        <v>110665</v>
      </c>
      <c r="B24">
        <v>10068884</v>
      </c>
      <c r="C24">
        <v>2119</v>
      </c>
      <c r="D24" t="s">
        <v>208</v>
      </c>
      <c r="E24" t="s">
        <v>465</v>
      </c>
      <c r="F24">
        <v>209</v>
      </c>
    </row>
    <row r="25" spans="1:6">
      <c r="A25">
        <v>110786</v>
      </c>
      <c r="B25">
        <v>10075700</v>
      </c>
      <c r="C25">
        <v>3011</v>
      </c>
      <c r="D25" t="s">
        <v>267</v>
      </c>
      <c r="E25" t="s">
        <v>465</v>
      </c>
      <c r="F25">
        <v>97</v>
      </c>
    </row>
    <row r="26" spans="1:6">
      <c r="A26">
        <v>110604</v>
      </c>
      <c r="B26">
        <v>10074546</v>
      </c>
      <c r="C26">
        <v>2006</v>
      </c>
      <c r="D26" t="s">
        <v>120</v>
      </c>
      <c r="E26" t="s">
        <v>465</v>
      </c>
      <c r="F26">
        <v>482</v>
      </c>
    </row>
    <row r="27" spans="1:6">
      <c r="A27">
        <v>110787</v>
      </c>
      <c r="B27">
        <v>10075699</v>
      </c>
      <c r="C27">
        <v>3012</v>
      </c>
      <c r="D27" t="s">
        <v>268</v>
      </c>
      <c r="E27" t="s">
        <v>465</v>
      </c>
      <c r="F27">
        <v>65</v>
      </c>
    </row>
    <row r="28" spans="1:6">
      <c r="A28">
        <v>110798</v>
      </c>
      <c r="B28">
        <v>10070511</v>
      </c>
      <c r="C28">
        <v>3041</v>
      </c>
      <c r="D28" t="s">
        <v>276</v>
      </c>
      <c r="E28" t="s">
        <v>465</v>
      </c>
      <c r="F28">
        <v>143</v>
      </c>
    </row>
    <row r="29" spans="1:6">
      <c r="A29">
        <v>110707</v>
      </c>
      <c r="B29">
        <v>10069700</v>
      </c>
      <c r="C29">
        <v>2246</v>
      </c>
      <c r="D29" t="s">
        <v>231</v>
      </c>
      <c r="E29" t="s">
        <v>465</v>
      </c>
      <c r="F29">
        <v>162</v>
      </c>
    </row>
    <row r="30" spans="1:6">
      <c r="A30">
        <v>110830</v>
      </c>
      <c r="B30">
        <v>10070497</v>
      </c>
      <c r="C30">
        <v>3308</v>
      </c>
      <c r="D30" t="s">
        <v>297</v>
      </c>
      <c r="E30" t="s">
        <v>465</v>
      </c>
      <c r="F30">
        <v>129</v>
      </c>
    </row>
    <row r="31" spans="1:6">
      <c r="A31">
        <v>110773</v>
      </c>
      <c r="B31">
        <v>10077850</v>
      </c>
      <c r="C31">
        <v>2444</v>
      </c>
      <c r="D31" t="s">
        <v>254</v>
      </c>
      <c r="E31" t="s">
        <v>465</v>
      </c>
      <c r="F31">
        <v>369</v>
      </c>
    </row>
    <row r="32" spans="1:6">
      <c r="A32">
        <v>110820</v>
      </c>
      <c r="B32">
        <v>10075915</v>
      </c>
      <c r="C32">
        <v>3074</v>
      </c>
      <c r="D32" t="s">
        <v>292</v>
      </c>
      <c r="E32" t="s">
        <v>465</v>
      </c>
      <c r="F32">
        <v>187</v>
      </c>
    </row>
    <row r="33" spans="1:6">
      <c r="A33">
        <v>110766</v>
      </c>
      <c r="B33">
        <v>10069367</v>
      </c>
      <c r="C33">
        <v>2336</v>
      </c>
      <c r="D33" t="s">
        <v>251</v>
      </c>
      <c r="E33" t="s">
        <v>465</v>
      </c>
      <c r="F33">
        <v>338</v>
      </c>
    </row>
    <row r="34" spans="1:6">
      <c r="A34">
        <v>110606</v>
      </c>
      <c r="B34">
        <v>10077884</v>
      </c>
      <c r="C34">
        <v>2010</v>
      </c>
      <c r="D34" t="s">
        <v>125</v>
      </c>
      <c r="E34" t="s">
        <v>465</v>
      </c>
      <c r="F34">
        <v>92</v>
      </c>
    </row>
    <row r="35" spans="1:6">
      <c r="A35">
        <v>110676</v>
      </c>
      <c r="B35">
        <v>10077866</v>
      </c>
      <c r="C35">
        <v>2208</v>
      </c>
      <c r="D35" t="s">
        <v>216</v>
      </c>
      <c r="E35" t="s">
        <v>465</v>
      </c>
      <c r="F35">
        <v>190</v>
      </c>
    </row>
    <row r="36" spans="1:6">
      <c r="A36">
        <v>110812</v>
      </c>
      <c r="B36">
        <v>10070506</v>
      </c>
      <c r="C36">
        <v>3065</v>
      </c>
      <c r="D36" t="s">
        <v>286</v>
      </c>
      <c r="E36" t="s">
        <v>465</v>
      </c>
      <c r="F36">
        <v>84</v>
      </c>
    </row>
    <row r="37" spans="1:6">
      <c r="A37">
        <v>110788</v>
      </c>
      <c r="B37">
        <v>10075698</v>
      </c>
      <c r="C37">
        <v>3014</v>
      </c>
      <c r="D37" t="s">
        <v>269</v>
      </c>
      <c r="E37" t="s">
        <v>465</v>
      </c>
      <c r="F37">
        <v>414</v>
      </c>
    </row>
    <row r="38" spans="1:6">
      <c r="A38">
        <v>110754</v>
      </c>
      <c r="B38">
        <v>10074528</v>
      </c>
      <c r="C38">
        <v>2321</v>
      </c>
      <c r="D38" t="s">
        <v>244</v>
      </c>
      <c r="E38" t="s">
        <v>465</v>
      </c>
      <c r="F38">
        <v>444</v>
      </c>
    </row>
    <row r="39" spans="1:6">
      <c r="A39">
        <v>110607</v>
      </c>
      <c r="B39">
        <v>10077883</v>
      </c>
      <c r="C39">
        <v>2011</v>
      </c>
      <c r="D39" t="s">
        <v>126</v>
      </c>
      <c r="E39" t="s">
        <v>465</v>
      </c>
      <c r="F39">
        <v>75</v>
      </c>
    </row>
    <row r="40" spans="1:6">
      <c r="A40">
        <v>110608</v>
      </c>
      <c r="B40">
        <v>10074545</v>
      </c>
      <c r="C40">
        <v>2012</v>
      </c>
      <c r="D40" t="s">
        <v>127</v>
      </c>
      <c r="E40" t="s">
        <v>465</v>
      </c>
      <c r="F40">
        <v>79</v>
      </c>
    </row>
    <row r="41" spans="1:6">
      <c r="A41">
        <v>110633</v>
      </c>
      <c r="B41">
        <v>10074538</v>
      </c>
      <c r="C41">
        <v>2068</v>
      </c>
      <c r="D41" t="s">
        <v>176</v>
      </c>
      <c r="E41" t="s">
        <v>465</v>
      </c>
      <c r="F41">
        <v>94</v>
      </c>
    </row>
    <row r="42" spans="1:6">
      <c r="A42">
        <v>110759</v>
      </c>
      <c r="B42">
        <v>10081280</v>
      </c>
      <c r="C42">
        <v>2328</v>
      </c>
      <c r="D42" t="s">
        <v>246</v>
      </c>
      <c r="E42" t="s">
        <v>465</v>
      </c>
      <c r="F42">
        <v>253</v>
      </c>
    </row>
    <row r="43" spans="1:5">
      <c r="A43">
        <v>134937</v>
      </c>
      <c r="B43">
        <v>10017840</v>
      </c>
      <c r="C43">
        <v>7025</v>
      </c>
      <c r="D43" t="s">
        <v>376</v>
      </c>
      <c r="E43" t="s">
        <v>465</v>
      </c>
    </row>
    <row r="44" spans="1:6">
      <c r="A44">
        <v>110611</v>
      </c>
      <c r="B44">
        <v>10074543</v>
      </c>
      <c r="C44">
        <v>2016</v>
      </c>
      <c r="D44" t="s">
        <v>131</v>
      </c>
      <c r="E44" t="s">
        <v>465</v>
      </c>
      <c r="F44">
        <v>135</v>
      </c>
    </row>
    <row r="45" spans="1:6">
      <c r="A45">
        <v>110831</v>
      </c>
      <c r="B45">
        <v>10070496</v>
      </c>
      <c r="C45">
        <v>3310</v>
      </c>
      <c r="D45" t="s">
        <v>298</v>
      </c>
      <c r="E45" t="s">
        <v>465</v>
      </c>
      <c r="F45">
        <v>200</v>
      </c>
    </row>
    <row r="46" spans="1:6">
      <c r="A46">
        <v>110815</v>
      </c>
      <c r="B46">
        <v>10070504</v>
      </c>
      <c r="C46">
        <v>3068</v>
      </c>
      <c r="D46" t="s">
        <v>288</v>
      </c>
      <c r="E46" t="s">
        <v>465</v>
      </c>
      <c r="F46">
        <v>74</v>
      </c>
    </row>
    <row r="47" spans="1:6">
      <c r="A47">
        <v>110748</v>
      </c>
      <c r="B47">
        <v>10068882</v>
      </c>
      <c r="C47">
        <v>2315</v>
      </c>
      <c r="D47" t="s">
        <v>240</v>
      </c>
      <c r="E47" t="s">
        <v>465</v>
      </c>
      <c r="F47">
        <v>544</v>
      </c>
    </row>
    <row r="48" spans="1:6">
      <c r="A48">
        <v>110796</v>
      </c>
      <c r="B48">
        <v>10073727</v>
      </c>
      <c r="C48">
        <v>3035</v>
      </c>
      <c r="D48" t="s">
        <v>274</v>
      </c>
      <c r="E48" t="s">
        <v>465</v>
      </c>
      <c r="F48">
        <v>132</v>
      </c>
    </row>
    <row r="49" spans="1:6">
      <c r="A49">
        <v>110673</v>
      </c>
      <c r="B49">
        <v>10077867</v>
      </c>
      <c r="C49">
        <v>2205</v>
      </c>
      <c r="D49" t="s">
        <v>214</v>
      </c>
      <c r="E49" t="s">
        <v>465</v>
      </c>
      <c r="F49">
        <v>53</v>
      </c>
    </row>
    <row r="50" spans="1:6">
      <c r="A50">
        <v>110679</v>
      </c>
      <c r="B50">
        <v>10074532</v>
      </c>
      <c r="C50">
        <v>2211</v>
      </c>
      <c r="D50" t="s">
        <v>219</v>
      </c>
      <c r="E50" t="s">
        <v>465</v>
      </c>
      <c r="F50">
        <v>246</v>
      </c>
    </row>
    <row r="51" spans="1:6">
      <c r="A51">
        <v>110817</v>
      </c>
      <c r="B51">
        <v>10070502</v>
      </c>
      <c r="C51">
        <v>3071</v>
      </c>
      <c r="D51" t="s">
        <v>290</v>
      </c>
      <c r="E51" t="s">
        <v>465</v>
      </c>
      <c r="F51">
        <v>191</v>
      </c>
    </row>
    <row r="52" spans="1:6">
      <c r="A52">
        <v>110680</v>
      </c>
      <c r="B52">
        <v>10077302</v>
      </c>
      <c r="C52">
        <v>2212</v>
      </c>
      <c r="D52" t="s">
        <v>220</v>
      </c>
      <c r="E52" t="s">
        <v>465</v>
      </c>
      <c r="F52">
        <v>176</v>
      </c>
    </row>
    <row r="53" spans="1:6">
      <c r="A53">
        <v>135568</v>
      </c>
      <c r="B53">
        <v>10076626</v>
      </c>
      <c r="C53">
        <v>3945</v>
      </c>
      <c r="D53" t="s">
        <v>321</v>
      </c>
      <c r="E53" t="s">
        <v>465</v>
      </c>
      <c r="F53">
        <v>443</v>
      </c>
    </row>
    <row r="54" spans="1:6">
      <c r="A54">
        <v>110791</v>
      </c>
      <c r="B54">
        <v>10078908</v>
      </c>
      <c r="C54">
        <v>3022</v>
      </c>
      <c r="D54" t="s">
        <v>270</v>
      </c>
      <c r="E54" t="s">
        <v>465</v>
      </c>
      <c r="F54">
        <v>201</v>
      </c>
    </row>
    <row r="55" spans="1:6">
      <c r="A55">
        <v>110771</v>
      </c>
      <c r="B55">
        <v>10077298</v>
      </c>
      <c r="C55">
        <v>2442</v>
      </c>
      <c r="D55" t="s">
        <v>252</v>
      </c>
      <c r="E55" t="s">
        <v>465</v>
      </c>
      <c r="F55">
        <v>142</v>
      </c>
    </row>
    <row r="56" spans="1:6">
      <c r="A56">
        <v>110762</v>
      </c>
      <c r="B56">
        <v>10074526</v>
      </c>
      <c r="C56">
        <v>2331</v>
      </c>
      <c r="D56" t="s">
        <v>248</v>
      </c>
      <c r="E56" t="s">
        <v>465</v>
      </c>
      <c r="F56">
        <v>61</v>
      </c>
    </row>
    <row r="57" spans="1:6">
      <c r="A57">
        <v>110775</v>
      </c>
      <c r="B57">
        <v>10077849</v>
      </c>
      <c r="C57">
        <v>2446</v>
      </c>
      <c r="D57" t="s">
        <v>255</v>
      </c>
      <c r="E57" t="s">
        <v>465</v>
      </c>
      <c r="F57">
        <v>394</v>
      </c>
    </row>
    <row r="58" spans="1:6">
      <c r="A58">
        <v>110832</v>
      </c>
      <c r="B58">
        <v>10078317</v>
      </c>
      <c r="C58">
        <v>3317</v>
      </c>
      <c r="D58" t="s">
        <v>299</v>
      </c>
      <c r="E58" t="s">
        <v>465</v>
      </c>
      <c r="F58">
        <v>151</v>
      </c>
    </row>
    <row r="59" spans="1:6">
      <c r="A59">
        <v>110632</v>
      </c>
      <c r="B59">
        <v>10077875</v>
      </c>
      <c r="C59">
        <v>2066</v>
      </c>
      <c r="D59" t="s">
        <v>174</v>
      </c>
      <c r="E59" t="s">
        <v>465</v>
      </c>
      <c r="F59">
        <v>207</v>
      </c>
    </row>
    <row r="60" spans="1:6">
      <c r="A60">
        <v>110733</v>
      </c>
      <c r="B60">
        <v>10074529</v>
      </c>
      <c r="C60">
        <v>2293</v>
      </c>
      <c r="D60" t="s">
        <v>238</v>
      </c>
      <c r="E60" t="s">
        <v>465</v>
      </c>
      <c r="F60">
        <v>289</v>
      </c>
    </row>
    <row r="61" spans="1:6">
      <c r="A61">
        <v>110637</v>
      </c>
      <c r="B61">
        <v>10074537</v>
      </c>
      <c r="C61">
        <v>2074</v>
      </c>
      <c r="D61" t="s">
        <v>181</v>
      </c>
      <c r="E61" t="s">
        <v>465</v>
      </c>
      <c r="F61">
        <v>403</v>
      </c>
    </row>
    <row r="62" spans="1:6">
      <c r="A62">
        <v>110638</v>
      </c>
      <c r="B62">
        <v>10077873</v>
      </c>
      <c r="C62">
        <v>2075</v>
      </c>
      <c r="D62" t="s">
        <v>182</v>
      </c>
      <c r="E62" t="s">
        <v>465</v>
      </c>
      <c r="F62">
        <v>191</v>
      </c>
    </row>
    <row r="63" spans="1:6">
      <c r="A63">
        <v>110666</v>
      </c>
      <c r="B63">
        <v>10081279</v>
      </c>
      <c r="C63">
        <v>2121</v>
      </c>
      <c r="D63" t="s">
        <v>209</v>
      </c>
      <c r="E63" t="s">
        <v>465</v>
      </c>
      <c r="F63">
        <v>397</v>
      </c>
    </row>
    <row r="64" spans="1:6">
      <c r="A64">
        <v>110614</v>
      </c>
      <c r="B64">
        <v>10077881</v>
      </c>
      <c r="C64">
        <v>2028</v>
      </c>
      <c r="D64" t="s">
        <v>143</v>
      </c>
      <c r="E64" t="s">
        <v>465</v>
      </c>
      <c r="F64">
        <v>363</v>
      </c>
    </row>
    <row r="65" spans="1:6">
      <c r="A65">
        <v>110615</v>
      </c>
      <c r="B65">
        <v>10077880</v>
      </c>
      <c r="C65">
        <v>2029</v>
      </c>
      <c r="D65" t="s">
        <v>144</v>
      </c>
      <c r="E65" t="s">
        <v>465</v>
      </c>
      <c r="F65">
        <v>194</v>
      </c>
    </row>
    <row r="66" spans="1:6">
      <c r="A66">
        <v>110626</v>
      </c>
      <c r="B66">
        <v>10074541</v>
      </c>
      <c r="C66">
        <v>2059</v>
      </c>
      <c r="D66" t="s">
        <v>169</v>
      </c>
      <c r="E66" t="s">
        <v>465</v>
      </c>
      <c r="F66">
        <v>182</v>
      </c>
    </row>
    <row r="67" spans="1:6">
      <c r="A67">
        <v>133930</v>
      </c>
      <c r="B67">
        <v>10069415</v>
      </c>
      <c r="C67">
        <v>3386</v>
      </c>
      <c r="D67" t="s">
        <v>314</v>
      </c>
      <c r="E67" t="s">
        <v>465</v>
      </c>
      <c r="F67">
        <v>420</v>
      </c>
    </row>
    <row r="68" spans="1:6">
      <c r="A68">
        <v>131996</v>
      </c>
      <c r="B68">
        <v>10075522</v>
      </c>
      <c r="C68">
        <v>2449</v>
      </c>
      <c r="D68" t="s">
        <v>258</v>
      </c>
      <c r="E68" t="s">
        <v>465</v>
      </c>
      <c r="F68">
        <v>391</v>
      </c>
    </row>
    <row r="69" spans="1:6">
      <c r="A69">
        <v>110657</v>
      </c>
      <c r="B69">
        <v>10077869</v>
      </c>
      <c r="C69">
        <v>2107</v>
      </c>
      <c r="D69" t="s">
        <v>204</v>
      </c>
      <c r="E69" t="s">
        <v>465</v>
      </c>
      <c r="F69">
        <v>371</v>
      </c>
    </row>
    <row r="70" spans="1:6">
      <c r="A70">
        <v>110658</v>
      </c>
      <c r="B70">
        <v>10074535</v>
      </c>
      <c r="C70">
        <v>2109</v>
      </c>
      <c r="D70" t="s">
        <v>205</v>
      </c>
      <c r="E70" t="s">
        <v>465</v>
      </c>
      <c r="F70">
        <v>218</v>
      </c>
    </row>
    <row r="71" spans="1:6">
      <c r="A71">
        <v>134979</v>
      </c>
      <c r="B71">
        <v>10071732</v>
      </c>
      <c r="C71">
        <v>3390</v>
      </c>
      <c r="D71" t="s">
        <v>317</v>
      </c>
      <c r="E71" t="s">
        <v>465</v>
      </c>
      <c r="F71">
        <v>162</v>
      </c>
    </row>
    <row r="72" spans="1:6">
      <c r="A72">
        <v>110616</v>
      </c>
      <c r="B72">
        <v>10077879</v>
      </c>
      <c r="C72">
        <v>2031</v>
      </c>
      <c r="D72" t="s">
        <v>146</v>
      </c>
      <c r="E72" t="s">
        <v>465</v>
      </c>
      <c r="F72">
        <v>202</v>
      </c>
    </row>
    <row r="73" spans="1:6">
      <c r="A73">
        <v>110837</v>
      </c>
      <c r="B73">
        <v>10070495</v>
      </c>
      <c r="C73">
        <v>3350</v>
      </c>
      <c r="D73" t="s">
        <v>303</v>
      </c>
      <c r="E73" t="s">
        <v>465</v>
      </c>
      <c r="F73">
        <v>115</v>
      </c>
    </row>
    <row r="74" spans="1:6">
      <c r="A74">
        <v>110617</v>
      </c>
      <c r="B74">
        <v>10076998</v>
      </c>
      <c r="C74">
        <v>2033</v>
      </c>
      <c r="D74" t="s">
        <v>148</v>
      </c>
      <c r="E74" t="s">
        <v>465</v>
      </c>
      <c r="F74">
        <v>291</v>
      </c>
    </row>
    <row r="75" spans="1:6">
      <c r="A75">
        <v>110836</v>
      </c>
      <c r="B75">
        <v>10078905</v>
      </c>
      <c r="C75">
        <v>3331</v>
      </c>
      <c r="D75" t="s">
        <v>302</v>
      </c>
      <c r="E75" t="s">
        <v>465</v>
      </c>
      <c r="F75">
        <v>125</v>
      </c>
    </row>
    <row r="76" spans="1:6">
      <c r="A76">
        <v>110702</v>
      </c>
      <c r="B76">
        <v>10079828</v>
      </c>
      <c r="C76">
        <v>2239</v>
      </c>
      <c r="D76" t="s">
        <v>229</v>
      </c>
      <c r="E76" t="s">
        <v>465</v>
      </c>
      <c r="F76">
        <v>280</v>
      </c>
    </row>
    <row r="77" spans="1:6">
      <c r="A77">
        <v>110687</v>
      </c>
      <c r="B77">
        <v>10069701</v>
      </c>
      <c r="C77">
        <v>2219</v>
      </c>
      <c r="D77" t="s">
        <v>224</v>
      </c>
      <c r="E77" t="s">
        <v>465</v>
      </c>
      <c r="F77">
        <v>171</v>
      </c>
    </row>
    <row r="78" spans="1:6">
      <c r="A78">
        <v>110763</v>
      </c>
      <c r="B78">
        <v>10069368</v>
      </c>
      <c r="C78">
        <v>2333</v>
      </c>
      <c r="D78" t="s">
        <v>249</v>
      </c>
      <c r="E78" t="s">
        <v>465</v>
      </c>
      <c r="F78">
        <v>372</v>
      </c>
    </row>
    <row r="79" spans="1:6">
      <c r="A79">
        <v>136241</v>
      </c>
      <c r="B79">
        <v>10079924</v>
      </c>
      <c r="C79">
        <v>3946</v>
      </c>
      <c r="D79" t="s">
        <v>322</v>
      </c>
      <c r="E79" t="s">
        <v>465</v>
      </c>
      <c r="F79">
        <v>331</v>
      </c>
    </row>
    <row r="80" spans="1:6">
      <c r="A80">
        <v>133311</v>
      </c>
      <c r="B80">
        <v>10080448</v>
      </c>
      <c r="C80">
        <v>2453</v>
      </c>
      <c r="D80" t="s">
        <v>261</v>
      </c>
      <c r="E80" t="s">
        <v>465</v>
      </c>
      <c r="F80">
        <v>206</v>
      </c>
    </row>
    <row r="81" spans="1:6">
      <c r="A81">
        <v>110635</v>
      </c>
      <c r="B81">
        <v>10077874</v>
      </c>
      <c r="C81">
        <v>2070</v>
      </c>
      <c r="D81" t="s">
        <v>177</v>
      </c>
      <c r="E81" t="s">
        <v>465</v>
      </c>
      <c r="F81">
        <v>272</v>
      </c>
    </row>
    <row r="82" spans="1:5">
      <c r="A82">
        <v>110951</v>
      </c>
      <c r="B82">
        <v>10017555</v>
      </c>
      <c r="C82">
        <v>7023</v>
      </c>
      <c r="D82" t="s">
        <v>417</v>
      </c>
      <c r="E82" t="s">
        <v>465</v>
      </c>
    </row>
    <row r="83" spans="1:6">
      <c r="A83">
        <v>110714</v>
      </c>
      <c r="B83">
        <v>10069698</v>
      </c>
      <c r="C83">
        <v>2255</v>
      </c>
      <c r="D83" t="s">
        <v>234</v>
      </c>
      <c r="E83" t="s">
        <v>465</v>
      </c>
      <c r="F83">
        <v>213</v>
      </c>
    </row>
    <row r="84" spans="1:6">
      <c r="A84">
        <v>110663</v>
      </c>
      <c r="B84">
        <v>10077868</v>
      </c>
      <c r="C84">
        <v>2115</v>
      </c>
      <c r="D84" t="s">
        <v>206</v>
      </c>
      <c r="E84" t="s">
        <v>465</v>
      </c>
      <c r="F84">
        <v>312</v>
      </c>
    </row>
    <row r="85" spans="1:6">
      <c r="A85">
        <v>110760</v>
      </c>
      <c r="B85">
        <v>10069695</v>
      </c>
      <c r="C85">
        <v>2329</v>
      </c>
      <c r="D85" t="s">
        <v>247</v>
      </c>
      <c r="E85" t="s">
        <v>465</v>
      </c>
      <c r="F85">
        <v>145</v>
      </c>
    </row>
    <row r="86" spans="1:6">
      <c r="A86">
        <v>131238</v>
      </c>
      <c r="B86">
        <v>10075554</v>
      </c>
      <c r="C86">
        <v>3384</v>
      </c>
      <c r="D86" t="s">
        <v>313</v>
      </c>
      <c r="E86" t="s">
        <v>465</v>
      </c>
      <c r="F86">
        <v>208</v>
      </c>
    </row>
    <row r="87" spans="1:6">
      <c r="A87">
        <v>110888</v>
      </c>
      <c r="B87">
        <v>10077491</v>
      </c>
      <c r="C87">
        <v>5200</v>
      </c>
      <c r="D87" t="s">
        <v>351</v>
      </c>
      <c r="E87" t="s">
        <v>465</v>
      </c>
      <c r="F87">
        <v>188</v>
      </c>
    </row>
    <row r="88" spans="1:6">
      <c r="A88">
        <v>110750</v>
      </c>
      <c r="B88">
        <v>10068881</v>
      </c>
      <c r="C88">
        <v>2317</v>
      </c>
      <c r="D88" t="s">
        <v>241</v>
      </c>
      <c r="E88" t="s">
        <v>465</v>
      </c>
      <c r="F88">
        <v>605</v>
      </c>
    </row>
    <row r="89" spans="1:6">
      <c r="A89">
        <v>110839</v>
      </c>
      <c r="B89">
        <v>10070493</v>
      </c>
      <c r="C89">
        <v>3356</v>
      </c>
      <c r="D89" t="s">
        <v>304</v>
      </c>
      <c r="E89" t="s">
        <v>465</v>
      </c>
      <c r="F89">
        <v>144</v>
      </c>
    </row>
    <row r="90" spans="1:6">
      <c r="A90">
        <v>110840</v>
      </c>
      <c r="B90">
        <v>10075914</v>
      </c>
      <c r="C90">
        <v>3358</v>
      </c>
      <c r="D90" t="s">
        <v>305</v>
      </c>
      <c r="E90" t="s">
        <v>465</v>
      </c>
      <c r="F90">
        <v>199</v>
      </c>
    </row>
    <row r="91" spans="1:6">
      <c r="A91">
        <v>110793</v>
      </c>
      <c r="B91">
        <v>10070514</v>
      </c>
      <c r="C91">
        <v>3029</v>
      </c>
      <c r="D91" t="s">
        <v>272</v>
      </c>
      <c r="E91" t="s">
        <v>465</v>
      </c>
      <c r="F91">
        <v>141</v>
      </c>
    </row>
    <row r="92" spans="1:6">
      <c r="A92">
        <v>110645</v>
      </c>
      <c r="B92">
        <v>10074536</v>
      </c>
      <c r="C92">
        <v>2084</v>
      </c>
      <c r="D92" t="s">
        <v>189</v>
      </c>
      <c r="E92" t="s">
        <v>465</v>
      </c>
      <c r="F92">
        <v>187</v>
      </c>
    </row>
    <row r="93" spans="1:6">
      <c r="A93">
        <v>110772</v>
      </c>
      <c r="B93">
        <v>10074525</v>
      </c>
      <c r="C93">
        <v>2443</v>
      </c>
      <c r="D93" t="s">
        <v>253</v>
      </c>
      <c r="E93" t="s">
        <v>465</v>
      </c>
      <c r="F93">
        <v>378</v>
      </c>
    </row>
    <row r="94" spans="1:6">
      <c r="A94">
        <v>110802</v>
      </c>
      <c r="B94">
        <v>10070510</v>
      </c>
      <c r="C94">
        <v>3052</v>
      </c>
      <c r="D94" t="s">
        <v>279</v>
      </c>
      <c r="E94" t="s">
        <v>465</v>
      </c>
      <c r="F94">
        <v>273</v>
      </c>
    </row>
    <row r="95" spans="1:6">
      <c r="A95">
        <v>110620</v>
      </c>
      <c r="B95">
        <v>10074542</v>
      </c>
      <c r="C95">
        <v>2046</v>
      </c>
      <c r="D95" t="s">
        <v>158</v>
      </c>
      <c r="E95" t="s">
        <v>465</v>
      </c>
      <c r="F95">
        <v>313</v>
      </c>
    </row>
    <row r="96" spans="1:6">
      <c r="A96">
        <v>110834</v>
      </c>
      <c r="B96">
        <v>10069828</v>
      </c>
      <c r="C96">
        <v>3325</v>
      </c>
      <c r="D96" t="s">
        <v>300</v>
      </c>
      <c r="E96" t="s">
        <v>465</v>
      </c>
      <c r="F96">
        <v>163</v>
      </c>
    </row>
    <row r="97" spans="1:6">
      <c r="A97">
        <v>110685</v>
      </c>
      <c r="B97">
        <v>10077864</v>
      </c>
      <c r="C97">
        <v>2217</v>
      </c>
      <c r="D97" t="s">
        <v>222</v>
      </c>
      <c r="E97" t="s">
        <v>465</v>
      </c>
      <c r="F97">
        <v>140</v>
      </c>
    </row>
    <row r="98" spans="1:6">
      <c r="A98">
        <v>135132</v>
      </c>
      <c r="B98">
        <v>10072355</v>
      </c>
      <c r="C98">
        <v>3943</v>
      </c>
      <c r="D98" t="s">
        <v>320</v>
      </c>
      <c r="E98" t="s">
        <v>465</v>
      </c>
      <c r="F98">
        <v>424</v>
      </c>
    </row>
    <row r="99" spans="1:6">
      <c r="A99">
        <v>110847</v>
      </c>
      <c r="B99">
        <v>10078904</v>
      </c>
      <c r="C99">
        <v>3368</v>
      </c>
      <c r="D99" t="s">
        <v>310</v>
      </c>
      <c r="E99" t="s">
        <v>465</v>
      </c>
      <c r="F99">
        <v>133</v>
      </c>
    </row>
    <row r="100" spans="1:6">
      <c r="A100">
        <v>110668</v>
      </c>
      <c r="B100">
        <v>10074533</v>
      </c>
      <c r="C100">
        <v>2123</v>
      </c>
      <c r="D100" t="s">
        <v>210</v>
      </c>
      <c r="E100" t="s">
        <v>465</v>
      </c>
      <c r="F100">
        <v>196</v>
      </c>
    </row>
    <row r="101" spans="1:6">
      <c r="A101">
        <v>110717</v>
      </c>
      <c r="B101">
        <v>10077857</v>
      </c>
      <c r="C101">
        <v>2260</v>
      </c>
      <c r="D101" t="s">
        <v>237</v>
      </c>
      <c r="E101" t="s">
        <v>465</v>
      </c>
      <c r="F101">
        <v>50</v>
      </c>
    </row>
    <row r="102" spans="1:6">
      <c r="A102">
        <v>110807</v>
      </c>
      <c r="B102">
        <v>10070507</v>
      </c>
      <c r="C102">
        <v>3058</v>
      </c>
      <c r="D102" t="s">
        <v>283</v>
      </c>
      <c r="E102" t="s">
        <v>465</v>
      </c>
      <c r="F102">
        <v>308</v>
      </c>
    </row>
    <row r="103" spans="1:6">
      <c r="A103">
        <v>110765</v>
      </c>
      <c r="B103">
        <v>10077851</v>
      </c>
      <c r="C103">
        <v>2335</v>
      </c>
      <c r="D103" t="s">
        <v>250</v>
      </c>
      <c r="E103" t="s">
        <v>465</v>
      </c>
      <c r="F103">
        <v>181</v>
      </c>
    </row>
    <row r="104" spans="1:6">
      <c r="A104">
        <v>134894</v>
      </c>
      <c r="B104">
        <v>10079966</v>
      </c>
      <c r="C104">
        <v>3389</v>
      </c>
      <c r="D104" t="s">
        <v>316</v>
      </c>
      <c r="E104" t="s">
        <v>465</v>
      </c>
      <c r="F104">
        <v>368</v>
      </c>
    </row>
    <row r="105" spans="1:6">
      <c r="A105">
        <v>136814</v>
      </c>
      <c r="B105">
        <v>10072300</v>
      </c>
      <c r="C105">
        <v>2001</v>
      </c>
      <c r="D105" t="s">
        <v>113</v>
      </c>
      <c r="E105" t="s">
        <v>465</v>
      </c>
      <c r="F105">
        <v>484</v>
      </c>
    </row>
    <row r="106" spans="1:6">
      <c r="A106">
        <v>110630</v>
      </c>
      <c r="B106">
        <v>10074540</v>
      </c>
      <c r="C106">
        <v>2064</v>
      </c>
      <c r="D106" t="s">
        <v>172</v>
      </c>
      <c r="E106" t="s">
        <v>465</v>
      </c>
      <c r="F106">
        <v>86</v>
      </c>
    </row>
    <row r="107" spans="1:6">
      <c r="A107">
        <v>136802</v>
      </c>
      <c r="B107">
        <v>10072302</v>
      </c>
      <c r="C107">
        <v>2000</v>
      </c>
      <c r="D107" t="s">
        <v>111</v>
      </c>
      <c r="E107" t="s">
        <v>465</v>
      </c>
      <c r="F107">
        <v>220</v>
      </c>
    </row>
    <row r="108" spans="1:6">
      <c r="A108">
        <v>110621</v>
      </c>
      <c r="B108">
        <v>10077878</v>
      </c>
      <c r="C108">
        <v>2048</v>
      </c>
      <c r="D108" t="s">
        <v>159</v>
      </c>
      <c r="E108" t="s">
        <v>465</v>
      </c>
      <c r="F108">
        <v>517</v>
      </c>
    </row>
    <row r="109" spans="1:6">
      <c r="A109">
        <v>110698</v>
      </c>
      <c r="B109">
        <v>10079829</v>
      </c>
      <c r="C109">
        <v>2232</v>
      </c>
      <c r="D109" t="s">
        <v>228</v>
      </c>
      <c r="E109" t="s">
        <v>465</v>
      </c>
      <c r="F109">
        <v>235</v>
      </c>
    </row>
    <row r="110" spans="1:6">
      <c r="A110">
        <v>131197</v>
      </c>
      <c r="B110">
        <v>10069489</v>
      </c>
      <c r="C110">
        <v>3392</v>
      </c>
      <c r="D110" t="s">
        <v>318</v>
      </c>
      <c r="E110" t="s">
        <v>465</v>
      </c>
      <c r="F110">
        <v>285</v>
      </c>
    </row>
    <row r="111" spans="1:6">
      <c r="A111">
        <v>110804</v>
      </c>
      <c r="B111">
        <v>10070508</v>
      </c>
      <c r="C111">
        <v>3054</v>
      </c>
      <c r="D111" t="s">
        <v>281</v>
      </c>
      <c r="E111" t="s">
        <v>465</v>
      </c>
      <c r="F111">
        <v>110</v>
      </c>
    </row>
    <row r="112" spans="1:6">
      <c r="A112">
        <v>110795</v>
      </c>
      <c r="B112">
        <v>10070512</v>
      </c>
      <c r="C112">
        <v>3032</v>
      </c>
      <c r="D112" t="s">
        <v>273</v>
      </c>
      <c r="E112" t="s">
        <v>465</v>
      </c>
      <c r="F112">
        <v>183</v>
      </c>
    </row>
    <row r="113" spans="1:6">
      <c r="A113">
        <v>110622</v>
      </c>
      <c r="B113">
        <v>10077877</v>
      </c>
      <c r="C113">
        <v>2054</v>
      </c>
      <c r="D113" t="s">
        <v>165</v>
      </c>
      <c r="E113" t="s">
        <v>465</v>
      </c>
      <c r="F113">
        <v>361</v>
      </c>
    </row>
    <row r="114" spans="1:6">
      <c r="A114">
        <v>110703</v>
      </c>
      <c r="B114">
        <v>10077859</v>
      </c>
      <c r="C114">
        <v>2240</v>
      </c>
      <c r="D114" t="s">
        <v>230</v>
      </c>
      <c r="E114" t="s">
        <v>465</v>
      </c>
      <c r="F114">
        <v>131</v>
      </c>
    </row>
    <row r="115" spans="1:6">
      <c r="A115">
        <v>110713</v>
      </c>
      <c r="B115">
        <v>10069699</v>
      </c>
      <c r="C115">
        <v>2254</v>
      </c>
      <c r="D115" t="s">
        <v>233</v>
      </c>
      <c r="E115" t="s">
        <v>465</v>
      </c>
      <c r="F115">
        <v>139</v>
      </c>
    </row>
    <row r="116" spans="1:6">
      <c r="A116">
        <v>137377</v>
      </c>
      <c r="B116">
        <v>10035138</v>
      </c>
      <c r="C116">
        <v>4603</v>
      </c>
      <c r="D116" t="s">
        <v>350</v>
      </c>
      <c r="E116" t="s">
        <v>466</v>
      </c>
      <c r="F116">
        <v>0</v>
      </c>
    </row>
    <row r="117" spans="1:6">
      <c r="A117">
        <v>136653</v>
      </c>
      <c r="B117">
        <v>10033370</v>
      </c>
      <c r="C117">
        <v>2087</v>
      </c>
      <c r="D117" t="s">
        <v>192</v>
      </c>
      <c r="E117" t="s">
        <v>466</v>
      </c>
      <c r="F117">
        <v>620</v>
      </c>
    </row>
    <row r="118" spans="1:6">
      <c r="A118">
        <v>139537</v>
      </c>
      <c r="B118">
        <v>10040875</v>
      </c>
      <c r="C118">
        <v>3383</v>
      </c>
      <c r="D118" t="s">
        <v>312</v>
      </c>
      <c r="E118" t="s">
        <v>466</v>
      </c>
      <c r="F118">
        <v>188</v>
      </c>
    </row>
    <row r="119" spans="1:6">
      <c r="A119">
        <v>143440</v>
      </c>
      <c r="B119">
        <v>10061815</v>
      </c>
      <c r="C119">
        <v>3000</v>
      </c>
      <c r="D119" t="s">
        <v>262</v>
      </c>
      <c r="E119" t="s">
        <v>466</v>
      </c>
      <c r="F119">
        <v>91</v>
      </c>
    </row>
    <row r="120" spans="1:6">
      <c r="A120">
        <v>145801</v>
      </c>
      <c r="B120">
        <v>10067771</v>
      </c>
      <c r="C120">
        <v>2058</v>
      </c>
      <c r="D120" t="s">
        <v>168</v>
      </c>
      <c r="E120" t="s">
        <v>466</v>
      </c>
      <c r="F120">
        <v>225</v>
      </c>
    </row>
    <row r="121" spans="1:6">
      <c r="A121">
        <v>137427</v>
      </c>
      <c r="B121">
        <v>10035150</v>
      </c>
      <c r="C121">
        <v>5401</v>
      </c>
      <c r="D121" t="s">
        <v>356</v>
      </c>
      <c r="E121" t="s">
        <v>466</v>
      </c>
      <c r="F121">
        <v>0</v>
      </c>
    </row>
    <row r="122" spans="1:6">
      <c r="A122">
        <v>145425</v>
      </c>
      <c r="B122">
        <v>10066961</v>
      </c>
      <c r="C122">
        <v>2200</v>
      </c>
      <c r="D122" t="s">
        <v>211</v>
      </c>
      <c r="E122" t="s">
        <v>466</v>
      </c>
      <c r="F122">
        <v>229</v>
      </c>
    </row>
    <row r="123" spans="1:6">
      <c r="A123">
        <v>136677</v>
      </c>
      <c r="B123">
        <v>10033390</v>
      </c>
      <c r="C123">
        <v>4002</v>
      </c>
      <c r="D123" t="s">
        <v>324</v>
      </c>
      <c r="E123" t="s">
        <v>466</v>
      </c>
      <c r="F123">
        <v>0</v>
      </c>
    </row>
    <row r="124" spans="1:6">
      <c r="A124">
        <v>137626</v>
      </c>
      <c r="B124">
        <v>10035703</v>
      </c>
      <c r="C124">
        <v>3002</v>
      </c>
      <c r="D124" t="s">
        <v>264</v>
      </c>
      <c r="E124" t="s">
        <v>466</v>
      </c>
      <c r="F124">
        <v>193</v>
      </c>
    </row>
    <row r="125" spans="1:6">
      <c r="A125">
        <v>137639</v>
      </c>
      <c r="B125">
        <v>10035513</v>
      </c>
      <c r="C125">
        <v>3063</v>
      </c>
      <c r="D125" t="s">
        <v>285</v>
      </c>
      <c r="E125" t="s">
        <v>466</v>
      </c>
      <c r="F125">
        <v>332</v>
      </c>
    </row>
    <row r="126" spans="1:6">
      <c r="A126">
        <v>150756</v>
      </c>
      <c r="B126">
        <v>10094763</v>
      </c>
      <c r="C126">
        <v>2102</v>
      </c>
      <c r="D126" t="s">
        <v>203</v>
      </c>
      <c r="E126" t="s">
        <v>466</v>
      </c>
      <c r="F126">
        <v>52</v>
      </c>
    </row>
    <row r="127" spans="1:6">
      <c r="A127">
        <v>150374</v>
      </c>
      <c r="B127">
        <v>10094069</v>
      </c>
      <c r="C127">
        <v>2101</v>
      </c>
      <c r="D127" t="s">
        <v>202</v>
      </c>
      <c r="E127" t="s">
        <v>466</v>
      </c>
      <c r="F127">
        <v>285</v>
      </c>
    </row>
    <row r="128" spans="1:6">
      <c r="A128">
        <v>139844</v>
      </c>
      <c r="B128">
        <v>10042228</v>
      </c>
      <c r="C128">
        <v>3367</v>
      </c>
      <c r="D128" t="s">
        <v>309</v>
      </c>
      <c r="E128" t="s">
        <v>466</v>
      </c>
      <c r="F128">
        <v>207</v>
      </c>
    </row>
    <row r="129" spans="1:6">
      <c r="A129">
        <v>139408</v>
      </c>
      <c r="B129">
        <v>10041662</v>
      </c>
      <c r="C129">
        <v>4006</v>
      </c>
      <c r="D129" t="s">
        <v>328</v>
      </c>
      <c r="E129" t="s">
        <v>466</v>
      </c>
      <c r="F129">
        <v>0</v>
      </c>
    </row>
    <row r="130" spans="1:6">
      <c r="A130">
        <v>140265</v>
      </c>
      <c r="B130">
        <v>10043511</v>
      </c>
      <c r="C130">
        <v>4008</v>
      </c>
      <c r="D130" t="s">
        <v>330</v>
      </c>
      <c r="E130" t="s">
        <v>466</v>
      </c>
      <c r="F130">
        <v>0</v>
      </c>
    </row>
    <row r="131" spans="1:6">
      <c r="A131">
        <v>143871</v>
      </c>
      <c r="B131">
        <v>10062296</v>
      </c>
      <c r="C131">
        <v>2206</v>
      </c>
      <c r="D131" t="s">
        <v>215</v>
      </c>
      <c r="E131" t="s">
        <v>466</v>
      </c>
      <c r="F131">
        <v>403</v>
      </c>
    </row>
    <row r="132" spans="1:6">
      <c r="A132">
        <v>136887</v>
      </c>
      <c r="B132">
        <v>10034163</v>
      </c>
      <c r="C132">
        <v>4029</v>
      </c>
      <c r="D132" t="s">
        <v>340</v>
      </c>
      <c r="E132" t="s">
        <v>466</v>
      </c>
      <c r="F132">
        <v>0</v>
      </c>
    </row>
    <row r="133" spans="1:6">
      <c r="A133">
        <v>139556</v>
      </c>
      <c r="B133">
        <v>10041531</v>
      </c>
      <c r="C133">
        <v>2013</v>
      </c>
      <c r="D133" t="s">
        <v>128</v>
      </c>
      <c r="E133" t="s">
        <v>466</v>
      </c>
      <c r="F133">
        <v>176</v>
      </c>
    </row>
    <row r="134" spans="1:6">
      <c r="A134">
        <v>136650</v>
      </c>
      <c r="B134">
        <v>10033430</v>
      </c>
      <c r="C134">
        <v>4031</v>
      </c>
      <c r="D134" t="s">
        <v>341</v>
      </c>
      <c r="E134" t="s">
        <v>466</v>
      </c>
      <c r="F134">
        <v>0</v>
      </c>
    </row>
    <row r="135" spans="1:6">
      <c r="A135">
        <v>136463</v>
      </c>
      <c r="B135">
        <v>10032979</v>
      </c>
      <c r="C135">
        <v>5406</v>
      </c>
      <c r="D135" t="s">
        <v>358</v>
      </c>
      <c r="E135" t="s">
        <v>466</v>
      </c>
      <c r="F135">
        <v>0</v>
      </c>
    </row>
    <row r="136" spans="1:6">
      <c r="A136">
        <v>137434</v>
      </c>
      <c r="B136">
        <v>10035082</v>
      </c>
      <c r="C136">
        <v>4038</v>
      </c>
      <c r="D136" t="s">
        <v>342</v>
      </c>
      <c r="E136" t="s">
        <v>466</v>
      </c>
      <c r="F136">
        <v>0</v>
      </c>
    </row>
    <row r="137" spans="1:6">
      <c r="A137">
        <v>141297</v>
      </c>
      <c r="B137">
        <v>10047183</v>
      </c>
      <c r="C137">
        <v>2451</v>
      </c>
      <c r="D137" t="s">
        <v>259</v>
      </c>
      <c r="E137" t="s">
        <v>466</v>
      </c>
      <c r="F137">
        <v>202</v>
      </c>
    </row>
    <row r="138" spans="1:6">
      <c r="A138">
        <v>138177</v>
      </c>
      <c r="B138">
        <v>10037422</v>
      </c>
      <c r="C138">
        <v>4045</v>
      </c>
      <c r="D138" t="s">
        <v>344</v>
      </c>
      <c r="E138" t="s">
        <v>466</v>
      </c>
      <c r="F138">
        <v>196.5</v>
      </c>
    </row>
    <row r="139" spans="1:6">
      <c r="A139">
        <v>136332</v>
      </c>
      <c r="B139">
        <v>10031567</v>
      </c>
      <c r="C139">
        <v>5203</v>
      </c>
      <c r="D139" t="s">
        <v>353</v>
      </c>
      <c r="E139" t="s">
        <v>466</v>
      </c>
      <c r="F139">
        <v>240</v>
      </c>
    </row>
    <row r="140" spans="1:6">
      <c r="A140">
        <v>136339</v>
      </c>
      <c r="B140">
        <v>10031568</v>
      </c>
      <c r="C140">
        <v>5204</v>
      </c>
      <c r="D140" t="s">
        <v>354</v>
      </c>
      <c r="E140" t="s">
        <v>466</v>
      </c>
      <c r="F140">
        <v>346</v>
      </c>
    </row>
    <row r="141" spans="1:6">
      <c r="A141">
        <v>144054</v>
      </c>
      <c r="B141">
        <v>10063937</v>
      </c>
      <c r="C141">
        <v>2057</v>
      </c>
      <c r="D141" t="s">
        <v>167</v>
      </c>
      <c r="E141" t="s">
        <v>466</v>
      </c>
      <c r="F141">
        <v>208</v>
      </c>
    </row>
    <row r="142" spans="1:6">
      <c r="A142">
        <v>144947</v>
      </c>
      <c r="B142">
        <v>10065086</v>
      </c>
      <c r="C142">
        <v>2052</v>
      </c>
      <c r="D142" t="s">
        <v>163</v>
      </c>
      <c r="E142" t="s">
        <v>466</v>
      </c>
      <c r="F142">
        <v>148</v>
      </c>
    </row>
    <row r="143" spans="1:6">
      <c r="A143">
        <v>145401</v>
      </c>
      <c r="B143">
        <v>10066299</v>
      </c>
      <c r="C143">
        <v>2061</v>
      </c>
      <c r="D143" t="s">
        <v>171</v>
      </c>
      <c r="E143" t="s">
        <v>466</v>
      </c>
      <c r="F143">
        <v>103</v>
      </c>
    </row>
    <row r="144" spans="1:6">
      <c r="A144">
        <v>143835</v>
      </c>
      <c r="B144">
        <v>10062016</v>
      </c>
      <c r="C144">
        <v>3046</v>
      </c>
      <c r="D144" t="s">
        <v>277</v>
      </c>
      <c r="E144" t="s">
        <v>466</v>
      </c>
      <c r="F144">
        <v>206</v>
      </c>
    </row>
    <row r="145" spans="1:6">
      <c r="A145">
        <v>142424</v>
      </c>
      <c r="B145">
        <v>10054647</v>
      </c>
      <c r="C145">
        <v>2092</v>
      </c>
      <c r="D145" t="s">
        <v>196</v>
      </c>
      <c r="E145" t="s">
        <v>466</v>
      </c>
      <c r="F145">
        <v>201</v>
      </c>
    </row>
    <row r="146" spans="1:6">
      <c r="A146">
        <v>143404</v>
      </c>
      <c r="B146">
        <v>10058113</v>
      </c>
      <c r="C146">
        <v>4012</v>
      </c>
      <c r="D146" t="s">
        <v>333</v>
      </c>
      <c r="E146" t="s">
        <v>466</v>
      </c>
      <c r="F146">
        <v>0</v>
      </c>
    </row>
    <row r="147" spans="1:6">
      <c r="A147">
        <v>141707</v>
      </c>
      <c r="B147">
        <v>10048684</v>
      </c>
      <c r="C147">
        <v>3362</v>
      </c>
      <c r="D147" t="s">
        <v>307</v>
      </c>
      <c r="E147" t="s">
        <v>466</v>
      </c>
      <c r="F147">
        <v>217</v>
      </c>
    </row>
    <row r="148" spans="1:6">
      <c r="A148">
        <v>141949</v>
      </c>
      <c r="B148">
        <v>10057295</v>
      </c>
      <c r="C148">
        <v>2037</v>
      </c>
      <c r="D148" t="s">
        <v>151</v>
      </c>
      <c r="E148" t="s">
        <v>466</v>
      </c>
      <c r="F148">
        <v>352.5</v>
      </c>
    </row>
    <row r="149" spans="1:6">
      <c r="A149">
        <v>146369</v>
      </c>
      <c r="B149">
        <v>10081058</v>
      </c>
      <c r="C149">
        <v>4014</v>
      </c>
      <c r="D149" t="s">
        <v>334</v>
      </c>
      <c r="E149" t="s">
        <v>466</v>
      </c>
      <c r="F149">
        <v>0</v>
      </c>
    </row>
    <row r="150" spans="1:6">
      <c r="A150">
        <v>145302</v>
      </c>
      <c r="B150">
        <v>10066038</v>
      </c>
      <c r="C150">
        <v>2055</v>
      </c>
      <c r="D150" t="s">
        <v>166</v>
      </c>
      <c r="E150" t="s">
        <v>466</v>
      </c>
      <c r="F150">
        <v>82</v>
      </c>
    </row>
    <row r="151" spans="1:6">
      <c r="A151">
        <v>145423</v>
      </c>
      <c r="B151">
        <v>10066968</v>
      </c>
      <c r="C151">
        <v>2009</v>
      </c>
      <c r="D151" t="s">
        <v>124</v>
      </c>
      <c r="E151" t="s">
        <v>466</v>
      </c>
      <c r="F151">
        <v>115</v>
      </c>
    </row>
    <row r="152" spans="1:6">
      <c r="A152">
        <v>142638</v>
      </c>
      <c r="B152">
        <v>10055704</v>
      </c>
      <c r="C152">
        <v>2014</v>
      </c>
      <c r="D152" t="s">
        <v>129</v>
      </c>
      <c r="E152" t="s">
        <v>466</v>
      </c>
      <c r="F152">
        <v>357</v>
      </c>
    </row>
    <row r="153" spans="1:6">
      <c r="A153">
        <v>148105</v>
      </c>
      <c r="B153">
        <v>10086825</v>
      </c>
      <c r="C153">
        <v>2015</v>
      </c>
      <c r="D153" t="s">
        <v>130</v>
      </c>
      <c r="E153" t="s">
        <v>466</v>
      </c>
      <c r="F153">
        <v>187</v>
      </c>
    </row>
    <row r="154" spans="1:6">
      <c r="A154">
        <v>143976</v>
      </c>
      <c r="B154">
        <v>10062525</v>
      </c>
      <c r="C154">
        <v>2448</v>
      </c>
      <c r="D154" t="s">
        <v>257</v>
      </c>
      <c r="E154" t="s">
        <v>466</v>
      </c>
      <c r="F154">
        <v>401</v>
      </c>
    </row>
    <row r="155" spans="1:6">
      <c r="A155">
        <v>141690</v>
      </c>
      <c r="B155">
        <v>10056440</v>
      </c>
      <c r="C155">
        <v>2036</v>
      </c>
      <c r="D155" t="s">
        <v>150</v>
      </c>
      <c r="E155" t="s">
        <v>466</v>
      </c>
      <c r="F155">
        <v>273</v>
      </c>
    </row>
    <row r="156" spans="1:6">
      <c r="A156">
        <v>138029</v>
      </c>
      <c r="B156">
        <v>10036611</v>
      </c>
      <c r="C156">
        <v>2209</v>
      </c>
      <c r="D156" t="s">
        <v>217</v>
      </c>
      <c r="E156" t="s">
        <v>466</v>
      </c>
      <c r="F156">
        <v>405</v>
      </c>
    </row>
    <row r="157" spans="1:6">
      <c r="A157">
        <v>145553</v>
      </c>
      <c r="B157">
        <v>10066825</v>
      </c>
      <c r="C157">
        <v>2067</v>
      </c>
      <c r="D157" t="s">
        <v>175</v>
      </c>
      <c r="E157" t="s">
        <v>466</v>
      </c>
      <c r="F157">
        <v>95</v>
      </c>
    </row>
    <row r="158" spans="1:6">
      <c r="A158">
        <v>140535</v>
      </c>
      <c r="B158">
        <v>10044486</v>
      </c>
      <c r="C158">
        <v>2210</v>
      </c>
      <c r="D158" t="s">
        <v>218</v>
      </c>
      <c r="E158" t="s">
        <v>466</v>
      </c>
      <c r="F158">
        <v>67</v>
      </c>
    </row>
    <row r="159" spans="1:6">
      <c r="A159">
        <v>142811</v>
      </c>
      <c r="B159">
        <v>10056539</v>
      </c>
      <c r="C159">
        <v>2042</v>
      </c>
      <c r="D159" t="s">
        <v>155</v>
      </c>
      <c r="E159" t="s">
        <v>466</v>
      </c>
      <c r="F159">
        <v>47</v>
      </c>
    </row>
    <row r="160" spans="1:6">
      <c r="A160">
        <v>144288</v>
      </c>
      <c r="B160">
        <v>10062881</v>
      </c>
      <c r="C160">
        <v>3056</v>
      </c>
      <c r="D160" t="s">
        <v>282</v>
      </c>
      <c r="E160" t="s">
        <v>466</v>
      </c>
      <c r="F160">
        <v>78</v>
      </c>
    </row>
    <row r="161" spans="1:6">
      <c r="A161">
        <v>151048</v>
      </c>
      <c r="B161">
        <v>10095705</v>
      </c>
      <c r="C161">
        <v>2018</v>
      </c>
      <c r="D161" t="s">
        <v>132</v>
      </c>
      <c r="E161" t="s">
        <v>466</v>
      </c>
      <c r="F161">
        <v>117</v>
      </c>
    </row>
    <row r="162" spans="1:6">
      <c r="A162">
        <v>143870</v>
      </c>
      <c r="B162">
        <v>10062288</v>
      </c>
      <c r="C162">
        <v>2252</v>
      </c>
      <c r="D162" t="s">
        <v>232</v>
      </c>
      <c r="E162" t="s">
        <v>466</v>
      </c>
      <c r="F162">
        <v>132</v>
      </c>
    </row>
    <row r="163" spans="1:6">
      <c r="A163">
        <v>143849</v>
      </c>
      <c r="B163">
        <v>10062304</v>
      </c>
      <c r="C163">
        <v>2045</v>
      </c>
      <c r="D163" t="s">
        <v>157</v>
      </c>
      <c r="E163" t="s">
        <v>466</v>
      </c>
      <c r="F163">
        <v>221</v>
      </c>
    </row>
    <row r="164" spans="1:6">
      <c r="A164">
        <v>138993</v>
      </c>
      <c r="B164">
        <v>10039574</v>
      </c>
      <c r="C164">
        <v>2007</v>
      </c>
      <c r="D164" t="s">
        <v>122</v>
      </c>
      <c r="E164" t="s">
        <v>466</v>
      </c>
      <c r="F164">
        <v>389</v>
      </c>
    </row>
    <row r="165" spans="1:6">
      <c r="A165">
        <v>143111</v>
      </c>
      <c r="B165">
        <v>10057574</v>
      </c>
      <c r="C165">
        <v>7007</v>
      </c>
      <c r="D165" t="s">
        <v>367</v>
      </c>
      <c r="E165" t="s">
        <v>466</v>
      </c>
      <c r="F165" t="e">
        <v>#N/A</v>
      </c>
    </row>
    <row r="166" spans="1:6">
      <c r="A166">
        <v>140882</v>
      </c>
      <c r="B166">
        <v>10064707</v>
      </c>
      <c r="C166">
        <v>7004</v>
      </c>
      <c r="D166" t="s">
        <v>364</v>
      </c>
      <c r="E166" t="s">
        <v>466</v>
      </c>
      <c r="F166" t="e">
        <v>#N/A</v>
      </c>
    </row>
    <row r="167" spans="1:6">
      <c r="A167">
        <v>137475</v>
      </c>
      <c r="B167">
        <v>10035097</v>
      </c>
      <c r="C167">
        <v>4503</v>
      </c>
      <c r="D167" t="s">
        <v>348</v>
      </c>
      <c r="E167" t="s">
        <v>466</v>
      </c>
      <c r="F167">
        <v>0</v>
      </c>
    </row>
    <row r="168" spans="1:6">
      <c r="A168">
        <v>139087</v>
      </c>
      <c r="B168">
        <v>10039704</v>
      </c>
      <c r="C168">
        <v>2318</v>
      </c>
      <c r="D168" t="s">
        <v>242</v>
      </c>
      <c r="E168" t="s">
        <v>466</v>
      </c>
      <c r="F168">
        <v>409</v>
      </c>
    </row>
    <row r="169" spans="1:6">
      <c r="A169">
        <v>139086</v>
      </c>
      <c r="B169">
        <v>10039703</v>
      </c>
      <c r="C169">
        <v>2319</v>
      </c>
      <c r="D169" t="s">
        <v>243</v>
      </c>
      <c r="E169" t="s">
        <v>466</v>
      </c>
      <c r="F169">
        <v>420</v>
      </c>
    </row>
    <row r="170" spans="1:6">
      <c r="A170">
        <v>146889</v>
      </c>
      <c r="B170">
        <v>10082957</v>
      </c>
      <c r="C170">
        <v>3070</v>
      </c>
      <c r="D170" t="s">
        <v>289</v>
      </c>
      <c r="E170" t="s">
        <v>466</v>
      </c>
      <c r="F170">
        <v>111</v>
      </c>
    </row>
    <row r="171" spans="1:6">
      <c r="A171">
        <v>137826</v>
      </c>
      <c r="B171">
        <v>10036225</v>
      </c>
      <c r="C171">
        <v>4004</v>
      </c>
      <c r="D171" t="s">
        <v>326</v>
      </c>
      <c r="E171" t="s">
        <v>466</v>
      </c>
      <c r="F171">
        <v>0</v>
      </c>
    </row>
    <row r="172" spans="1:6">
      <c r="A172">
        <v>140483</v>
      </c>
      <c r="B172">
        <v>10047213</v>
      </c>
      <c r="C172">
        <v>2024</v>
      </c>
      <c r="D172" t="s">
        <v>138</v>
      </c>
      <c r="E172" t="s">
        <v>466</v>
      </c>
      <c r="F172">
        <v>400</v>
      </c>
    </row>
    <row r="173" spans="1:6">
      <c r="A173">
        <v>144537</v>
      </c>
      <c r="B173">
        <v>10064010</v>
      </c>
      <c r="C173">
        <v>5205</v>
      </c>
      <c r="D173" t="s">
        <v>355</v>
      </c>
      <c r="E173" t="s">
        <v>466</v>
      </c>
      <c r="F173">
        <v>392</v>
      </c>
    </row>
    <row r="174" spans="1:6">
      <c r="A174">
        <v>139088</v>
      </c>
      <c r="B174">
        <v>10039705</v>
      </c>
      <c r="C174">
        <v>2021</v>
      </c>
      <c r="D174" t="s">
        <v>135</v>
      </c>
      <c r="E174" t="s">
        <v>466</v>
      </c>
      <c r="F174">
        <v>113</v>
      </c>
    </row>
    <row r="175" spans="1:6">
      <c r="A175">
        <v>140386</v>
      </c>
      <c r="B175">
        <v>10044169</v>
      </c>
      <c r="C175">
        <v>2023</v>
      </c>
      <c r="D175" t="s">
        <v>137</v>
      </c>
      <c r="E175" t="s">
        <v>466</v>
      </c>
      <c r="F175">
        <v>47</v>
      </c>
    </row>
    <row r="176" spans="1:6">
      <c r="A176">
        <v>140888</v>
      </c>
      <c r="B176">
        <v>10045980</v>
      </c>
      <c r="C176">
        <v>2026</v>
      </c>
      <c r="D176" t="s">
        <v>140</v>
      </c>
      <c r="E176" t="s">
        <v>466</v>
      </c>
      <c r="F176">
        <v>256</v>
      </c>
    </row>
    <row r="177" spans="1:6">
      <c r="A177">
        <v>145804</v>
      </c>
      <c r="B177">
        <v>10067734</v>
      </c>
      <c r="C177">
        <v>3387</v>
      </c>
      <c r="D177" t="s">
        <v>315</v>
      </c>
      <c r="E177" t="s">
        <v>466</v>
      </c>
      <c r="F177">
        <v>408</v>
      </c>
    </row>
    <row r="178" spans="1:6">
      <c r="A178">
        <v>136670</v>
      </c>
      <c r="B178">
        <v>10033385</v>
      </c>
      <c r="C178">
        <v>2072</v>
      </c>
      <c r="D178" t="s">
        <v>179</v>
      </c>
      <c r="E178" t="s">
        <v>466</v>
      </c>
      <c r="F178">
        <v>198</v>
      </c>
    </row>
    <row r="179" spans="1:6">
      <c r="A179">
        <v>143576</v>
      </c>
      <c r="B179">
        <v>10061773</v>
      </c>
      <c r="C179">
        <v>2204</v>
      </c>
      <c r="D179" t="s">
        <v>213</v>
      </c>
      <c r="E179" t="s">
        <v>466</v>
      </c>
      <c r="F179">
        <v>228</v>
      </c>
    </row>
    <row r="180" spans="1:6">
      <c r="A180">
        <v>136442</v>
      </c>
      <c r="B180">
        <v>10032849</v>
      </c>
      <c r="C180">
        <v>5416</v>
      </c>
      <c r="D180" t="s">
        <v>363</v>
      </c>
      <c r="E180" t="s">
        <v>466</v>
      </c>
      <c r="F180">
        <v>0</v>
      </c>
    </row>
    <row r="181" spans="1:6">
      <c r="A181">
        <v>149958</v>
      </c>
      <c r="B181">
        <v>10092931</v>
      </c>
      <c r="C181">
        <v>3053</v>
      </c>
      <c r="D181" t="s">
        <v>280</v>
      </c>
      <c r="E181" t="s">
        <v>466</v>
      </c>
      <c r="F181">
        <v>81</v>
      </c>
    </row>
    <row r="182" spans="1:6">
      <c r="A182">
        <v>136992</v>
      </c>
      <c r="B182">
        <v>10034939</v>
      </c>
      <c r="C182">
        <v>5411</v>
      </c>
      <c r="D182" t="s">
        <v>360</v>
      </c>
      <c r="E182" t="s">
        <v>466</v>
      </c>
      <c r="F182">
        <v>0</v>
      </c>
    </row>
    <row r="183" spans="1:6">
      <c r="A183">
        <v>149098</v>
      </c>
      <c r="B183">
        <v>10090879</v>
      </c>
      <c r="C183">
        <v>2099</v>
      </c>
      <c r="D183" t="s">
        <v>200</v>
      </c>
      <c r="E183" t="s">
        <v>466</v>
      </c>
      <c r="F183">
        <v>187.08333333333331</v>
      </c>
    </row>
    <row r="184" spans="1:6">
      <c r="A184">
        <v>140622</v>
      </c>
      <c r="B184">
        <v>10045201</v>
      </c>
      <c r="C184">
        <v>2025</v>
      </c>
      <c r="D184" t="s">
        <v>139</v>
      </c>
      <c r="E184" t="s">
        <v>466</v>
      </c>
      <c r="F184">
        <v>211</v>
      </c>
    </row>
    <row r="185" spans="1:6">
      <c r="A185">
        <v>144055</v>
      </c>
      <c r="B185">
        <v>10063090</v>
      </c>
      <c r="C185">
        <v>7021</v>
      </c>
      <c r="D185" t="s">
        <v>373</v>
      </c>
      <c r="E185" t="s">
        <v>466</v>
      </c>
      <c r="F185" t="e">
        <v>#N/A</v>
      </c>
    </row>
    <row r="186" spans="1:6">
      <c r="A186">
        <v>137527</v>
      </c>
      <c r="B186">
        <v>10035041</v>
      </c>
      <c r="C186">
        <v>4040</v>
      </c>
      <c r="D186" t="s">
        <v>343</v>
      </c>
      <c r="E186" t="s">
        <v>466</v>
      </c>
      <c r="F186">
        <v>0</v>
      </c>
    </row>
    <row r="187" spans="1:6">
      <c r="A187">
        <v>141212</v>
      </c>
      <c r="B187">
        <v>10047002</v>
      </c>
      <c r="C187">
        <v>2030</v>
      </c>
      <c r="D187" t="s">
        <v>145</v>
      </c>
      <c r="E187" t="s">
        <v>466</v>
      </c>
      <c r="F187">
        <v>98</v>
      </c>
    </row>
    <row r="188" spans="1:6">
      <c r="A188">
        <v>138595</v>
      </c>
      <c r="B188">
        <v>10038094</v>
      </c>
      <c r="C188">
        <v>2257</v>
      </c>
      <c r="D188" t="s">
        <v>236</v>
      </c>
      <c r="E188" t="s">
        <v>466</v>
      </c>
      <c r="F188">
        <v>202</v>
      </c>
    </row>
    <row r="189" spans="1:6">
      <c r="A189">
        <v>142498</v>
      </c>
      <c r="B189">
        <v>10055000</v>
      </c>
      <c r="C189">
        <v>2447</v>
      </c>
      <c r="D189" t="s">
        <v>256</v>
      </c>
      <c r="E189" t="s">
        <v>466</v>
      </c>
      <c r="F189">
        <v>371</v>
      </c>
    </row>
    <row r="190" spans="1:6">
      <c r="A190">
        <v>143776</v>
      </c>
      <c r="B190">
        <v>10061974</v>
      </c>
      <c r="C190">
        <v>3026</v>
      </c>
      <c r="D190" t="s">
        <v>271</v>
      </c>
      <c r="E190" t="s">
        <v>466</v>
      </c>
      <c r="F190">
        <v>264</v>
      </c>
    </row>
    <row r="191" spans="1:6">
      <c r="A191">
        <v>145147</v>
      </c>
      <c r="B191">
        <v>10065260</v>
      </c>
      <c r="C191">
        <v>2053</v>
      </c>
      <c r="D191" t="s">
        <v>164</v>
      </c>
      <c r="E191" t="s">
        <v>466</v>
      </c>
      <c r="F191">
        <v>102</v>
      </c>
    </row>
    <row r="192" spans="1:6">
      <c r="A192">
        <v>139272</v>
      </c>
      <c r="B192">
        <v>10040591</v>
      </c>
      <c r="C192">
        <v>4003</v>
      </c>
      <c r="D192" t="s">
        <v>325</v>
      </c>
      <c r="E192" t="s">
        <v>466</v>
      </c>
      <c r="F192">
        <v>0</v>
      </c>
    </row>
    <row r="193" spans="1:6">
      <c r="A193">
        <v>140538</v>
      </c>
      <c r="B193">
        <v>10044494</v>
      </c>
      <c r="C193">
        <v>2088</v>
      </c>
      <c r="D193" t="s">
        <v>193</v>
      </c>
      <c r="E193" t="s">
        <v>466</v>
      </c>
      <c r="F193">
        <v>256</v>
      </c>
    </row>
    <row r="194" spans="1:6">
      <c r="A194">
        <v>139401</v>
      </c>
      <c r="B194">
        <v>10041582</v>
      </c>
      <c r="C194">
        <v>4005</v>
      </c>
      <c r="D194" t="s">
        <v>327</v>
      </c>
      <c r="E194" t="s">
        <v>466</v>
      </c>
      <c r="F194">
        <v>0</v>
      </c>
    </row>
    <row r="195" spans="1:6">
      <c r="A195">
        <v>148128</v>
      </c>
      <c r="B195">
        <v>10086858</v>
      </c>
      <c r="C195">
        <v>4028</v>
      </c>
      <c r="D195" t="s">
        <v>339</v>
      </c>
      <c r="E195" t="s">
        <v>466</v>
      </c>
      <c r="F195">
        <v>79.583333333333329</v>
      </c>
    </row>
    <row r="196" spans="1:6">
      <c r="A196">
        <v>147110</v>
      </c>
      <c r="B196">
        <v>10083189</v>
      </c>
      <c r="C196">
        <v>2096</v>
      </c>
      <c r="D196" t="s">
        <v>198</v>
      </c>
      <c r="E196" t="s">
        <v>466</v>
      </c>
      <c r="F196">
        <v>97</v>
      </c>
    </row>
    <row r="197" spans="1:6">
      <c r="A197">
        <v>147441</v>
      </c>
      <c r="B197">
        <v>10084193</v>
      </c>
      <c r="C197">
        <v>2098</v>
      </c>
      <c r="D197" t="s">
        <v>199</v>
      </c>
      <c r="E197" t="s">
        <v>466</v>
      </c>
      <c r="F197">
        <v>95</v>
      </c>
    </row>
    <row r="198" spans="1:6">
      <c r="A198">
        <v>143836</v>
      </c>
      <c r="B198">
        <v>10062015</v>
      </c>
      <c r="C198">
        <v>2044</v>
      </c>
      <c r="D198" t="s">
        <v>156</v>
      </c>
      <c r="E198" t="s">
        <v>466</v>
      </c>
      <c r="F198">
        <v>331</v>
      </c>
    </row>
    <row r="199" spans="1:6">
      <c r="A199">
        <v>140499</v>
      </c>
      <c r="B199">
        <v>10044539</v>
      </c>
      <c r="C199">
        <v>5201</v>
      </c>
      <c r="D199" t="s">
        <v>352</v>
      </c>
      <c r="E199" t="s">
        <v>466</v>
      </c>
      <c r="F199">
        <v>403</v>
      </c>
    </row>
    <row r="200" spans="1:6">
      <c r="A200">
        <v>136636</v>
      </c>
      <c r="B200">
        <v>10033429</v>
      </c>
      <c r="C200">
        <v>4027</v>
      </c>
      <c r="D200" t="s">
        <v>338</v>
      </c>
      <c r="E200" t="s">
        <v>466</v>
      </c>
      <c r="F200">
        <v>0</v>
      </c>
    </row>
    <row r="201" spans="1:6">
      <c r="A201">
        <v>147434</v>
      </c>
      <c r="B201">
        <v>10084192</v>
      </c>
      <c r="C201">
        <v>3302</v>
      </c>
      <c r="D201" t="s">
        <v>296</v>
      </c>
      <c r="E201" t="s">
        <v>466</v>
      </c>
      <c r="F201">
        <v>431</v>
      </c>
    </row>
    <row r="202" spans="1:6">
      <c r="A202">
        <v>139466</v>
      </c>
      <c r="B202">
        <v>10041009</v>
      </c>
      <c r="C202">
        <v>2094</v>
      </c>
      <c r="D202" t="s">
        <v>197</v>
      </c>
      <c r="E202" t="s">
        <v>466</v>
      </c>
      <c r="F202">
        <v>398</v>
      </c>
    </row>
    <row r="203" spans="1:6">
      <c r="A203">
        <v>150791</v>
      </c>
      <c r="B203">
        <v>10095880</v>
      </c>
      <c r="C203">
        <v>7013</v>
      </c>
      <c r="D203" t="s">
        <v>371</v>
      </c>
      <c r="E203" t="s">
        <v>466</v>
      </c>
      <c r="F203" t="e">
        <v>#N/A</v>
      </c>
    </row>
    <row r="204" spans="1:6">
      <c r="A204">
        <v>140173</v>
      </c>
      <c r="B204">
        <v>10043341</v>
      </c>
      <c r="C204">
        <v>2020</v>
      </c>
      <c r="D204" t="s">
        <v>134</v>
      </c>
      <c r="E204" t="s">
        <v>466</v>
      </c>
      <c r="F204">
        <v>338</v>
      </c>
    </row>
    <row r="205" spans="1:6">
      <c r="A205">
        <v>143777</v>
      </c>
      <c r="B205">
        <v>10061979</v>
      </c>
      <c r="C205">
        <v>2218</v>
      </c>
      <c r="D205" t="s">
        <v>223</v>
      </c>
      <c r="E205" t="s">
        <v>466</v>
      </c>
      <c r="F205">
        <v>271</v>
      </c>
    </row>
    <row r="206" spans="1:6">
      <c r="A206">
        <v>143775</v>
      </c>
      <c r="B206">
        <v>10061977</v>
      </c>
      <c r="C206">
        <v>2216</v>
      </c>
      <c r="D206" t="s">
        <v>221</v>
      </c>
      <c r="E206" t="s">
        <v>466</v>
      </c>
      <c r="F206">
        <v>226</v>
      </c>
    </row>
    <row r="207" spans="1:6">
      <c r="A207">
        <v>136775</v>
      </c>
      <c r="B207">
        <v>10033800</v>
      </c>
      <c r="C207">
        <v>5408</v>
      </c>
      <c r="D207" t="s">
        <v>359</v>
      </c>
      <c r="E207" t="s">
        <v>466</v>
      </c>
      <c r="F207">
        <v>0</v>
      </c>
    </row>
    <row r="208" spans="1:6">
      <c r="A208">
        <v>143575</v>
      </c>
      <c r="B208">
        <v>10061425</v>
      </c>
      <c r="C208">
        <v>2220</v>
      </c>
      <c r="D208" t="s">
        <v>225</v>
      </c>
      <c r="E208" t="s">
        <v>466</v>
      </c>
      <c r="F208">
        <v>272</v>
      </c>
    </row>
    <row r="209" spans="1:6">
      <c r="A209">
        <v>136974</v>
      </c>
      <c r="B209">
        <v>10034849</v>
      </c>
      <c r="C209">
        <v>5403</v>
      </c>
      <c r="D209" t="s">
        <v>357</v>
      </c>
      <c r="E209" t="s">
        <v>466</v>
      </c>
      <c r="F209">
        <v>0</v>
      </c>
    </row>
    <row r="210" spans="1:6">
      <c r="A210">
        <v>138053</v>
      </c>
      <c r="B210">
        <v>10037025</v>
      </c>
      <c r="C210">
        <v>4051</v>
      </c>
      <c r="D210" t="s">
        <v>345</v>
      </c>
      <c r="E210" t="s">
        <v>466</v>
      </c>
      <c r="F210">
        <v>0</v>
      </c>
    </row>
    <row r="211" spans="1:6">
      <c r="A211">
        <v>136610</v>
      </c>
      <c r="B211">
        <v>10033224</v>
      </c>
      <c r="C211">
        <v>5415</v>
      </c>
      <c r="D211" t="s">
        <v>362</v>
      </c>
      <c r="E211" t="s">
        <v>466</v>
      </c>
      <c r="F211">
        <v>0</v>
      </c>
    </row>
    <row r="212" spans="1:6">
      <c r="A212">
        <v>146968</v>
      </c>
      <c r="B212">
        <v>10082912</v>
      </c>
      <c r="C212">
        <v>2089</v>
      </c>
      <c r="D212" t="s">
        <v>194</v>
      </c>
      <c r="E212" t="s">
        <v>466</v>
      </c>
      <c r="F212">
        <v>312</v>
      </c>
    </row>
    <row r="213" spans="1:6">
      <c r="A213">
        <v>148983</v>
      </c>
      <c r="B213">
        <v>10090172</v>
      </c>
      <c r="C213">
        <v>2222</v>
      </c>
      <c r="D213" t="s">
        <v>226</v>
      </c>
      <c r="E213" t="s">
        <v>466</v>
      </c>
      <c r="F213">
        <v>104</v>
      </c>
    </row>
    <row r="214" spans="1:6">
      <c r="A214">
        <v>142557</v>
      </c>
      <c r="B214">
        <v>10055166</v>
      </c>
      <c r="C214">
        <v>7018</v>
      </c>
      <c r="D214" t="s">
        <v>372</v>
      </c>
      <c r="E214" t="s">
        <v>466</v>
      </c>
      <c r="F214" t="e">
        <v>#N/A</v>
      </c>
    </row>
    <row r="215" spans="1:6">
      <c r="A215">
        <v>150571</v>
      </c>
      <c r="B215">
        <v>10094545</v>
      </c>
      <c r="C215">
        <v>3360</v>
      </c>
      <c r="D215" t="s">
        <v>306</v>
      </c>
      <c r="E215" t="s">
        <v>466</v>
      </c>
      <c r="F215">
        <v>205</v>
      </c>
    </row>
    <row r="216" spans="1:6">
      <c r="A216">
        <v>141552</v>
      </c>
      <c r="B216">
        <v>10047880</v>
      </c>
      <c r="C216">
        <v>3083</v>
      </c>
      <c r="D216" t="s">
        <v>294</v>
      </c>
      <c r="E216" t="s">
        <v>466</v>
      </c>
      <c r="F216">
        <v>418</v>
      </c>
    </row>
    <row r="217" spans="1:6">
      <c r="A217">
        <v>137924</v>
      </c>
      <c r="B217">
        <v>10036612</v>
      </c>
      <c r="C217">
        <v>4602</v>
      </c>
      <c r="D217" t="s">
        <v>349</v>
      </c>
      <c r="E217" t="s">
        <v>466</v>
      </c>
      <c r="F217">
        <v>0</v>
      </c>
    </row>
    <row r="218" spans="1:6">
      <c r="A218">
        <v>137305</v>
      </c>
      <c r="B218">
        <v>10034846</v>
      </c>
      <c r="C218">
        <v>4064</v>
      </c>
      <c r="D218" t="s">
        <v>347</v>
      </c>
      <c r="E218" t="s">
        <v>466</v>
      </c>
      <c r="F218">
        <v>0</v>
      </c>
    </row>
    <row r="219" spans="1:6">
      <c r="A219">
        <v>144289</v>
      </c>
      <c r="B219">
        <v>10062880</v>
      </c>
      <c r="C219">
        <v>3072</v>
      </c>
      <c r="D219" t="s">
        <v>291</v>
      </c>
      <c r="E219" t="s">
        <v>466</v>
      </c>
      <c r="F219">
        <v>299</v>
      </c>
    </row>
    <row r="220" spans="1:6">
      <c r="A220">
        <v>147384</v>
      </c>
      <c r="B220">
        <v>10084194</v>
      </c>
      <c r="C220">
        <v>3366</v>
      </c>
      <c r="D220" t="s">
        <v>308</v>
      </c>
      <c r="E220" t="s">
        <v>466</v>
      </c>
      <c r="F220">
        <v>221</v>
      </c>
    </row>
    <row r="221" spans="1:6">
      <c r="A221">
        <v>146965</v>
      </c>
      <c r="B221">
        <v>10082657</v>
      </c>
      <c r="C221">
        <v>2086</v>
      </c>
      <c r="D221" t="s">
        <v>191</v>
      </c>
      <c r="E221" t="s">
        <v>466</v>
      </c>
      <c r="F221">
        <v>60</v>
      </c>
    </row>
    <row r="222" spans="1:6">
      <c r="A222">
        <v>142034</v>
      </c>
      <c r="B222">
        <v>10049647</v>
      </c>
      <c r="C222">
        <v>2038</v>
      </c>
      <c r="D222" t="s">
        <v>152</v>
      </c>
      <c r="E222" t="s">
        <v>466</v>
      </c>
      <c r="F222">
        <v>63</v>
      </c>
    </row>
    <row r="223" spans="1:6">
      <c r="A223">
        <v>141213</v>
      </c>
      <c r="B223">
        <v>10047017</v>
      </c>
      <c r="C223">
        <v>2032</v>
      </c>
      <c r="D223" t="s">
        <v>147</v>
      </c>
      <c r="E223" t="s">
        <v>466</v>
      </c>
      <c r="F223">
        <v>225</v>
      </c>
    </row>
    <row r="224" spans="1:6">
      <c r="A224">
        <v>137248</v>
      </c>
      <c r="B224">
        <v>10034799</v>
      </c>
      <c r="C224">
        <v>5412</v>
      </c>
      <c r="D224" t="s">
        <v>361</v>
      </c>
      <c r="E224" t="s">
        <v>466</v>
      </c>
      <c r="F224">
        <v>0</v>
      </c>
    </row>
    <row r="225" spans="1:6">
      <c r="A225">
        <v>145424</v>
      </c>
      <c r="B225">
        <v>10066992</v>
      </c>
      <c r="C225">
        <v>2041</v>
      </c>
      <c r="D225" t="s">
        <v>154</v>
      </c>
      <c r="E225" t="s">
        <v>466</v>
      </c>
      <c r="F225">
        <v>186</v>
      </c>
    </row>
    <row r="226" spans="1:6">
      <c r="A226">
        <v>145719</v>
      </c>
      <c r="B226">
        <v>10067051</v>
      </c>
      <c r="C226">
        <v>2071</v>
      </c>
      <c r="D226" t="s">
        <v>178</v>
      </c>
      <c r="E226" t="s">
        <v>466</v>
      </c>
      <c r="F226">
        <v>152</v>
      </c>
    </row>
    <row r="227" spans="1:6">
      <c r="A227">
        <v>146469</v>
      </c>
      <c r="B227">
        <v>10081685</v>
      </c>
      <c r="C227">
        <v>3037</v>
      </c>
      <c r="D227" t="s">
        <v>275</v>
      </c>
      <c r="E227" t="s">
        <v>466</v>
      </c>
      <c r="F227">
        <v>74</v>
      </c>
    </row>
    <row r="228" spans="1:6">
      <c r="A228">
        <v>146357</v>
      </c>
      <c r="B228">
        <v>10080936</v>
      </c>
      <c r="C228">
        <v>2081</v>
      </c>
      <c r="D228" t="s">
        <v>185</v>
      </c>
      <c r="E228" t="s">
        <v>466</v>
      </c>
      <c r="F228">
        <v>89</v>
      </c>
    </row>
    <row r="229" spans="1:6">
      <c r="A229">
        <v>136580</v>
      </c>
      <c r="B229">
        <v>10033420</v>
      </c>
      <c r="C229">
        <v>4007</v>
      </c>
      <c r="D229" t="s">
        <v>329</v>
      </c>
      <c r="E229" t="s">
        <v>466</v>
      </c>
      <c r="F229">
        <v>0</v>
      </c>
    </row>
    <row r="230" spans="1:6">
      <c r="A230">
        <v>148578</v>
      </c>
      <c r="B230">
        <v>10088776</v>
      </c>
      <c r="C230">
        <v>7012</v>
      </c>
      <c r="D230" t="s">
        <v>370</v>
      </c>
      <c r="E230" t="s">
        <v>466</v>
      </c>
      <c r="F230" t="e">
        <v>#N/A</v>
      </c>
    </row>
    <row r="231" spans="1:6">
      <c r="A231">
        <v>137594</v>
      </c>
      <c r="B231">
        <v>10035049</v>
      </c>
      <c r="C231">
        <v>7092</v>
      </c>
      <c r="D231" t="s">
        <v>378</v>
      </c>
      <c r="E231" t="s">
        <v>466</v>
      </c>
      <c r="F231" t="e">
        <v>#N/A</v>
      </c>
    </row>
    <row r="232" spans="1:6">
      <c r="A232">
        <v>146515</v>
      </c>
      <c r="B232">
        <v>10082958</v>
      </c>
      <c r="C232">
        <v>2085</v>
      </c>
      <c r="D232" t="s">
        <v>190</v>
      </c>
      <c r="E232" t="s">
        <v>466</v>
      </c>
      <c r="F232">
        <v>218</v>
      </c>
    </row>
    <row r="233" spans="1:6">
      <c r="A233">
        <v>148236</v>
      </c>
      <c r="B233">
        <v>10087059</v>
      </c>
      <c r="C233">
        <v>7011</v>
      </c>
      <c r="D233" t="s">
        <v>369</v>
      </c>
      <c r="E233" t="s">
        <v>466</v>
      </c>
      <c r="F233" t="e">
        <v>#N/A</v>
      </c>
    </row>
    <row r="234" spans="1:6">
      <c r="A234">
        <v>148454</v>
      </c>
      <c r="B234">
        <v>10087730</v>
      </c>
      <c r="C234">
        <v>2202</v>
      </c>
      <c r="D234" t="s">
        <v>212</v>
      </c>
      <c r="E234" t="s">
        <v>466</v>
      </c>
      <c r="F234">
        <v>184</v>
      </c>
    </row>
    <row r="235" spans="1:6">
      <c r="A235">
        <v>147661</v>
      </c>
      <c r="B235">
        <v>10084780</v>
      </c>
      <c r="C235">
        <v>7008</v>
      </c>
      <c r="D235" t="s">
        <v>368</v>
      </c>
      <c r="E235" t="s">
        <v>466</v>
      </c>
      <c r="F235" t="e">
        <v>#N/A</v>
      </c>
    </row>
    <row r="236" spans="1:6">
      <c r="A236">
        <v>140174</v>
      </c>
      <c r="B236">
        <v>10043338</v>
      </c>
      <c r="C236">
        <v>2022</v>
      </c>
      <c r="D236" t="s">
        <v>136</v>
      </c>
      <c r="E236" t="s">
        <v>466</v>
      </c>
      <c r="F236">
        <v>217</v>
      </c>
    </row>
    <row r="237" spans="1:6">
      <c r="A237">
        <v>142035</v>
      </c>
      <c r="B237">
        <v>10049612</v>
      </c>
      <c r="C237">
        <v>4011</v>
      </c>
      <c r="D237" t="s">
        <v>332</v>
      </c>
      <c r="E237" t="s">
        <v>466</v>
      </c>
      <c r="F237">
        <v>0</v>
      </c>
    </row>
    <row r="238" spans="1:6">
      <c r="A238">
        <v>139634</v>
      </c>
      <c r="B238">
        <v>10041580</v>
      </c>
      <c r="C238">
        <v>2019</v>
      </c>
      <c r="D238" t="s">
        <v>133</v>
      </c>
      <c r="E238" t="s">
        <v>466</v>
      </c>
      <c r="F238">
        <v>351</v>
      </c>
    </row>
    <row r="239" spans="1:6">
      <c r="A239">
        <v>139555</v>
      </c>
      <c r="B239">
        <v>10041579</v>
      </c>
      <c r="C239">
        <v>2008</v>
      </c>
      <c r="D239" t="s">
        <v>123</v>
      </c>
      <c r="E239" t="s">
        <v>466</v>
      </c>
      <c r="F239">
        <v>210</v>
      </c>
    </row>
    <row r="240" spans="1:6">
      <c r="A240">
        <v>143941</v>
      </c>
      <c r="B240">
        <v>10062477</v>
      </c>
      <c r="C240">
        <v>2049</v>
      </c>
      <c r="D240" t="s">
        <v>160</v>
      </c>
      <c r="E240" t="s">
        <v>466</v>
      </c>
      <c r="F240">
        <v>341</v>
      </c>
    </row>
    <row r="241" spans="1:6">
      <c r="A241">
        <v>150783</v>
      </c>
      <c r="B241">
        <v>10095889</v>
      </c>
      <c r="C241">
        <v>4017</v>
      </c>
      <c r="D241" t="s">
        <v>337</v>
      </c>
      <c r="E241" t="s">
        <v>466</v>
      </c>
      <c r="F241">
        <v>0</v>
      </c>
    </row>
    <row r="242" spans="1:6">
      <c r="A242">
        <v>137867</v>
      </c>
      <c r="B242">
        <v>10036422</v>
      </c>
      <c r="C242">
        <v>4000</v>
      </c>
      <c r="D242" t="s">
        <v>323</v>
      </c>
      <c r="E242" t="s">
        <v>466</v>
      </c>
      <c r="F242">
        <v>0</v>
      </c>
    </row>
    <row r="243" spans="1:6">
      <c r="A243">
        <v>143955</v>
      </c>
      <c r="B243">
        <v>10062505</v>
      </c>
      <c r="C243">
        <v>2050</v>
      </c>
      <c r="D243" t="s">
        <v>161</v>
      </c>
      <c r="E243" t="s">
        <v>466</v>
      </c>
      <c r="F243">
        <v>108</v>
      </c>
    </row>
    <row r="244" spans="1:6">
      <c r="A244">
        <v>146310</v>
      </c>
      <c r="B244">
        <v>10080935</v>
      </c>
      <c r="C244">
        <v>2078</v>
      </c>
      <c r="D244" t="s">
        <v>183</v>
      </c>
      <c r="E244" t="s">
        <v>466</v>
      </c>
      <c r="F244">
        <v>189</v>
      </c>
    </row>
    <row r="245" spans="1:6">
      <c r="A245">
        <v>145246</v>
      </c>
      <c r="B245">
        <v>10066219</v>
      </c>
      <c r="C245">
        <v>3326</v>
      </c>
      <c r="D245" t="s">
        <v>301</v>
      </c>
      <c r="E245" t="s">
        <v>466</v>
      </c>
      <c r="F245">
        <v>103</v>
      </c>
    </row>
    <row r="246" spans="1:6">
      <c r="A246">
        <v>145034</v>
      </c>
      <c r="B246">
        <v>10065153</v>
      </c>
      <c r="C246">
        <v>4010</v>
      </c>
      <c r="D246" t="s">
        <v>331</v>
      </c>
      <c r="E246" t="s">
        <v>466</v>
      </c>
      <c r="F246">
        <v>0</v>
      </c>
    </row>
    <row r="247" spans="1:6">
      <c r="A247">
        <v>144770</v>
      </c>
      <c r="B247">
        <v>10064964</v>
      </c>
      <c r="C247">
        <v>2051</v>
      </c>
      <c r="D247" t="s">
        <v>162</v>
      </c>
      <c r="E247" t="s">
        <v>466</v>
      </c>
      <c r="F247">
        <v>414</v>
      </c>
    </row>
    <row r="248" spans="1:6">
      <c r="A248">
        <v>141500</v>
      </c>
      <c r="B248">
        <v>10053509</v>
      </c>
      <c r="C248">
        <v>2034</v>
      </c>
      <c r="D248" t="s">
        <v>149</v>
      </c>
      <c r="E248" t="s">
        <v>466</v>
      </c>
      <c r="F248">
        <v>616</v>
      </c>
    </row>
    <row r="249" spans="1:6">
      <c r="A249">
        <v>146050</v>
      </c>
      <c r="B249">
        <v>10068320</v>
      </c>
      <c r="C249">
        <v>2226</v>
      </c>
      <c r="D249" t="s">
        <v>227</v>
      </c>
      <c r="E249" t="s">
        <v>466</v>
      </c>
      <c r="F249">
        <v>199</v>
      </c>
    </row>
    <row r="250" spans="1:6">
      <c r="A250">
        <v>150263</v>
      </c>
      <c r="B250">
        <v>10093635</v>
      </c>
      <c r="C250">
        <v>4016</v>
      </c>
      <c r="D250" t="s">
        <v>336</v>
      </c>
      <c r="E250" t="s">
        <v>466</v>
      </c>
      <c r="F250">
        <v>0</v>
      </c>
    </row>
    <row r="251" spans="1:6">
      <c r="A251">
        <v>146929</v>
      </c>
      <c r="B251">
        <v>10082956</v>
      </c>
      <c r="C251">
        <v>2256</v>
      </c>
      <c r="D251" t="s">
        <v>235</v>
      </c>
      <c r="E251" t="s">
        <v>466</v>
      </c>
      <c r="F251">
        <v>305</v>
      </c>
    </row>
    <row r="252" spans="1:6">
      <c r="A252">
        <v>146407</v>
      </c>
      <c r="B252">
        <v>10081171</v>
      </c>
      <c r="C252">
        <v>2079</v>
      </c>
      <c r="D252" t="s">
        <v>184</v>
      </c>
      <c r="E252" t="s">
        <v>466</v>
      </c>
      <c r="F252">
        <v>738</v>
      </c>
    </row>
    <row r="253" spans="1:6">
      <c r="A253">
        <v>141211</v>
      </c>
      <c r="B253">
        <v>10047022</v>
      </c>
      <c r="C253">
        <v>2027</v>
      </c>
      <c r="D253" t="s">
        <v>141</v>
      </c>
      <c r="E253" t="s">
        <v>466</v>
      </c>
      <c r="F253">
        <v>210</v>
      </c>
    </row>
    <row r="254" spans="1:6">
      <c r="A254">
        <v>138280</v>
      </c>
      <c r="B254">
        <v>10037748</v>
      </c>
      <c r="C254">
        <v>2005</v>
      </c>
      <c r="D254" t="s">
        <v>118</v>
      </c>
      <c r="E254" t="s">
        <v>466</v>
      </c>
      <c r="F254">
        <v>193</v>
      </c>
    </row>
    <row r="255" spans="1:6">
      <c r="A255">
        <v>145924</v>
      </c>
      <c r="B255">
        <v>10068104</v>
      </c>
      <c r="C255">
        <v>2073</v>
      </c>
      <c r="D255" t="s">
        <v>180</v>
      </c>
      <c r="E255" t="s">
        <v>466</v>
      </c>
      <c r="F255">
        <v>318</v>
      </c>
    </row>
    <row r="256" spans="1:6">
      <c r="A256">
        <v>142810</v>
      </c>
      <c r="B256">
        <v>10056520</v>
      </c>
      <c r="C256">
        <v>2040</v>
      </c>
      <c r="D256" t="s">
        <v>153</v>
      </c>
      <c r="E256" t="s">
        <v>466</v>
      </c>
      <c r="F256">
        <v>158</v>
      </c>
    </row>
    <row r="257" spans="1:6">
      <c r="A257">
        <v>137547</v>
      </c>
      <c r="B257">
        <v>10035488</v>
      </c>
      <c r="C257">
        <v>4055</v>
      </c>
      <c r="D257" t="s">
        <v>346</v>
      </c>
      <c r="E257" t="s">
        <v>466</v>
      </c>
      <c r="F257">
        <v>0</v>
      </c>
    </row>
    <row r="258" spans="1:6">
      <c r="A258">
        <v>149596</v>
      </c>
      <c r="B258">
        <v>10092570</v>
      </c>
      <c r="C258">
        <v>4015</v>
      </c>
      <c r="D258" t="s">
        <v>335</v>
      </c>
      <c r="E258" t="e">
        <v>#N/A</v>
      </c>
      <c r="F258" t="e">
        <v>#N/A</v>
      </c>
    </row>
    <row r="259" spans="1:6">
      <c r="A259">
        <v>150022</v>
      </c>
      <c r="B259">
        <v>10092978</v>
      </c>
      <c r="C259">
        <v>2100</v>
      </c>
      <c r="D259" t="s">
        <v>201</v>
      </c>
      <c r="E259" t="e">
        <v>#N/A</v>
      </c>
      <c r="F259">
        <v>77</v>
      </c>
    </row>
    <row r="260" spans="1:6">
      <c r="A260">
        <v>142932</v>
      </c>
      <c r="B260">
        <v>10057191</v>
      </c>
      <c r="C260">
        <v>7006</v>
      </c>
      <c r="D260" t="s">
        <v>366</v>
      </c>
      <c r="E260" t="e">
        <v>#N/A</v>
      </c>
      <c r="F260" t="e">
        <v>#N/A</v>
      </c>
    </row>
  </sheetData>
  <sortState ref="A2:E260">
    <sortCondition ref="E2:E260"/>
    <sortCondition ref="D2:D260"/>
  </sortState>
  <pageMargins left="0.7" right="0.7" top="0.75" bottom="0.75" header="0.3" footer="0.3"/>
  <headerFooter scaleWithDoc="1" alignWithMargins="0" differentFirst="0" differentOddEven="0"/>
  <extLst/>
</worksheet>
</file>

<file path=customXml/_rels/item1.xml.rels><?xml version="1.0" encoding="utf-8" standalone="yes"?><Relationships xmlns="http://schemas.openxmlformats.org/package/2006/relationships"><Relationship Id="r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17F14F15A7C6E4E94B433EBEA75847E" ma:contentTypeVersion="27" ma:contentTypeDescription="Create a new document." ma:contentTypeScope="" ma:versionID="6fa1acf55f472e96d4b29642156d9aff">
  <xsd:schema xmlns:xsd="http://www.w3.org/2001/XMLSchema" xmlns:xs="http://www.w3.org/2001/XMLSchema" xmlns:p="http://schemas.microsoft.com/office/2006/metadata/properties" xmlns:ns2="09b21f7a-5c23-465e-9456-167c464d9d38" xmlns:ns3="914b8805-347d-4649-b025-7bc68f6e747d" targetNamespace="http://schemas.microsoft.com/office/2006/metadata/properties" ma:root="true" ma:fieldsID="7c8d8024c06fc66996d610a21c7ae44b" ns2:_="" ns3:_="">
    <xsd:import namespace="09b21f7a-5c23-465e-9456-167c464d9d38"/>
    <xsd:import namespace="914b8805-347d-4649-b025-7bc68f6e747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LengthInSeconds" minOccurs="0"/>
                <xsd:element ref="ns2:MediaServiceSearchProperties" minOccurs="0"/>
                <xsd:element ref="ns2:Period" minOccurs="0"/>
                <xsd:element ref="ns2:School" minOccurs="0"/>
                <xsd:element ref="ns2:Document"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b21f7a-5c23-465e-9456-167c464d9d3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hidden="true" ma:internalName="MediaServiceKeyPoint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2a33aaf0-d2be-4910-a308-718f043c109a"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ternalName="MediaServiceDateTaken" ma:readOnly="true">
      <xsd:simpleType>
        <xsd:restriction base="dms:Text"/>
      </xsd:simpleType>
    </xsd:element>
    <xsd:element name="MediaServiceOCR" ma:index="18" nillable="true" ma:displayName="Extracted Text" ma:hidden="true" ma:internalName="MediaServiceOCR" ma:readOnly="true">
      <xsd:simpleType>
        <xsd:restriction base="dms:Note"/>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Location" ma:index="22" nillable="true" ma:displayName="Location" ma:hidden="true" ma:indexed="true" ma:internalName="MediaServiceLocatio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Period" ma:index="25" nillable="true" ma:displayName="Period" ma:format="Dropdown" ma:hidden="true" ma:internalName="Period" ma:readOnly="false">
      <xsd:simpleType>
        <xsd:restriction base="dms:Choice">
          <xsd:enumeration value="01 Apr"/>
          <xsd:enumeration value="02 May"/>
          <xsd:enumeration value="03 June"/>
          <xsd:enumeration value="04 July"/>
          <xsd:enumeration value="05 Aug"/>
          <xsd:enumeration value="06 Sep"/>
          <xsd:enumeration value="07 Oct"/>
          <xsd:enumeration value="08 Nov"/>
          <xsd:enumeration value="09 Dec"/>
          <xsd:enumeration value="10 Jan"/>
          <xsd:enumeration value="11 Feb"/>
          <xsd:enumeration value="12 Mar"/>
        </xsd:restriction>
      </xsd:simpleType>
    </xsd:element>
    <xsd:element name="School" ma:index="26" nillable="true" ma:displayName="School" ma:format="Dropdown" ma:hidden="true" ma:internalName="School" ma:readOnly="false">
      <xsd:simpleType>
        <xsd:restriction base="dms:Choice">
          <xsd:enumeration value="Abbots Ripton"/>
          <xsd:enumeration value="Alconbury"/>
          <xsd:enumeration value="Alderman Payne"/>
          <xsd:enumeration value="Arbury"/>
          <xsd:enumeration value="Barnabas Oley"/>
          <xsd:enumeration value="Barrington"/>
          <xsd:enumeration value="Barton"/>
          <xsd:enumeration value="Bassingbourn"/>
          <xsd:enumeration value="Beaupre"/>
          <xsd:enumeration value="Benwick"/>
          <xsd:enumeration value="Bewick Bridge"/>
          <xsd:enumeration value="Brampton"/>
          <xsd:enumeration value="Brington"/>
          <xsd:enumeration value="Brunswick"/>
          <xsd:enumeration value="Burwell"/>
          <xsd:enumeration value="Bushmead"/>
          <xsd:enumeration value="Caldecote"/>
          <xsd:enumeration value="Castle Camps"/>
          <xsd:enumeration value="Castle School"/>
          <xsd:enumeration value="Cherry Hinton"/>
          <xsd:enumeration value="Cheveley"/>
          <xsd:enumeration value="Clarkson"/>
          <xsd:enumeration value="Coates"/>
          <xsd:enumeration value="Colleges"/>
          <xsd:enumeration value="Colville"/>
          <xsd:enumeration value="Coton"/>
          <xsd:enumeration value="Cottenham"/>
          <xsd:enumeration value="Dry Drayton"/>
          <xsd:enumeration value="Duxford"/>
          <xsd:enumeration value="Eastfield"/>
          <xsd:enumeration value="Elsworth"/>
          <xsd:enumeration value="Ely St John"/>
          <xsd:enumeration value="Eynesbury"/>
          <xsd:enumeration value="Fawcett"/>
          <xsd:enumeration value="Fen Drayton"/>
          <xsd:enumeration value="Fenstanton and Hilton"/>
          <xsd:enumeration value="Folksworth"/>
          <xsd:enumeration value="Fordham"/>
          <xsd:enumeration value="Fourfields"/>
          <xsd:enumeration value="Fowlmere"/>
          <xsd:enumeration value="Foxton"/>
          <xsd:enumeration value="Friday Bridge"/>
          <xsd:enumeration value="Fulbourn"/>
          <xsd:enumeration value="Granta"/>
          <xsd:enumeration value="Gt and Lt Shelford"/>
          <xsd:enumeration value="Great Abington"/>
          <xsd:enumeration value="Great Paxton"/>
          <xsd:enumeration value="Hardwick and Cambourne"/>
          <xsd:enumeration value="Harston and Newton"/>
          <xsd:enumeration value="Haslingfield"/>
          <xsd:enumeration value="Hauxton"/>
          <xsd:enumeration value="Hemingford Grey"/>
          <xsd:enumeration value="Histon"/>
          <xsd:enumeration value="Holywell"/>
          <xsd:enumeration value="Homerton"/>
          <xsd:enumeration value="Houghton"/>
          <xsd:enumeration value="Huntingdon Nursery"/>
          <xsd:enumeration value="Huntingdon Primary"/>
          <xsd:enumeration value="Isleham"/>
          <xsd:enumeration value="Kettlefields"/>
          <xsd:enumeration value="Kings Hedges"/>
          <xsd:enumeration value="Linton"/>
          <xsd:enumeration value="Lionel Walden"/>
          <xsd:enumeration value="Little Paxton"/>
          <xsd:enumeration value="Littleport"/>
          <xsd:enumeration value="Manea"/>
          <xsd:enumeration value="Mayfield"/>
          <xsd:enumeration value="Melbourn"/>
          <xsd:enumeration value="Meldreth"/>
          <xsd:enumeration value="Meridian"/>
          <xsd:enumeration value="Milton Road"/>
          <xsd:enumeration value="Monkfield"/>
          <xsd:enumeration value="Morley"/>
          <xsd:enumeration value="Newnham Croft"/>
          <xsd:enumeration value="Orchard Park"/>
          <xsd:enumeration value="Over"/>
          <xsd:enumeration value="Park Street"/>
          <xsd:enumeration value="Pendragon"/>
          <xsd:enumeration value="Peterfield"/>
          <xsd:enumeration value="Priory Junior"/>
          <xsd:enumeration value="Priory Park"/>
          <xsd:enumeration value="Queens Fed"/>
          <xsd:enumeration value="Ridgefield"/>
          <xsd:enumeration value="Robert Arkenstall"/>
          <xsd:enumeration value="Samuel Pepys"/>
          <xsd:enumeration value="Sawtry"/>
          <xsd:enumeration value="Shirley"/>
          <xsd:enumeration value="The Spinney"/>
          <xsd:enumeration value="Spring Meadow"/>
          <xsd:enumeration value="St Annes"/>
          <xsd:enumeration value="St Helens"/>
          <xsd:enumeration value="St Matthews"/>
          <xsd:enumeration value="St Pauls"/>
          <xsd:enumeration value="St Philips"/>
          <xsd:enumeration value="Steeple Morden"/>
          <xsd:enumeration value="Stretham"/>
          <xsd:enumeration value="Stukeley Meadows"/>
          <xsd:enumeration value="Sutton"/>
          <xsd:enumeration value="Swavesey"/>
          <xsd:enumeration value="Teversham"/>
          <xsd:enumeration value="Asbeach"/>
          <xsd:enumeration value="Bellbird"/>
          <xsd:enumeration value="Elton"/>
          <xsd:enumeration value="The Fields"/>
          <xsd:enumeration value="The Grove"/>
          <xsd:enumeration value="The Newton"/>
          <xsd:enumeration value="The Rackham"/>
          <xsd:enumeration value="The Vine"/>
          <xsd:enumeration value="Thorndown"/>
          <xsd:enumeration value="Townley"/>
          <xsd:enumeration value="Trumpington Fed"/>
          <xsd:enumeration value="Waterbeach"/>
          <xsd:enumeration value="Westfield"/>
          <xsd:enumeration value="Wilburton"/>
          <xsd:enumeration value="William Westley"/>
          <xsd:enumeration value="Willingham"/>
          <xsd:enumeration value="Wyton"/>
          <xsd:enumeration value="Yaxley"/>
        </xsd:restriction>
      </xsd:simpleType>
    </xsd:element>
    <xsd:element name="Document" ma:index="27" nillable="true" ma:displayName="Category" ma:format="Dropdown" ma:hidden="true" ma:internalName="Document" ma:readOnly="false">
      <xsd:simpleType>
        <xsd:restriction base="dms:Choice">
          <xsd:enumeration value="Email"/>
          <xsd:enumeration value="SMER"/>
          <xsd:enumeration value="Feedback"/>
          <xsd:enumeration value="Other Correspondence"/>
        </xsd:restriction>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14b8805-347d-4649-b025-7bc68f6e747d" elementFormDefault="qualified">
    <xsd:import namespace="http://schemas.microsoft.com/office/2006/documentManagement/types"/>
    <xsd:import namespace="http://schemas.microsoft.com/office/infopath/2007/PartnerControls"/>
    <xsd:element name="SharedWithUsers" ma:index="12"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hidden="true" ma:internalName="SharedWithDetails" ma:readOnly="true">
      <xsd:simpleType>
        <xsd:restriction base="dms:Note"/>
      </xsd:simpleType>
    </xsd:element>
    <xsd:element name="TaxCatchAll" ma:index="16" nillable="true" ma:displayName="Taxonomy Catch All Column" ma:hidden="true" ma:list="{6c1ef83e-2c86-4c42-a104-653a0638da21}" ma:internalName="TaxCatchAll" ma:readOnly="false" ma:showField="CatchAllData" ma:web="914b8805-347d-4649-b025-7bc68f6e747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xsi="http://www.w3.org/2001/XMLSchema-instance" xmlns:pc="http://schemas.microsoft.com/office/infopath/2007/PartnerControls" xmlns:p="http://schemas.microsoft.com/office/2006/metadata/properties">
  <documentManagement>
    <lcf76f155ced4ddcb4097134ff3c332f xmlns="09b21f7a-5c23-465e-9456-167c464d9d38">
      <Terms xmlns="http://schemas.microsoft.com/office/infopath/2007/PartnerControls"/>
    </lcf76f155ced4ddcb4097134ff3c332f>
    <School xmlns="09b21f7a-5c23-465e-9456-167c464d9d38" xsi:nil="true"/>
    <TaxCatchAll xmlns="914b8805-347d-4649-b025-7bc68f6e747d" xsi:nil="true"/>
    <Period xmlns="09b21f7a-5c23-465e-9456-167c464d9d38" xsi:nil="true"/>
    <Document xmlns="09b21f7a-5c23-465e-9456-167c464d9d38"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2EB7F31-2B0C-4E5F-A14F-7D765F314AA4}">
  <ds:schemaRefs>
    <ds:schemaRef ds:uri="http://schemas.microsoft.com/office/2006/metadata/properties"/>
    <ds:schemaRef ds:uri="http://www.w3.org/XML/1998/namespace"/>
    <ds:schemaRef ds:uri="http://purl.org/dc/terms/"/>
    <ds:schemaRef ds:uri="http://schemas.microsoft.com/office/2006/documentManagement/types"/>
    <ds:schemaRef ds:uri="http://purl.org/dc/elements/1.1/"/>
    <ds:schemaRef ds:uri="09b21f7a-5c23-465e-9456-167c464d9d38"/>
    <ds:schemaRef ds:uri="http://purl.org/dc/dcmitype/"/>
    <ds:schemaRef ds:uri="http://schemas.microsoft.com/office/infopath/2007/PartnerControls"/>
    <ds:schemaRef ds:uri="http://schemas.openxmlformats.org/package/2006/metadata/core-properties"/>
    <ds:schemaRef ds:uri="914b8805-347d-4649-b025-7bc68f6e747d"/>
  </ds:schemaRefs>
</ds:datastoreItem>
</file>

<file path=customXml/itemProps2.xml><?xml version="1.0" encoding="utf-8"?>
<ds:datastoreItem xmlns:ds="http://schemas.openxmlformats.org/officeDocument/2006/customXml" ds:itemID="{426EFF5C-D6BC-4C94-B6C4-E3E40EEE8A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9b21f7a-5c23-465e-9456-167c464d9d38"/>
    <ds:schemaRef ds:uri="914b8805-347d-4649-b025-7bc68f6e74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5269A83-B768-4450-BF5C-AADB83C8A314}">
  <ds:schemaRefs>
    <ds:schemaRef ds:uri="http://schemas.microsoft.com/sharepoint/v3/contenttype/forms"/>
  </ds:schemaRefs>
</ds:datastoreItem>
</file>

<file path=docProps/app.xml><?xml version="1.0" encoding="utf-8"?>
<Properties xmlns="http://schemas.openxmlformats.org/officeDocument/2006/extended-properties">
  <Application>Microsoft Excel</Application>
  <Company>Cambridgeshire County Council</Company>
  <Manager/>
  <HyperlinkBase/>
  <AppVersion>16.0300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category/>
  <dc:creator>Jonty Holden</dc:creator>
  <dc:description/>
  <cp:keywords/>
  <cp:lastModifiedBy>Sam Walker</cp:lastModifiedBy>
  <dcterms:created xsi:type="dcterms:W3CDTF">2026-01-05T13:02:34Z</dcterms:created>
  <dcterms:modified xsi:type="dcterms:W3CDTF">2026-02-03T09:28:26Z</dcterms:modified>
  <dc:subject/>
  <dc:title>Budget Calculator LT</dc:title>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str>0x010100F17F14F15A7C6E4E94B433EBEA75847E</vt:lpstr>
  </property>
  <property fmtid="{D5CDD505-2E9C-101B-9397-08002B2CF9AE}" pid="3" name="MediaServiceImageTags">
    <vt:lpstr/>
  </property>
</Properties>
</file>